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485" yWindow="1710" windowWidth="15480" windowHeight="9270" tabRatio="639" activeTab="0"/>
  </bookViews>
  <sheets>
    <sheet name="General Information" sheetId="1" r:id="rId1"/>
    <sheet name="Discharge Data" sheetId="2" r:id="rId2"/>
  </sheets>
  <definedNames>
    <definedName name="AnalyteCode">#REF!</definedName>
    <definedName name="AnalyteName">#REF!</definedName>
    <definedName name="FamilyName">#REF!</definedName>
    <definedName name="l">#REF!</definedName>
    <definedName name="lstCounty">#REF!</definedName>
    <definedName name="lstCountyData">#REF!</definedName>
    <definedName name="lstcouty">#REF!</definedName>
    <definedName name="PhylumClassOrder">#REF!</definedName>
    <definedName name="ScientificNamesDropDown">#REF!</definedName>
    <definedName name="WatershedName">#REF!</definedName>
  </definedNames>
  <calcPr fullCalcOnLoad="1"/>
</workbook>
</file>

<file path=xl/sharedStrings.xml><?xml version="1.0" encoding="utf-8"?>
<sst xmlns="http://schemas.openxmlformats.org/spreadsheetml/2006/main" count="151" uniqueCount="126">
  <si>
    <t>General Information</t>
  </si>
  <si>
    <t>Note 1: Fields marked with * are required fields</t>
  </si>
  <si>
    <t>Receiving Stream*:</t>
  </si>
  <si>
    <t>Plant*:</t>
  </si>
  <si>
    <t>Town*:</t>
  </si>
  <si>
    <t>Contact Operator*:</t>
  </si>
  <si>
    <t>Region*:</t>
  </si>
  <si>
    <t>County*:</t>
  </si>
  <si>
    <t>Permit Information</t>
  </si>
  <si>
    <t>Permit Number FEDERAL*:</t>
  </si>
  <si>
    <t>Comments</t>
  </si>
  <si>
    <t>MGD</t>
  </si>
  <si>
    <t>Submission Information</t>
  </si>
  <si>
    <t>Submitted Date*:</t>
  </si>
  <si>
    <t>This Plant was in Compliance this month*:</t>
  </si>
  <si>
    <t>Department of Environmental Protection</t>
  </si>
  <si>
    <t>Division of Water Pollution Control</t>
  </si>
  <si>
    <t>Reporting Period</t>
  </si>
  <si>
    <t>Report Start Date*:</t>
  </si>
  <si>
    <t>Report End Date*:</t>
  </si>
  <si>
    <t>Weather</t>
  </si>
  <si>
    <t>Rain (in)</t>
  </si>
  <si>
    <t>Temp (F)</t>
  </si>
  <si>
    <t>Min</t>
  </si>
  <si>
    <t>Max</t>
  </si>
  <si>
    <t>Pl Inf. Temp (F)</t>
  </si>
  <si>
    <t>Sewage</t>
  </si>
  <si>
    <t>Flow(mgd)</t>
  </si>
  <si>
    <t>Total</t>
  </si>
  <si>
    <t>(cu. Ft.)</t>
  </si>
  <si>
    <t>Chlorination</t>
  </si>
  <si>
    <t>Dose (mg/l)</t>
  </si>
  <si>
    <t>Residual (&lt; mg/l)</t>
  </si>
  <si>
    <t>Dechlorination</t>
  </si>
  <si>
    <t>Usage (gal/day)</t>
  </si>
  <si>
    <t>Outfall Temp (F)</t>
  </si>
  <si>
    <t>Settleable Solids (ml/L)</t>
  </si>
  <si>
    <t>Pri. Effl.</t>
  </si>
  <si>
    <t>Sec. Effl.</t>
  </si>
  <si>
    <t>Final Effl.</t>
  </si>
  <si>
    <t>pH</t>
  </si>
  <si>
    <t>Primary Influent</t>
  </si>
  <si>
    <t>Final Effluent</t>
  </si>
  <si>
    <t>Chemicals</t>
  </si>
  <si>
    <t>Polymer Usage</t>
  </si>
  <si>
    <t>gals</t>
  </si>
  <si>
    <t>lbs</t>
  </si>
  <si>
    <t>Conc.</t>
  </si>
  <si>
    <t>5-Day BOD (mg/l)</t>
  </si>
  <si>
    <t>Pl</t>
  </si>
  <si>
    <t>Final Effl. CBOD</t>
  </si>
  <si>
    <t>Down stream BOD</t>
  </si>
  <si>
    <t>Up stream BOD</t>
  </si>
  <si>
    <t>Suspended Solids (mg/L)</t>
  </si>
  <si>
    <t>Pl Vol.</t>
  </si>
  <si>
    <t>PE Total</t>
  </si>
  <si>
    <t>Sec. Total</t>
  </si>
  <si>
    <t>Final Total</t>
  </si>
  <si>
    <t>% Removal</t>
  </si>
  <si>
    <t>Nutrients (mg/L)</t>
  </si>
  <si>
    <t>NH3-N</t>
  </si>
  <si>
    <t>Final</t>
  </si>
  <si>
    <t>TP</t>
  </si>
  <si>
    <t>Upstream Total Coliform</t>
  </si>
  <si>
    <t>Downstream Total Coliform</t>
  </si>
  <si>
    <t>Total Coliform</t>
  </si>
  <si>
    <t>Fecal Coliform</t>
  </si>
  <si>
    <t>Ortho P</t>
  </si>
  <si>
    <t>Dissolved Oxygen (mg/L)</t>
  </si>
  <si>
    <t>Downstream</t>
  </si>
  <si>
    <t>Upstream</t>
  </si>
  <si>
    <t>Metals Concentrations (ug/L)</t>
  </si>
  <si>
    <t>Cadmium</t>
  </si>
  <si>
    <t>Copper</t>
  </si>
  <si>
    <t>Zinc</t>
  </si>
  <si>
    <t>Free Cyanide</t>
  </si>
  <si>
    <t>Chief Operator 1*:</t>
  </si>
  <si>
    <t>Chief Operator 2:</t>
  </si>
  <si>
    <t>Plant Design Data</t>
  </si>
  <si>
    <t>Type*:</t>
  </si>
  <si>
    <t>Design Capacity*:</t>
  </si>
  <si>
    <t>Present Average Flow*:</t>
  </si>
  <si>
    <t>Population Served*:</t>
  </si>
  <si>
    <t>Title</t>
  </si>
  <si>
    <t>Class</t>
  </si>
  <si>
    <t>Plant Personnel</t>
  </si>
  <si>
    <t>Additional Metals (mg/L)</t>
  </si>
  <si>
    <t>Arsenic</t>
  </si>
  <si>
    <t>Chromium</t>
  </si>
  <si>
    <t>Hexavalent</t>
  </si>
  <si>
    <t>Lead</t>
  </si>
  <si>
    <t>Nickel</t>
  </si>
  <si>
    <t>Additional Parameters</t>
  </si>
  <si>
    <t>Total Volatile Solids (%)</t>
  </si>
  <si>
    <t>Enterococci Bacteria (#/100ml)</t>
  </si>
  <si>
    <t>Submitter First Name*:</t>
  </si>
  <si>
    <t>Submitter Last Name*:</t>
  </si>
  <si>
    <t>First Name</t>
  </si>
  <si>
    <t>Last Name</t>
  </si>
  <si>
    <t xml:space="preserve">Daily Septage </t>
  </si>
  <si>
    <t>Total Gallons</t>
  </si>
  <si>
    <t>Grit &amp; Screening</t>
  </si>
  <si>
    <t>Pri. Infl.</t>
  </si>
  <si>
    <t>Influent BOD</t>
  </si>
  <si>
    <t>Pri. Infl. CBOD</t>
  </si>
  <si>
    <t>Final Effl. BOD</t>
  </si>
  <si>
    <t>% Removed Overall BOD/COD</t>
  </si>
  <si>
    <t>Pri. Infl. Total</t>
  </si>
  <si>
    <t>Total Nitrate &amp; Nitrite</t>
  </si>
  <si>
    <t>Effluent Bacteria (MF per 100ml)</t>
  </si>
  <si>
    <t>UV - Ultraviolet Disinfection       (% Intensity)</t>
  </si>
  <si>
    <t>TKN</t>
  </si>
  <si>
    <t>Aluminum</t>
  </si>
  <si>
    <t>Bypass</t>
  </si>
  <si>
    <t>Example Plant Type :</t>
  </si>
  <si>
    <t>Activated Sludge</t>
  </si>
  <si>
    <t>Trickling Filter</t>
  </si>
  <si>
    <t>Extended Aeration</t>
  </si>
  <si>
    <t>Oxidation Ditch</t>
  </si>
  <si>
    <t>RBC</t>
  </si>
  <si>
    <t>Lagoon</t>
  </si>
  <si>
    <t>SBR</t>
  </si>
  <si>
    <t>MBR</t>
  </si>
  <si>
    <t>Usage (lbs/day)</t>
  </si>
  <si>
    <t xml:space="preserve">Monthly Operation Report </t>
  </si>
  <si>
    <t>(version date 20150206)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</si>
</sst>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409]dddd\,\ mmmm\ dd\,\ yyyy"/>
    <numFmt numFmtId="166" formatCode="[$-409]h:mm:ss\ AM/PM"/>
    <numFmt numFmtId="167" formatCode="h:mm:ss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h:mm;@"/>
    <numFmt numFmtId="174" formatCode="[h]:mm:ss;@"/>
    <numFmt numFmtId="175" formatCode="0.0000"/>
    <numFmt numFmtId="176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12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5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5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5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5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14" fontId="0" fillId="0" borderId="12" xfId="0" applyNumberFormat="1" applyFill="1" applyBorder="1" applyAlignment="1" applyProtection="1">
      <alignment horizontal="left" vertical="center"/>
      <protection locked="0"/>
    </xf>
    <xf numFmtId="14" fontId="0" fillId="0" borderId="0" xfId="0" applyNumberFormat="1" applyAlignment="1">
      <alignment/>
    </xf>
    <xf numFmtId="0" fontId="5" fillId="33" borderId="11" xfId="0" applyFont="1" applyFill="1" applyBorder="1" applyAlignment="1" applyProtection="1">
      <alignment horizontal="left" vertical="center"/>
      <protection/>
    </xf>
    <xf numFmtId="176" fontId="8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5" fillId="33" borderId="14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14" fontId="0" fillId="0" borderId="15" xfId="0" applyNumberForma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16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NumberFormat="1" applyFont="1" applyFill="1" applyBorder="1" applyAlignment="1" applyProtection="1">
      <alignment horizontal="left" vertical="center"/>
      <protection locked="0"/>
    </xf>
    <xf numFmtId="0" fontId="8" fillId="0" borderId="17" xfId="0" applyNumberFormat="1" applyFont="1" applyFill="1" applyBorder="1" applyAlignment="1" applyProtection="1">
      <alignment horizontal="left" vertical="center"/>
      <protection locked="0"/>
    </xf>
    <xf numFmtId="0" fontId="8" fillId="0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19" xfId="0" applyNumberFormat="1" applyFont="1" applyFill="1" applyBorder="1" applyAlignment="1" applyProtection="1">
      <alignment horizontal="left" vertical="center"/>
      <protection locked="0"/>
    </xf>
    <xf numFmtId="0" fontId="8" fillId="0" borderId="20" xfId="0" applyNumberFormat="1" applyFont="1" applyFill="1" applyBorder="1" applyAlignment="1" applyProtection="1">
      <alignment horizontal="left" vertical="center"/>
      <protection locked="0"/>
    </xf>
    <xf numFmtId="0" fontId="8" fillId="0" borderId="21" xfId="0" applyNumberFormat="1" applyFont="1" applyFill="1" applyBorder="1" applyAlignment="1" applyProtection="1">
      <alignment horizontal="left" vertical="center"/>
      <protection locked="0"/>
    </xf>
    <xf numFmtId="0" fontId="8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14" fontId="8" fillId="0" borderId="21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1" fillId="0" borderId="0" xfId="0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0" xfId="0" applyFont="1" applyFill="1" applyAlignment="1">
      <alignment/>
    </xf>
    <xf numFmtId="0" fontId="0" fillId="0" borderId="13" xfId="0" applyBorder="1" applyAlignment="1">
      <alignment horizontal="center" vertical="center" wrapText="1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5" fillId="33" borderId="28" xfId="0" applyFont="1" applyFill="1" applyBorder="1" applyAlignment="1" applyProtection="1">
      <alignment horizontal="left" vertical="center"/>
      <protection/>
    </xf>
    <xf numFmtId="0" fontId="5" fillId="33" borderId="24" xfId="0" applyFont="1" applyFill="1" applyBorder="1" applyAlignment="1" applyProtection="1">
      <alignment horizontal="left" vertical="center"/>
      <protection/>
    </xf>
    <xf numFmtId="0" fontId="5" fillId="33" borderId="29" xfId="0" applyFont="1" applyFill="1" applyBorder="1" applyAlignment="1" applyProtection="1">
      <alignment horizontal="left" vertical="center"/>
      <protection/>
    </xf>
    <xf numFmtId="0" fontId="5" fillId="33" borderId="30" xfId="0" applyFont="1" applyFill="1" applyBorder="1" applyAlignment="1" applyProtection="1">
      <alignment horizontal="left" vertical="center"/>
      <protection/>
    </xf>
    <xf numFmtId="0" fontId="5" fillId="33" borderId="31" xfId="0" applyFont="1" applyFill="1" applyBorder="1" applyAlignment="1" applyProtection="1">
      <alignment horizontal="left" vertical="center"/>
      <protection/>
    </xf>
    <xf numFmtId="0" fontId="5" fillId="33" borderId="32" xfId="0" applyFont="1" applyFill="1" applyBorder="1" applyAlignment="1" applyProtection="1">
      <alignment horizontal="left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left" vertical="center"/>
      <protection/>
    </xf>
    <xf numFmtId="0" fontId="5" fillId="33" borderId="25" xfId="0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 horizontal="left" vertical="center"/>
      <protection/>
    </xf>
    <xf numFmtId="0" fontId="5" fillId="33" borderId="27" xfId="0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left" vertical="center"/>
      <protection locked="0"/>
    </xf>
    <xf numFmtId="0" fontId="8" fillId="0" borderId="37" xfId="0" applyNumberFormat="1" applyFont="1" applyFill="1" applyBorder="1" applyAlignment="1" applyProtection="1">
      <alignment horizontal="left" vertical="center"/>
      <protection locked="0"/>
    </xf>
    <xf numFmtId="1" fontId="8" fillId="0" borderId="38" xfId="0" applyNumberFormat="1" applyFont="1" applyFill="1" applyBorder="1" applyAlignment="1" applyProtection="1">
      <alignment horizontal="left" vertical="center"/>
      <protection locked="0"/>
    </xf>
    <xf numFmtId="1" fontId="8" fillId="0" borderId="39" xfId="0" applyNumberFormat="1" applyFont="1" applyFill="1" applyBorder="1" applyAlignment="1" applyProtection="1">
      <alignment horizontal="left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33" borderId="40" xfId="0" applyFont="1" applyFill="1" applyBorder="1" applyAlignment="1" applyProtection="1">
      <alignment horizontal="center" vertical="center"/>
      <protection/>
    </xf>
    <xf numFmtId="0" fontId="11" fillId="33" borderId="41" xfId="0" applyFont="1" applyFill="1" applyBorder="1" applyAlignment="1" applyProtection="1">
      <alignment horizontal="center" vertical="center"/>
      <protection/>
    </xf>
    <xf numFmtId="0" fontId="11" fillId="33" borderId="42" xfId="0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left" vertical="center"/>
      <protection locked="0"/>
    </xf>
    <xf numFmtId="0" fontId="8" fillId="0" borderId="3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2" fillId="33" borderId="33" xfId="0" applyFont="1" applyFill="1" applyBorder="1" applyAlignment="1" applyProtection="1">
      <alignment horizontal="center"/>
      <protection/>
    </xf>
    <xf numFmtId="0" fontId="12" fillId="33" borderId="35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5"/>
  <sheetViews>
    <sheetView tabSelected="1" zoomScale="96" zoomScaleNormal="96" workbookViewId="0" topLeftCell="A1">
      <selection activeCell="C7" sqref="C7:D7"/>
    </sheetView>
  </sheetViews>
  <sheetFormatPr defaultColWidth="9.140625" defaultRowHeight="15"/>
  <cols>
    <col min="1" max="1" width="20.421875" style="7" customWidth="1"/>
    <col min="2" max="2" width="21.8515625" style="7" customWidth="1"/>
    <col min="3" max="3" width="31.140625" style="7" customWidth="1"/>
    <col min="4" max="4" width="23.7109375" style="7" customWidth="1"/>
    <col min="5" max="16384" width="9.140625" style="7" customWidth="1"/>
  </cols>
  <sheetData>
    <row r="1" spans="1:4" ht="20.25" customHeight="1">
      <c r="A1" s="77" t="s">
        <v>15</v>
      </c>
      <c r="B1" s="77"/>
      <c r="C1" s="77"/>
      <c r="D1" s="77"/>
    </row>
    <row r="2" spans="1:4" ht="20.25" customHeight="1">
      <c r="A2" s="77" t="s">
        <v>16</v>
      </c>
      <c r="B2" s="77"/>
      <c r="C2" s="77"/>
      <c r="D2" s="77"/>
    </row>
    <row r="3" spans="1:4" ht="20.25" customHeight="1">
      <c r="A3" s="77" t="s">
        <v>124</v>
      </c>
      <c r="B3" s="77"/>
      <c r="C3" s="77"/>
      <c r="D3" s="77"/>
    </row>
    <row r="4" ht="15">
      <c r="D4" s="7" t="s">
        <v>125</v>
      </c>
    </row>
    <row r="5" spans="1:4" s="8" customFormat="1" ht="18" customHeight="1" thickBot="1">
      <c r="A5" s="78" t="s">
        <v>1</v>
      </c>
      <c r="B5" s="78"/>
      <c r="C5" s="78"/>
      <c r="D5" s="78"/>
    </row>
    <row r="6" spans="1:4" s="8" customFormat="1" ht="18" customHeight="1">
      <c r="A6" s="69" t="s">
        <v>0</v>
      </c>
      <c r="B6" s="70"/>
      <c r="C6" s="70"/>
      <c r="D6" s="71"/>
    </row>
    <row r="7" spans="1:4" s="8" customFormat="1" ht="18" customHeight="1">
      <c r="A7" s="50" t="s">
        <v>2</v>
      </c>
      <c r="B7" s="51"/>
      <c r="C7" s="65"/>
      <c r="D7" s="66"/>
    </row>
    <row r="8" spans="1:6" s="8" customFormat="1" ht="18" customHeight="1">
      <c r="A8" s="50" t="s">
        <v>3</v>
      </c>
      <c r="B8" s="51"/>
      <c r="C8" s="65"/>
      <c r="D8" s="66"/>
      <c r="F8" s="9"/>
    </row>
    <row r="9" spans="1:6" s="8" customFormat="1" ht="18" customHeight="1">
      <c r="A9" s="50" t="s">
        <v>4</v>
      </c>
      <c r="B9" s="51"/>
      <c r="C9" s="65"/>
      <c r="D9" s="66"/>
      <c r="F9" s="9"/>
    </row>
    <row r="10" spans="1:6" s="8" customFormat="1" ht="18" customHeight="1">
      <c r="A10" s="63"/>
      <c r="B10" s="64"/>
      <c r="C10" s="13" t="s">
        <v>97</v>
      </c>
      <c r="D10" s="14" t="s">
        <v>98</v>
      </c>
      <c r="F10" s="9"/>
    </row>
    <row r="11" spans="1:6" s="8" customFormat="1" ht="18" customHeight="1">
      <c r="A11" s="50" t="s">
        <v>76</v>
      </c>
      <c r="B11" s="51"/>
      <c r="C11" s="22"/>
      <c r="D11" s="19"/>
      <c r="F11" s="9"/>
    </row>
    <row r="12" spans="1:6" s="8" customFormat="1" ht="18" customHeight="1">
      <c r="A12" s="50" t="s">
        <v>77</v>
      </c>
      <c r="B12" s="51"/>
      <c r="C12" s="22"/>
      <c r="D12" s="19"/>
      <c r="F12" s="9"/>
    </row>
    <row r="13" spans="1:6" s="8" customFormat="1" ht="18" customHeight="1">
      <c r="A13" s="50" t="s">
        <v>5</v>
      </c>
      <c r="B13" s="51"/>
      <c r="C13" s="22"/>
      <c r="D13" s="19"/>
      <c r="F13" s="9"/>
    </row>
    <row r="14" spans="1:6" s="8" customFormat="1" ht="18" customHeight="1">
      <c r="A14" s="50" t="s">
        <v>6</v>
      </c>
      <c r="B14" s="51"/>
      <c r="C14" s="65"/>
      <c r="D14" s="66"/>
      <c r="F14" s="9"/>
    </row>
    <row r="15" spans="1:6" s="8" customFormat="1" ht="18" customHeight="1">
      <c r="A15" s="50" t="s">
        <v>7</v>
      </c>
      <c r="B15" s="51"/>
      <c r="C15" s="65"/>
      <c r="D15" s="66"/>
      <c r="F15" s="9"/>
    </row>
    <row r="16" spans="1:6" s="8" customFormat="1" ht="18" customHeight="1" thickBot="1">
      <c r="A16" s="5" t="s">
        <v>14</v>
      </c>
      <c r="B16" s="10"/>
      <c r="C16" s="75"/>
      <c r="D16" s="76"/>
      <c r="F16" s="9"/>
    </row>
    <row r="17" s="8" customFormat="1" ht="18" customHeight="1" thickBot="1">
      <c r="F17" s="9"/>
    </row>
    <row r="18" spans="1:6" s="8" customFormat="1" ht="18" customHeight="1">
      <c r="A18" s="56" t="s">
        <v>8</v>
      </c>
      <c r="B18" s="57"/>
      <c r="C18" s="58"/>
      <c r="F18" s="9"/>
    </row>
    <row r="19" spans="1:6" s="8" customFormat="1" ht="18" customHeight="1" hidden="1">
      <c r="A19" s="50"/>
      <c r="B19" s="51"/>
      <c r="C19" s="19"/>
      <c r="F19" s="9"/>
    </row>
    <row r="20" spans="1:6" s="8" customFormat="1" ht="18" customHeight="1" thickBot="1">
      <c r="A20" s="54" t="s">
        <v>9</v>
      </c>
      <c r="B20" s="55"/>
      <c r="C20" s="28"/>
      <c r="F20" s="9"/>
    </row>
    <row r="21" s="8" customFormat="1" ht="18" customHeight="1" thickBot="1">
      <c r="F21" s="9"/>
    </row>
    <row r="22" spans="1:6" s="8" customFormat="1" ht="18" customHeight="1">
      <c r="A22" s="72" t="s">
        <v>85</v>
      </c>
      <c r="B22" s="73"/>
      <c r="C22" s="73"/>
      <c r="D22" s="74"/>
      <c r="F22" s="9"/>
    </row>
    <row r="23" spans="1:6" s="8" customFormat="1" ht="18" customHeight="1">
      <c r="A23" s="17" t="s">
        <v>97</v>
      </c>
      <c r="B23" s="16" t="s">
        <v>98</v>
      </c>
      <c r="C23" s="16" t="s">
        <v>83</v>
      </c>
      <c r="D23" s="18" t="s">
        <v>84</v>
      </c>
      <c r="F23" s="9"/>
    </row>
    <row r="24" spans="1:6" s="8" customFormat="1" ht="18" customHeight="1">
      <c r="A24" s="21"/>
      <c r="B24" s="22"/>
      <c r="C24" s="22"/>
      <c r="D24" s="19"/>
      <c r="F24" s="9"/>
    </row>
    <row r="25" spans="1:6" s="8" customFormat="1" ht="18" customHeight="1">
      <c r="A25" s="21"/>
      <c r="B25" s="22"/>
      <c r="C25" s="22"/>
      <c r="D25" s="19"/>
      <c r="F25" s="9"/>
    </row>
    <row r="26" spans="1:6" s="8" customFormat="1" ht="18" customHeight="1">
      <c r="A26" s="23"/>
      <c r="B26" s="24"/>
      <c r="C26" s="24"/>
      <c r="D26" s="20"/>
      <c r="F26" s="9"/>
    </row>
    <row r="27" spans="1:6" s="8" customFormat="1" ht="18" customHeight="1">
      <c r="A27" s="21"/>
      <c r="B27" s="22"/>
      <c r="C27" s="22"/>
      <c r="D27" s="19"/>
      <c r="F27" s="9"/>
    </row>
    <row r="28" spans="1:6" s="8" customFormat="1" ht="18" customHeight="1">
      <c r="A28" s="21"/>
      <c r="B28" s="22"/>
      <c r="C28" s="22"/>
      <c r="D28" s="19"/>
      <c r="F28" s="9"/>
    </row>
    <row r="29" spans="1:6" s="8" customFormat="1" ht="18" customHeight="1" thickBot="1">
      <c r="A29" s="25"/>
      <c r="B29" s="26"/>
      <c r="C29" s="26"/>
      <c r="D29" s="27"/>
      <c r="F29" s="9"/>
    </row>
    <row r="30" s="8" customFormat="1" ht="18" customHeight="1" thickBot="1">
      <c r="F30" s="9"/>
    </row>
    <row r="31" spans="1:6" s="8" customFormat="1" ht="18" customHeight="1">
      <c r="A31" s="56" t="s">
        <v>78</v>
      </c>
      <c r="B31" s="57"/>
      <c r="C31" s="57"/>
      <c r="D31" s="58"/>
      <c r="F31" s="9"/>
    </row>
    <row r="32" spans="1:6" s="8" customFormat="1" ht="18" customHeight="1">
      <c r="A32" s="50" t="s">
        <v>79</v>
      </c>
      <c r="B32" s="51"/>
      <c r="C32" s="65"/>
      <c r="D32" s="66"/>
      <c r="F32" s="41" t="s">
        <v>114</v>
      </c>
    </row>
    <row r="33" spans="1:6" s="8" customFormat="1" ht="18" customHeight="1">
      <c r="A33" s="50" t="s">
        <v>80</v>
      </c>
      <c r="B33" s="51"/>
      <c r="C33" s="6"/>
      <c r="D33" s="19" t="s">
        <v>11</v>
      </c>
      <c r="F33" s="9" t="s">
        <v>115</v>
      </c>
    </row>
    <row r="34" spans="1:6" s="8" customFormat="1" ht="18" customHeight="1">
      <c r="A34" s="50" t="s">
        <v>81</v>
      </c>
      <c r="B34" s="51"/>
      <c r="C34" s="6"/>
      <c r="D34" s="19" t="s">
        <v>11</v>
      </c>
      <c r="F34" s="9" t="s">
        <v>116</v>
      </c>
    </row>
    <row r="35" spans="1:6" s="8" customFormat="1" ht="18" customHeight="1" thickBot="1">
      <c r="A35" s="54" t="s">
        <v>82</v>
      </c>
      <c r="B35" s="55"/>
      <c r="C35" s="67"/>
      <c r="D35" s="68"/>
      <c r="F35" s="9" t="s">
        <v>117</v>
      </c>
    </row>
    <row r="36" s="8" customFormat="1" ht="18" customHeight="1" thickBot="1">
      <c r="F36" s="9" t="s">
        <v>118</v>
      </c>
    </row>
    <row r="37" spans="1:6" s="8" customFormat="1" ht="18" customHeight="1">
      <c r="A37" s="59" t="s">
        <v>10</v>
      </c>
      <c r="B37" s="60"/>
      <c r="C37" s="46"/>
      <c r="D37" s="47"/>
      <c r="F37" s="9" t="s">
        <v>119</v>
      </c>
    </row>
    <row r="38" spans="1:6" s="8" customFormat="1" ht="18" customHeight="1" thickBot="1">
      <c r="A38" s="61"/>
      <c r="B38" s="62"/>
      <c r="C38" s="48"/>
      <c r="D38" s="49"/>
      <c r="F38" s="9" t="s">
        <v>120</v>
      </c>
    </row>
    <row r="39" s="8" customFormat="1" ht="18" customHeight="1" thickBot="1">
      <c r="F39" s="9" t="s">
        <v>121</v>
      </c>
    </row>
    <row r="40" spans="1:6" s="8" customFormat="1" ht="18" customHeight="1">
      <c r="A40" s="56" t="s">
        <v>12</v>
      </c>
      <c r="B40" s="57"/>
      <c r="C40" s="58"/>
      <c r="F40" s="9" t="s">
        <v>122</v>
      </c>
    </row>
    <row r="41" spans="1:6" s="8" customFormat="1" ht="18" customHeight="1">
      <c r="A41" s="50" t="s">
        <v>95</v>
      </c>
      <c r="B41" s="51"/>
      <c r="C41" s="19"/>
      <c r="F41" s="9"/>
    </row>
    <row r="42" spans="1:6" s="8" customFormat="1" ht="18" customHeight="1" thickBot="1">
      <c r="A42" s="54" t="s">
        <v>96</v>
      </c>
      <c r="B42" s="55"/>
      <c r="C42" s="28"/>
      <c r="F42" s="9"/>
    </row>
    <row r="43" spans="1:6" s="8" customFormat="1" ht="18" customHeight="1" hidden="1" thickBot="1">
      <c r="A43" s="52" t="s">
        <v>13</v>
      </c>
      <c r="B43" s="53"/>
      <c r="C43" s="40">
        <v>41105</v>
      </c>
      <c r="D43" s="11"/>
      <c r="F43" s="9"/>
    </row>
    <row r="44" ht="18" customHeight="1">
      <c r="D44" s="12"/>
    </row>
    <row r="45" spans="1:4" ht="18" customHeight="1">
      <c r="A45" s="12"/>
      <c r="B45" s="12"/>
      <c r="D45" s="12"/>
    </row>
    <row r="46" ht="18" customHeight="1"/>
  </sheetData>
  <sheetProtection sheet="1" objects="1" scenarios="1"/>
  <mergeCells count="37">
    <mergeCell ref="C16:D16"/>
    <mergeCell ref="A1:D1"/>
    <mergeCell ref="A2:D2"/>
    <mergeCell ref="A3:D3"/>
    <mergeCell ref="C7:D7"/>
    <mergeCell ref="C8:D8"/>
    <mergeCell ref="A5:D5"/>
    <mergeCell ref="C32:D32"/>
    <mergeCell ref="C35:D35"/>
    <mergeCell ref="C9:D9"/>
    <mergeCell ref="A6:D6"/>
    <mergeCell ref="A22:D22"/>
    <mergeCell ref="C14:D14"/>
    <mergeCell ref="C15:D15"/>
    <mergeCell ref="A19:B19"/>
    <mergeCell ref="A31:D31"/>
    <mergeCell ref="A20:B20"/>
    <mergeCell ref="A37:B38"/>
    <mergeCell ref="A7:B7"/>
    <mergeCell ref="A8:B8"/>
    <mergeCell ref="A9:B9"/>
    <mergeCell ref="A10:B10"/>
    <mergeCell ref="A11:B11"/>
    <mergeCell ref="A12:B12"/>
    <mergeCell ref="A13:B13"/>
    <mergeCell ref="A15:B15"/>
    <mergeCell ref="A18:C18"/>
    <mergeCell ref="C37:D38"/>
    <mergeCell ref="A14:B14"/>
    <mergeCell ref="A43:B43"/>
    <mergeCell ref="A42:B42"/>
    <mergeCell ref="A41:B41"/>
    <mergeCell ref="A40:C40"/>
    <mergeCell ref="A32:B32"/>
    <mergeCell ref="A33:B33"/>
    <mergeCell ref="A34:B34"/>
    <mergeCell ref="A35:B35"/>
  </mergeCells>
  <dataValidations count="4">
    <dataValidation type="textLength" allowBlank="1" showInputMessage="1" showErrorMessage="1" errorTitle="Invalid Length" error="Text should not exceed 255 characters" sqref="C37">
      <formula1>0</formula1>
      <formula2>255</formula2>
    </dataValidation>
    <dataValidation type="list" showInputMessage="1" showErrorMessage="1" sqref="C16">
      <formula1>"YES, NO"</formula1>
    </dataValidation>
    <dataValidation type="list" showInputMessage="1" showErrorMessage="1" sqref="C15">
      <formula1>"Barnstable, Berkshire, Bristol, Dukes, Essex, Franklin, Hampden, Hampshire, Middlesex, Nantucket, Norfolk, Plymouth, Suffolk, Worcester"</formula1>
    </dataValidation>
    <dataValidation type="list" showInputMessage="1" showErrorMessage="1" sqref="C14:D14">
      <formula1>"Western,Central,Northeast,Southeast"</formula1>
    </dataValidation>
  </dataValidations>
  <printOptions/>
  <pageMargins left="0.7" right="0.7" top="0.75" bottom="0.75" header="0.3" footer="0.3"/>
  <pageSetup horizontalDpi="600" verticalDpi="600" orientation="portrait" r:id="rId2"/>
  <headerFooter>
    <oddHeader xml:space="preserve">&amp;COhio EPA Credible Data Report 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V4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V37" sqref="B8:BV37"/>
    </sheetView>
  </sheetViews>
  <sheetFormatPr defaultColWidth="9.140625" defaultRowHeight="15"/>
  <cols>
    <col min="1" max="1" width="26.57421875" style="0" customWidth="1"/>
    <col min="2" max="2" width="13.57421875" style="0" customWidth="1"/>
    <col min="11" max="11" width="14.7109375" style="0" customWidth="1"/>
    <col min="12" max="12" width="17.140625" style="0" customWidth="1"/>
    <col min="25" max="25" width="9.140625" style="0" customWidth="1"/>
    <col min="26" max="26" width="11.28125" style="0" customWidth="1"/>
    <col min="27" max="27" width="13.421875" style="0" customWidth="1"/>
    <col min="28" max="28" width="11.7109375" style="0" customWidth="1"/>
    <col min="29" max="29" width="10.8515625" style="0" customWidth="1"/>
    <col min="43" max="43" width="16.7109375" style="0" customWidth="1"/>
    <col min="44" max="44" width="15.7109375" style="0" customWidth="1"/>
    <col min="45" max="45" width="14.00390625" style="0" customWidth="1"/>
    <col min="46" max="46" width="13.421875" style="0" customWidth="1"/>
    <col min="51" max="51" width="11.8515625" style="0" customWidth="1"/>
    <col min="61" max="61" width="11.7109375" style="0" customWidth="1"/>
    <col min="67" max="67" width="9.140625" style="0" customWidth="1"/>
    <col min="72" max="72" width="15.7109375" style="0" customWidth="1"/>
    <col min="73" max="73" width="15.57421875" style="0" customWidth="1"/>
    <col min="74" max="74" width="23.57421875" style="0" customWidth="1"/>
  </cols>
  <sheetData>
    <row r="1" spans="1:2" ht="15">
      <c r="A1" s="103" t="s">
        <v>17</v>
      </c>
      <c r="B1" s="104"/>
    </row>
    <row r="2" spans="1:2" ht="15">
      <c r="A2" s="1" t="s">
        <v>18</v>
      </c>
      <c r="B2" s="3">
        <v>41153</v>
      </c>
    </row>
    <row r="3" spans="1:2" ht="15.75" thickBot="1">
      <c r="A3" s="2" t="s">
        <v>19</v>
      </c>
      <c r="B3" s="15">
        <f>DATE(YEAR(B2),MONTH(B2)+1,0)</f>
        <v>41182</v>
      </c>
    </row>
    <row r="4" spans="1:74" s="44" customFormat="1" ht="15">
      <c r="A4" s="42"/>
      <c r="B4" s="43">
        <v>50001</v>
      </c>
      <c r="C4" s="44">
        <v>50002</v>
      </c>
      <c r="D4" s="44">
        <v>50003</v>
      </c>
      <c r="E4" s="44">
        <v>50004</v>
      </c>
      <c r="F4" s="44">
        <v>50016</v>
      </c>
      <c r="G4" s="44">
        <v>50005</v>
      </c>
      <c r="H4" s="44">
        <v>50006</v>
      </c>
      <c r="I4" s="44">
        <v>50007</v>
      </c>
      <c r="J4" s="44">
        <v>50101</v>
      </c>
      <c r="K4" s="44">
        <v>50008</v>
      </c>
      <c r="L4" s="44">
        <v>50009</v>
      </c>
      <c r="M4" s="44">
        <v>50017</v>
      </c>
      <c r="N4" s="44">
        <v>50018</v>
      </c>
      <c r="O4" s="44">
        <v>50019</v>
      </c>
      <c r="P4" s="44">
        <v>50020</v>
      </c>
      <c r="Q4" s="44">
        <v>50021</v>
      </c>
      <c r="R4" s="44">
        <v>50024</v>
      </c>
      <c r="S4" s="44">
        <v>50035</v>
      </c>
      <c r="T4" s="44">
        <v>50036</v>
      </c>
      <c r="U4" s="44">
        <v>50037</v>
      </c>
      <c r="V4" s="44">
        <v>50042</v>
      </c>
      <c r="W4" s="44">
        <v>50043</v>
      </c>
      <c r="X4" s="44">
        <v>50044</v>
      </c>
      <c r="Y4" s="44">
        <v>50046</v>
      </c>
      <c r="Z4" s="44">
        <v>50047</v>
      </c>
      <c r="AA4" s="44">
        <v>50048</v>
      </c>
      <c r="AB4" s="44">
        <v>50052</v>
      </c>
      <c r="AC4" s="44">
        <v>50053</v>
      </c>
      <c r="AD4" s="44">
        <v>50054</v>
      </c>
      <c r="AE4" s="44">
        <v>50055</v>
      </c>
      <c r="AF4" s="44">
        <v>50056</v>
      </c>
      <c r="AG4" s="44">
        <v>50057</v>
      </c>
      <c r="AH4" s="44">
        <v>50058</v>
      </c>
      <c r="AI4" s="44">
        <v>50059</v>
      </c>
      <c r="AJ4" s="44">
        <v>50065</v>
      </c>
      <c r="AK4" s="44">
        <v>50066</v>
      </c>
      <c r="AL4" s="44">
        <v>50067</v>
      </c>
      <c r="AM4" s="44">
        <v>50068</v>
      </c>
      <c r="AN4" s="44">
        <v>50069</v>
      </c>
      <c r="AO4" s="44">
        <v>50070</v>
      </c>
      <c r="AP4" s="44">
        <v>50102</v>
      </c>
      <c r="AQ4" s="44">
        <v>50071</v>
      </c>
      <c r="AR4" s="44">
        <v>50072</v>
      </c>
      <c r="AS4" s="44">
        <v>50073</v>
      </c>
      <c r="AT4" s="44">
        <v>50074</v>
      </c>
      <c r="AU4" s="44">
        <v>50075</v>
      </c>
      <c r="AV4" s="44">
        <v>50076</v>
      </c>
      <c r="AW4" s="44">
        <v>50077</v>
      </c>
      <c r="AX4" s="44">
        <v>50081</v>
      </c>
      <c r="AY4" s="44">
        <v>50082</v>
      </c>
      <c r="AZ4" s="44">
        <v>50083</v>
      </c>
      <c r="BA4" s="44">
        <v>50084</v>
      </c>
      <c r="BB4" s="44">
        <v>50085</v>
      </c>
      <c r="BC4" s="44">
        <v>50086</v>
      </c>
      <c r="BD4" s="44">
        <v>50087</v>
      </c>
      <c r="BE4" s="44">
        <v>50088</v>
      </c>
      <c r="BF4" s="44">
        <v>50089</v>
      </c>
      <c r="BG4" s="44">
        <v>50090</v>
      </c>
      <c r="BH4" s="44">
        <v>50091</v>
      </c>
      <c r="BI4" s="44">
        <v>50103</v>
      </c>
      <c r="BJ4" s="44">
        <v>50092</v>
      </c>
      <c r="BK4" s="44">
        <v>50093</v>
      </c>
      <c r="BL4" s="44">
        <v>50094</v>
      </c>
      <c r="BM4" s="44">
        <v>50095</v>
      </c>
      <c r="BN4" s="44">
        <v>50096</v>
      </c>
      <c r="BO4" s="44">
        <v>50010</v>
      </c>
      <c r="BP4" s="44">
        <v>50011</v>
      </c>
      <c r="BQ4" s="44">
        <v>50012</v>
      </c>
      <c r="BR4" s="44">
        <v>50014</v>
      </c>
      <c r="BS4" s="44">
        <v>50015</v>
      </c>
      <c r="BT4" s="44">
        <v>50099</v>
      </c>
      <c r="BU4" s="44">
        <v>50100</v>
      </c>
      <c r="BV4" s="44">
        <v>50098</v>
      </c>
    </row>
    <row r="5" spans="2:74" s="37" customFormat="1" ht="15" customHeight="1">
      <c r="B5" s="82" t="s">
        <v>20</v>
      </c>
      <c r="C5" s="83"/>
      <c r="D5" s="83"/>
      <c r="E5" s="84"/>
      <c r="F5" s="90" t="s">
        <v>35</v>
      </c>
      <c r="G5" s="82" t="s">
        <v>26</v>
      </c>
      <c r="H5" s="83"/>
      <c r="I5" s="83"/>
      <c r="J5" s="83"/>
      <c r="K5" s="83"/>
      <c r="L5" s="84"/>
      <c r="M5" s="79" t="s">
        <v>36</v>
      </c>
      <c r="N5" s="79"/>
      <c r="O5" s="79"/>
      <c r="P5" s="79"/>
      <c r="Q5" s="79" t="s">
        <v>40</v>
      </c>
      <c r="R5" s="79"/>
      <c r="S5" s="79" t="s">
        <v>43</v>
      </c>
      <c r="T5" s="79"/>
      <c r="U5" s="79"/>
      <c r="V5" s="79" t="s">
        <v>48</v>
      </c>
      <c r="W5" s="79"/>
      <c r="X5" s="79"/>
      <c r="Y5" s="79"/>
      <c r="Z5" s="79"/>
      <c r="AA5" s="79"/>
      <c r="AB5" s="79"/>
      <c r="AC5" s="79"/>
      <c r="AD5" s="79" t="s">
        <v>53</v>
      </c>
      <c r="AE5" s="79"/>
      <c r="AF5" s="79"/>
      <c r="AG5" s="79"/>
      <c r="AH5" s="79"/>
      <c r="AI5" s="79"/>
      <c r="AJ5" s="79" t="s">
        <v>59</v>
      </c>
      <c r="AK5" s="79"/>
      <c r="AL5" s="79"/>
      <c r="AM5" s="79"/>
      <c r="AN5" s="93" t="s">
        <v>108</v>
      </c>
      <c r="AO5" s="94"/>
      <c r="AP5" s="88" t="s">
        <v>111</v>
      </c>
      <c r="AQ5" s="85" t="s">
        <v>67</v>
      </c>
      <c r="AR5" s="87"/>
      <c r="AS5" s="79" t="s">
        <v>109</v>
      </c>
      <c r="AT5" s="79"/>
      <c r="AU5" s="79"/>
      <c r="AV5" s="79"/>
      <c r="AW5" s="79" t="s">
        <v>68</v>
      </c>
      <c r="AX5" s="79"/>
      <c r="AY5" s="79"/>
      <c r="AZ5" s="79"/>
      <c r="BA5" s="82" t="s">
        <v>71</v>
      </c>
      <c r="BB5" s="83"/>
      <c r="BC5" s="83"/>
      <c r="BD5" s="83"/>
      <c r="BE5" s="83"/>
      <c r="BF5" s="83"/>
      <c r="BG5" s="83"/>
      <c r="BH5" s="83"/>
      <c r="BI5" s="84"/>
      <c r="BJ5" s="82" t="s">
        <v>86</v>
      </c>
      <c r="BK5" s="83"/>
      <c r="BL5" s="83"/>
      <c r="BM5" s="83"/>
      <c r="BN5" s="84"/>
      <c r="BO5" s="79" t="s">
        <v>30</v>
      </c>
      <c r="BP5" s="79"/>
      <c r="BQ5" s="79"/>
      <c r="BR5" s="79"/>
      <c r="BS5" s="79"/>
      <c r="BT5" s="38"/>
      <c r="BU5" s="39"/>
      <c r="BV5" s="32" t="s">
        <v>92</v>
      </c>
    </row>
    <row r="6" spans="2:74" s="37" customFormat="1" ht="15" customHeight="1">
      <c r="B6" s="79" t="s">
        <v>21</v>
      </c>
      <c r="C6" s="79" t="s">
        <v>22</v>
      </c>
      <c r="D6" s="79"/>
      <c r="E6" s="99" t="s">
        <v>25</v>
      </c>
      <c r="F6" s="91"/>
      <c r="G6" s="85" t="s">
        <v>27</v>
      </c>
      <c r="H6" s="86"/>
      <c r="I6" s="86"/>
      <c r="J6" s="87"/>
      <c r="K6" s="31" t="s">
        <v>99</v>
      </c>
      <c r="L6" s="32" t="s">
        <v>101</v>
      </c>
      <c r="M6" s="79" t="s">
        <v>102</v>
      </c>
      <c r="N6" s="79" t="s">
        <v>37</v>
      </c>
      <c r="O6" s="79" t="s">
        <v>38</v>
      </c>
      <c r="P6" s="79" t="s">
        <v>39</v>
      </c>
      <c r="Q6" s="99" t="s">
        <v>41</v>
      </c>
      <c r="R6" s="99" t="s">
        <v>42</v>
      </c>
      <c r="S6" s="79" t="s">
        <v>44</v>
      </c>
      <c r="T6" s="79"/>
      <c r="U6" s="79"/>
      <c r="V6" s="88" t="s">
        <v>103</v>
      </c>
      <c r="W6" s="88" t="s">
        <v>104</v>
      </c>
      <c r="X6" s="79" t="s">
        <v>37</v>
      </c>
      <c r="Y6" s="88" t="s">
        <v>105</v>
      </c>
      <c r="Z6" s="88" t="s">
        <v>50</v>
      </c>
      <c r="AA6" s="99" t="s">
        <v>106</v>
      </c>
      <c r="AB6" s="99" t="s">
        <v>51</v>
      </c>
      <c r="AC6" s="99" t="s">
        <v>52</v>
      </c>
      <c r="AD6" s="88" t="s">
        <v>107</v>
      </c>
      <c r="AE6" s="79" t="s">
        <v>54</v>
      </c>
      <c r="AF6" s="79" t="s">
        <v>55</v>
      </c>
      <c r="AG6" s="79" t="s">
        <v>56</v>
      </c>
      <c r="AH6" s="99" t="s">
        <v>57</v>
      </c>
      <c r="AI6" s="99" t="s">
        <v>58</v>
      </c>
      <c r="AJ6" s="79" t="s">
        <v>60</v>
      </c>
      <c r="AK6" s="79"/>
      <c r="AL6" s="79" t="s">
        <v>62</v>
      </c>
      <c r="AM6" s="79"/>
      <c r="AN6" s="95"/>
      <c r="AO6" s="96"/>
      <c r="AP6" s="100"/>
      <c r="AQ6" s="97"/>
      <c r="AR6" s="98"/>
      <c r="AS6" s="99" t="s">
        <v>63</v>
      </c>
      <c r="AT6" s="99" t="s">
        <v>64</v>
      </c>
      <c r="AU6" s="99" t="s">
        <v>65</v>
      </c>
      <c r="AV6" s="99" t="s">
        <v>66</v>
      </c>
      <c r="AW6" s="79" t="s">
        <v>102</v>
      </c>
      <c r="AX6" s="79" t="s">
        <v>39</v>
      </c>
      <c r="AY6" s="79" t="s">
        <v>69</v>
      </c>
      <c r="AZ6" s="79" t="s">
        <v>70</v>
      </c>
      <c r="BA6" s="79" t="s">
        <v>72</v>
      </c>
      <c r="BB6" s="79"/>
      <c r="BC6" s="79" t="s">
        <v>73</v>
      </c>
      <c r="BD6" s="79"/>
      <c r="BE6" s="79" t="s">
        <v>74</v>
      </c>
      <c r="BF6" s="79"/>
      <c r="BG6" s="79" t="s">
        <v>75</v>
      </c>
      <c r="BH6" s="82"/>
      <c r="BI6" s="80" t="s">
        <v>112</v>
      </c>
      <c r="BJ6" s="79" t="s">
        <v>87</v>
      </c>
      <c r="BK6" s="79" t="s">
        <v>88</v>
      </c>
      <c r="BL6" s="79"/>
      <c r="BM6" s="79" t="s">
        <v>90</v>
      </c>
      <c r="BN6" s="102" t="s">
        <v>91</v>
      </c>
      <c r="BO6" s="79" t="s">
        <v>30</v>
      </c>
      <c r="BP6" s="79"/>
      <c r="BQ6" s="79"/>
      <c r="BR6" s="79" t="s">
        <v>33</v>
      </c>
      <c r="BS6" s="79"/>
      <c r="BT6" s="99" t="s">
        <v>94</v>
      </c>
      <c r="BU6" s="101" t="s">
        <v>110</v>
      </c>
      <c r="BV6" s="99" t="s">
        <v>93</v>
      </c>
    </row>
    <row r="7" spans="2:74" s="37" customFormat="1" ht="33" customHeight="1">
      <c r="B7" s="79"/>
      <c r="C7" s="32" t="s">
        <v>23</v>
      </c>
      <c r="D7" s="32" t="s">
        <v>24</v>
      </c>
      <c r="E7" s="99"/>
      <c r="F7" s="92"/>
      <c r="G7" s="32" t="s">
        <v>24</v>
      </c>
      <c r="H7" s="32" t="s">
        <v>23</v>
      </c>
      <c r="I7" s="32" t="s">
        <v>28</v>
      </c>
      <c r="J7" s="32" t="s">
        <v>113</v>
      </c>
      <c r="K7" s="35" t="s">
        <v>100</v>
      </c>
      <c r="L7" s="32" t="s">
        <v>29</v>
      </c>
      <c r="M7" s="79"/>
      <c r="N7" s="79"/>
      <c r="O7" s="79"/>
      <c r="P7" s="79"/>
      <c r="Q7" s="99"/>
      <c r="R7" s="99"/>
      <c r="S7" s="32" t="s">
        <v>45</v>
      </c>
      <c r="T7" s="32" t="s">
        <v>47</v>
      </c>
      <c r="U7" s="32" t="s">
        <v>46</v>
      </c>
      <c r="V7" s="89"/>
      <c r="W7" s="89"/>
      <c r="X7" s="79"/>
      <c r="Y7" s="89"/>
      <c r="Z7" s="89"/>
      <c r="AA7" s="99"/>
      <c r="AB7" s="99"/>
      <c r="AC7" s="99"/>
      <c r="AD7" s="89"/>
      <c r="AE7" s="79"/>
      <c r="AF7" s="79"/>
      <c r="AG7" s="79"/>
      <c r="AH7" s="99"/>
      <c r="AI7" s="99"/>
      <c r="AJ7" s="32" t="s">
        <v>102</v>
      </c>
      <c r="AK7" s="32" t="s">
        <v>61</v>
      </c>
      <c r="AL7" s="32" t="s">
        <v>102</v>
      </c>
      <c r="AM7" s="32" t="s">
        <v>61</v>
      </c>
      <c r="AN7" s="32" t="s">
        <v>49</v>
      </c>
      <c r="AO7" s="32" t="s">
        <v>61</v>
      </c>
      <c r="AP7" s="89"/>
      <c r="AQ7" s="32" t="s">
        <v>49</v>
      </c>
      <c r="AR7" s="32" t="s">
        <v>61</v>
      </c>
      <c r="AS7" s="99"/>
      <c r="AT7" s="99"/>
      <c r="AU7" s="99"/>
      <c r="AV7" s="99"/>
      <c r="AW7" s="79"/>
      <c r="AX7" s="79"/>
      <c r="AY7" s="79"/>
      <c r="AZ7" s="79"/>
      <c r="BA7" s="32" t="s">
        <v>102</v>
      </c>
      <c r="BB7" s="32" t="s">
        <v>61</v>
      </c>
      <c r="BC7" s="32" t="s">
        <v>102</v>
      </c>
      <c r="BD7" s="32" t="s">
        <v>61</v>
      </c>
      <c r="BE7" s="32" t="s">
        <v>102</v>
      </c>
      <c r="BF7" s="32" t="s">
        <v>61</v>
      </c>
      <c r="BG7" s="32" t="s">
        <v>102</v>
      </c>
      <c r="BH7" s="36" t="s">
        <v>61</v>
      </c>
      <c r="BI7" s="81"/>
      <c r="BJ7" s="79"/>
      <c r="BK7" s="34" t="s">
        <v>28</v>
      </c>
      <c r="BL7" s="34" t="s">
        <v>89</v>
      </c>
      <c r="BM7" s="79"/>
      <c r="BN7" s="102"/>
      <c r="BO7" s="45" t="s">
        <v>123</v>
      </c>
      <c r="BP7" s="33" t="s">
        <v>31</v>
      </c>
      <c r="BQ7" s="33" t="s">
        <v>32</v>
      </c>
      <c r="BR7" s="33" t="s">
        <v>34</v>
      </c>
      <c r="BS7" s="33" t="s">
        <v>31</v>
      </c>
      <c r="BT7" s="99"/>
      <c r="BU7" s="101"/>
      <c r="BV7" s="99"/>
    </row>
    <row r="8" spans="1:74" ht="15">
      <c r="A8" s="4">
        <f>DATE(YEAR(B2),MONTH(B2),1)</f>
        <v>41153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</row>
    <row r="9" spans="1:74" ht="15">
      <c r="A9" s="4">
        <f>IF(A8+1&lt;=B3,A8+1,"")</f>
        <v>41154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</row>
    <row r="10" spans="1:74" ht="15">
      <c r="A10" s="4">
        <f>IF(A8+2&lt;=B3,A8+2,"")</f>
        <v>41155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</row>
    <row r="11" spans="1:74" ht="15">
      <c r="A11" s="4">
        <f>IF(A8+3&lt;=B3,A8+3,"")</f>
        <v>41156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</row>
    <row r="12" spans="1:74" ht="15">
      <c r="A12" s="4">
        <f>IF(A8+4&lt;=B3,A8+4,"")</f>
        <v>41157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</row>
    <row r="13" spans="1:74" ht="15">
      <c r="A13" s="4">
        <f>IF(A8+5&lt;=B3,A8+5,"")</f>
        <v>41158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</row>
    <row r="14" spans="1:74" ht="15">
      <c r="A14" s="4">
        <f>IF(A8+6&lt;=B3,A8+6,"")</f>
        <v>41159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</row>
    <row r="15" spans="1:74" ht="15">
      <c r="A15" s="4">
        <f>IF(A8+7&lt;=B3,A8+7,"")</f>
        <v>41160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</row>
    <row r="16" spans="1:74" ht="15">
      <c r="A16" s="4">
        <f>IF(A8+8&lt;=B3,A8+8,"")</f>
        <v>41161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</row>
    <row r="17" spans="1:74" ht="15">
      <c r="A17" s="4">
        <f>IF(A8+9&lt;=B3,A8+9,"")</f>
        <v>41162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</row>
    <row r="18" spans="1:74" ht="15">
      <c r="A18" s="4">
        <f>IF(A8+10&lt;=B3,A8+10,"")</f>
        <v>41163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</row>
    <row r="19" spans="1:74" ht="15">
      <c r="A19" s="4">
        <f>IF(A8+11&lt;=B3,A8+11,"")</f>
        <v>41164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</row>
    <row r="20" spans="1:74" ht="15">
      <c r="A20" s="4">
        <f>IF(A8+12&lt;=B3,A8+12,"")</f>
        <v>41165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</row>
    <row r="21" spans="1:74" ht="15">
      <c r="A21" s="4">
        <f>IF(A8+13&lt;=B3,A8+13,"")</f>
        <v>41166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</row>
    <row r="22" spans="1:74" ht="15">
      <c r="A22" s="4">
        <f>IF(A8+14&lt;=B3,A8+14,"")</f>
        <v>41167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</row>
    <row r="23" spans="1:74" ht="15">
      <c r="A23" s="4">
        <f>IF(A8+15&lt;=B3,A8+15,"")</f>
        <v>41168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</row>
    <row r="24" spans="1:74" ht="15">
      <c r="A24" s="4">
        <f>IF(A8+16&lt;=B3,A8+16,"")</f>
        <v>41169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</row>
    <row r="25" spans="1:74" ht="15">
      <c r="A25" s="4">
        <f>IF(A8+17&lt;=B3,A8+17,"")</f>
        <v>41170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</row>
    <row r="26" spans="1:74" ht="15">
      <c r="A26" s="4">
        <f>IF(A8+18&lt;=B3,A8+18,"")</f>
        <v>41171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</row>
    <row r="27" spans="1:74" ht="15">
      <c r="A27" s="4">
        <f>IF(A8+19&lt;=B3,A8+19,"")</f>
        <v>41172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</row>
    <row r="28" spans="1:74" ht="15">
      <c r="A28" s="4">
        <f>IF(A8+20&lt;=B3,A8+20,"")</f>
        <v>41173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</row>
    <row r="29" spans="1:74" ht="15">
      <c r="A29" s="4">
        <f>IF(A8+21&lt;=B3,A8+21,"")</f>
        <v>41174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</row>
    <row r="30" spans="1:74" ht="15">
      <c r="A30" s="4">
        <f>IF(A8+22&lt;=B3,A8+22,"")</f>
        <v>41175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</row>
    <row r="31" spans="1:74" ht="15">
      <c r="A31" s="4">
        <f>IF(A8+23&lt;=B3,A8+23,"")</f>
        <v>41176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</row>
    <row r="32" spans="1:74" ht="15">
      <c r="A32" s="4">
        <f>IF(A8+24&lt;=B3,A8+24,"")</f>
        <v>41177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</row>
    <row r="33" spans="1:74" ht="15">
      <c r="A33" s="4">
        <f>IF(A8+25&lt;=B3,A8+25,"")</f>
        <v>41178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</row>
    <row r="34" spans="1:74" ht="15">
      <c r="A34" s="4">
        <f>IF(A8+26&lt;=B3,A8+26,"")</f>
        <v>41179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</row>
    <row r="35" spans="1:74" ht="15">
      <c r="A35" s="4">
        <f>IF(A8+27&lt;=B3,A8+27,"")</f>
        <v>41180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</row>
    <row r="36" spans="1:74" ht="15">
      <c r="A36" s="4">
        <f>IF(A8+28&lt;=B3,A8+28,"")</f>
        <v>41181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</row>
    <row r="37" spans="1:74" ht="15">
      <c r="A37" s="4">
        <f>IF(A8+29&lt;=B3,A8+29,"")</f>
        <v>41182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</row>
    <row r="38" spans="1:74" ht="15">
      <c r="A38" s="4">
        <f>IF(A8+30&lt;=B3,A8+30,"")</f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</row>
    <row r="40" spans="1:74" s="29" customFormat="1" ht="15">
      <c r="A40" s="29">
        <v>1</v>
      </c>
      <c r="B40" s="29">
        <f>A40+1</f>
        <v>2</v>
      </c>
      <c r="C40" s="29">
        <f aca="true" t="shared" si="0" ref="C40:AK40">B40+1</f>
        <v>3</v>
      </c>
      <c r="D40" s="29">
        <f t="shared" si="0"/>
        <v>4</v>
      </c>
      <c r="E40" s="29">
        <f t="shared" si="0"/>
        <v>5</v>
      </c>
      <c r="G40" s="29">
        <f>E40+1</f>
        <v>6</v>
      </c>
      <c r="H40" s="29">
        <f t="shared" si="0"/>
        <v>7</v>
      </c>
      <c r="I40" s="29">
        <f>H40+1</f>
        <v>8</v>
      </c>
      <c r="K40" s="29">
        <f>I40+1</f>
        <v>9</v>
      </c>
      <c r="L40" s="29">
        <f t="shared" si="0"/>
        <v>10</v>
      </c>
      <c r="M40" s="29" t="e">
        <f>#REF!+1</f>
        <v>#REF!</v>
      </c>
      <c r="N40" s="29" t="e">
        <f t="shared" si="0"/>
        <v>#REF!</v>
      </c>
      <c r="O40" s="29" t="e">
        <f t="shared" si="0"/>
        <v>#REF!</v>
      </c>
      <c r="P40" s="29" t="e">
        <f t="shared" si="0"/>
        <v>#REF!</v>
      </c>
      <c r="Q40" s="29" t="e">
        <f t="shared" si="0"/>
        <v>#REF!</v>
      </c>
      <c r="R40" s="29" t="e">
        <f>#REF!+1</f>
        <v>#REF!</v>
      </c>
      <c r="S40" s="29" t="e">
        <f>#REF!+1</f>
        <v>#REF!</v>
      </c>
      <c r="T40" s="29" t="e">
        <f t="shared" si="0"/>
        <v>#REF!</v>
      </c>
      <c r="U40" s="29" t="e">
        <f t="shared" si="0"/>
        <v>#REF!</v>
      </c>
      <c r="V40" s="29" t="e">
        <f>#REF!+1</f>
        <v>#REF!</v>
      </c>
      <c r="W40" s="29" t="e">
        <f t="shared" si="0"/>
        <v>#REF!</v>
      </c>
      <c r="X40" s="29" t="e">
        <f t="shared" si="0"/>
        <v>#REF!</v>
      </c>
      <c r="Y40" s="29" t="e">
        <f>#REF!+1</f>
        <v>#REF!</v>
      </c>
      <c r="Z40" s="29" t="e">
        <f t="shared" si="0"/>
        <v>#REF!</v>
      </c>
      <c r="AA40" s="29" t="e">
        <f t="shared" si="0"/>
        <v>#REF!</v>
      </c>
      <c r="AB40" s="29" t="e">
        <f>#REF!+1</f>
        <v>#REF!</v>
      </c>
      <c r="AC40" s="29" t="e">
        <f t="shared" si="0"/>
        <v>#REF!</v>
      </c>
      <c r="AD40" s="29" t="e">
        <f t="shared" si="0"/>
        <v>#REF!</v>
      </c>
      <c r="AE40" s="29" t="e">
        <f t="shared" si="0"/>
        <v>#REF!</v>
      </c>
      <c r="AF40" s="29" t="e">
        <f t="shared" si="0"/>
        <v>#REF!</v>
      </c>
      <c r="AG40" s="29" t="e">
        <f t="shared" si="0"/>
        <v>#REF!</v>
      </c>
      <c r="AH40" s="29" t="e">
        <f t="shared" si="0"/>
        <v>#REF!</v>
      </c>
      <c r="AI40" s="29" t="e">
        <f t="shared" si="0"/>
        <v>#REF!</v>
      </c>
      <c r="AJ40" s="29" t="e">
        <f>#REF!+1</f>
        <v>#REF!</v>
      </c>
      <c r="AK40" s="29" t="e">
        <f t="shared" si="0"/>
        <v>#REF!</v>
      </c>
      <c r="AL40" s="29" t="e">
        <f aca="true" t="shared" si="1" ref="AL40:BM40">AK40+1</f>
        <v>#REF!</v>
      </c>
      <c r="AM40" s="29" t="e">
        <f t="shared" si="1"/>
        <v>#REF!</v>
      </c>
      <c r="AN40" s="29" t="e">
        <f t="shared" si="1"/>
        <v>#REF!</v>
      </c>
      <c r="AO40" s="29" t="e">
        <f t="shared" si="1"/>
        <v>#REF!</v>
      </c>
      <c r="AQ40" s="29" t="e">
        <f>AO40+1</f>
        <v>#REF!</v>
      </c>
      <c r="AR40" s="29" t="e">
        <f t="shared" si="1"/>
        <v>#REF!</v>
      </c>
      <c r="AS40" s="29" t="e">
        <f t="shared" si="1"/>
        <v>#REF!</v>
      </c>
      <c r="AT40" s="29" t="e">
        <f t="shared" si="1"/>
        <v>#REF!</v>
      </c>
      <c r="AU40" s="29" t="e">
        <f t="shared" si="1"/>
        <v>#REF!</v>
      </c>
      <c r="AV40" s="29" t="e">
        <f t="shared" si="1"/>
        <v>#REF!</v>
      </c>
      <c r="AW40" s="29" t="e">
        <f t="shared" si="1"/>
        <v>#REF!</v>
      </c>
      <c r="AX40" s="29" t="e">
        <f>#REF!+1</f>
        <v>#REF!</v>
      </c>
      <c r="AY40" s="29" t="e">
        <f t="shared" si="1"/>
        <v>#REF!</v>
      </c>
      <c r="AZ40" s="29" t="e">
        <f t="shared" si="1"/>
        <v>#REF!</v>
      </c>
      <c r="BA40" s="29" t="e">
        <f t="shared" si="1"/>
        <v>#REF!</v>
      </c>
      <c r="BB40" s="29" t="e">
        <f t="shared" si="1"/>
        <v>#REF!</v>
      </c>
      <c r="BC40" s="29" t="e">
        <f t="shared" si="1"/>
        <v>#REF!</v>
      </c>
      <c r="BD40" s="29" t="e">
        <f t="shared" si="1"/>
        <v>#REF!</v>
      </c>
      <c r="BE40" s="29" t="e">
        <f t="shared" si="1"/>
        <v>#REF!</v>
      </c>
      <c r="BF40" s="29" t="e">
        <f t="shared" si="1"/>
        <v>#REF!</v>
      </c>
      <c r="BG40" s="29" t="e">
        <f t="shared" si="1"/>
        <v>#REF!</v>
      </c>
      <c r="BH40" s="29" t="e">
        <f t="shared" si="1"/>
        <v>#REF!</v>
      </c>
      <c r="BJ40" s="29" t="e">
        <f>BH40+1</f>
        <v>#REF!</v>
      </c>
      <c r="BK40" s="29" t="e">
        <f t="shared" si="1"/>
        <v>#REF!</v>
      </c>
      <c r="BL40" s="29" t="e">
        <f t="shared" si="1"/>
        <v>#REF!</v>
      </c>
      <c r="BM40" s="29" t="e">
        <f t="shared" si="1"/>
        <v>#REF!</v>
      </c>
      <c r="BN40" s="29" t="e">
        <f>BM40+1</f>
        <v>#REF!</v>
      </c>
      <c r="BV40" s="29" t="e">
        <f>#REF!+1</f>
        <v>#REF!</v>
      </c>
    </row>
  </sheetData>
  <sheetProtection sheet="1" objects="1" scenarios="1" insertRows="0" deleteRows="0"/>
  <mergeCells count="67">
    <mergeCell ref="AW6:AW7"/>
    <mergeCell ref="Q6:Q7"/>
    <mergeCell ref="M6:M7"/>
    <mergeCell ref="B5:E5"/>
    <mergeCell ref="A1:B1"/>
    <mergeCell ref="C6:D6"/>
    <mergeCell ref="B6:B7"/>
    <mergeCell ref="E6:E7"/>
    <mergeCell ref="M5:P5"/>
    <mergeCell ref="N6:N7"/>
    <mergeCell ref="BO5:BS5"/>
    <mergeCell ref="BJ6:BJ7"/>
    <mergeCell ref="BR6:BS6"/>
    <mergeCell ref="BK6:BL6"/>
    <mergeCell ref="BM6:BM7"/>
    <mergeCell ref="BO6:BQ6"/>
    <mergeCell ref="BJ5:BN5"/>
    <mergeCell ref="BV6:BV7"/>
    <mergeCell ref="BT6:BT7"/>
    <mergeCell ref="BU6:BU7"/>
    <mergeCell ref="O6:O7"/>
    <mergeCell ref="P6:P7"/>
    <mergeCell ref="BN6:BN7"/>
    <mergeCell ref="X6:X7"/>
    <mergeCell ref="Y6:Y7"/>
    <mergeCell ref="Z6:Z7"/>
    <mergeCell ref="AB6:AB7"/>
    <mergeCell ref="S5:U5"/>
    <mergeCell ref="S6:U6"/>
    <mergeCell ref="Q5:R5"/>
    <mergeCell ref="AT6:AT7"/>
    <mergeCell ref="AJ6:AK6"/>
    <mergeCell ref="AL6:AM6"/>
    <mergeCell ref="V6:V7"/>
    <mergeCell ref="W6:W7"/>
    <mergeCell ref="R6:R7"/>
    <mergeCell ref="AS6:AS7"/>
    <mergeCell ref="AP5:AP7"/>
    <mergeCell ref="AC6:AC7"/>
    <mergeCell ref="AG6:AG7"/>
    <mergeCell ref="AF6:AF7"/>
    <mergeCell ref="AE6:AE7"/>
    <mergeCell ref="V5:AC5"/>
    <mergeCell ref="AI6:AI7"/>
    <mergeCell ref="AJ5:AM5"/>
    <mergeCell ref="AA6:AA7"/>
    <mergeCell ref="AH6:AH7"/>
    <mergeCell ref="AD6:AD7"/>
    <mergeCell ref="F5:F7"/>
    <mergeCell ref="AN5:AO6"/>
    <mergeCell ref="AQ5:AR6"/>
    <mergeCell ref="AY6:AY7"/>
    <mergeCell ref="AS5:AV5"/>
    <mergeCell ref="AU6:AU7"/>
    <mergeCell ref="AV6:AV7"/>
    <mergeCell ref="AW5:AZ5"/>
    <mergeCell ref="AD5:AI5"/>
    <mergeCell ref="AX6:AX7"/>
    <mergeCell ref="BI6:BI7"/>
    <mergeCell ref="BA5:BI5"/>
    <mergeCell ref="G6:J6"/>
    <mergeCell ref="G5:L5"/>
    <mergeCell ref="AZ6:AZ7"/>
    <mergeCell ref="BA6:BB6"/>
    <mergeCell ref="BC6:BD6"/>
    <mergeCell ref="BE6:BF6"/>
    <mergeCell ref="BG6:BH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zhangc</dc:creator>
  <cp:keywords/>
  <dc:description/>
  <cp:lastModifiedBy>jture</cp:lastModifiedBy>
  <cp:lastPrinted>2009-09-18T14:31:18Z</cp:lastPrinted>
  <dcterms:created xsi:type="dcterms:W3CDTF">2009-09-16T14:54:13Z</dcterms:created>
  <dcterms:modified xsi:type="dcterms:W3CDTF">2015-02-17T16:06:52Z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553f4214-ac73-441c-9708-087c963d0db3</vt:lpwstr>
  </property>
  <property fmtid="{D5CDD505-2E9C-101B-9397-08002B2CF9AE}" pid="3" name="_NewReviewCycle">
    <vt:lpwstr/>
  </property>
  <property fmtid="{D5CDD505-2E9C-101B-9397-08002B2CF9AE}" pid="4" name="_AdHocReviewCycleID">
    <vt:i4>773393178</vt:i4>
  </property>
  <property fmtid="{D5CDD505-2E9C-101B-9397-08002B2CF9AE}" pid="5" name="_EmailSubject">
    <vt:lpwstr>Region on eDEP O&amp;M form</vt:lpwstr>
  </property>
  <property fmtid="{D5CDD505-2E9C-101B-9397-08002B2CF9AE}" pid="6" name="_AuthorEmail">
    <vt:lpwstr>Christos.Dimisioris@MassMail.State.MA.US</vt:lpwstr>
  </property>
  <property fmtid="{D5CDD505-2E9C-101B-9397-08002B2CF9AE}" pid="7" name="_AuthorEmailDisplayName">
    <vt:lpwstr>Dimisioris, Christos (DEP)</vt:lpwstr>
  </property>
  <property fmtid="{D5CDD505-2E9C-101B-9397-08002B2CF9AE}" pid="8" name="_ReviewingToolsShownOnce">
    <vt:lpwstr/>
  </property>
</Properties>
</file>