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76" activeTab="2"/>
  </bookViews>
  <sheets>
    <sheet name="FY18 &amp; FY19 Sumry REV 05 22 19" sheetId="1" r:id="rId1"/>
    <sheet name="FY19 REV and Initial 05 22  (2" sheetId="2" r:id="rId2"/>
    <sheet name="ES90% ES10% Chanage 05 22 19" sheetId="3" r:id="rId3"/>
    <sheet name="ES90% FY19 REV 05 22 19" sheetId="4" r:id="rId4"/>
    <sheet name="ES10% FY19 REV 05 22 19" sheetId="5" r:id="rId5"/>
    <sheet name="FY18 &amp; FY19 Summary" sheetId="6" r:id="rId6"/>
    <sheet name="ES90" sheetId="7" r:id="rId7"/>
    <sheet name="ES10" sheetId="8" r:id="rId8"/>
  </sheets>
  <definedNames>
    <definedName name="_xlnm.Print_Area" localSheetId="7">'ES10'!$A$1:$N$43</definedName>
    <definedName name="_xlnm.Print_Area" localSheetId="4">'ES10% FY19 REV 05 22 19'!$A$1:$N$43</definedName>
    <definedName name="_xlnm.Print_Area" localSheetId="6">'ES90'!$A$1:$O$42</definedName>
    <definedName name="_xlnm.Print_Area" localSheetId="2">'ES90% ES10% Chanage 05 22 19'!$A$1:$I$36</definedName>
    <definedName name="_xlnm.Print_Area" localSheetId="3">'ES90% FY19 REV 05 22 19'!$A$1:$O$42</definedName>
    <definedName name="_xlnm.Print_Area" localSheetId="5">'FY18 &amp; FY19 Summary'!$A$1:$I$36</definedName>
    <definedName name="_xlnm.Print_Area" localSheetId="0">'FY18 &amp; FY19 Sumry REV 05 22 19'!$A$1:$I$36</definedName>
    <definedName name="_xlnm.Print_Area" localSheetId="1">'FY19 REV and Initial 05 22  (2'!$A$1:$I$36</definedName>
  </definedNames>
  <calcPr fullCalcOnLoad="1"/>
</workbook>
</file>

<file path=xl/sharedStrings.xml><?xml version="1.0" encoding="utf-8"?>
<sst xmlns="http://schemas.openxmlformats.org/spreadsheetml/2006/main" count="533" uniqueCount="81">
  <si>
    <t>Hold</t>
  </si>
  <si>
    <t>Weighted</t>
  </si>
  <si>
    <t>Harmless</t>
  </si>
  <si>
    <t>Formula</t>
  </si>
  <si>
    <t>Labor</t>
  </si>
  <si>
    <t>Upper</t>
  </si>
  <si>
    <t>Lower</t>
  </si>
  <si>
    <t>Allocation</t>
  </si>
  <si>
    <t>Share</t>
  </si>
  <si>
    <t>Franklin/Hampshire</t>
  </si>
  <si>
    <t>Berkshire</t>
  </si>
  <si>
    <t>Hampden</t>
  </si>
  <si>
    <t>Boston</t>
  </si>
  <si>
    <t>Metro North</t>
  </si>
  <si>
    <t>Metro South/West</t>
  </si>
  <si>
    <t>Brockton</t>
  </si>
  <si>
    <t>South Coastal</t>
  </si>
  <si>
    <t>Bristol</t>
  </si>
  <si>
    <t>Cape &amp; Islands</t>
  </si>
  <si>
    <t>North Shore</t>
  </si>
  <si>
    <t>Greater Lowell</t>
  </si>
  <si>
    <t>Central MA</t>
  </si>
  <si>
    <t>Greater New Bedford</t>
  </si>
  <si>
    <t>North Central</t>
  </si>
  <si>
    <t>South Shore</t>
  </si>
  <si>
    <t>Unemployed</t>
  </si>
  <si>
    <t xml:space="preserve">Force </t>
  </si>
  <si>
    <t>Force</t>
  </si>
  <si>
    <t>Number of</t>
  </si>
  <si>
    <t xml:space="preserve">Commonwealth of Massachusetts </t>
  </si>
  <si>
    <t>Wagner-Peyser 90% Funds</t>
  </si>
  <si>
    <t>Wagner-Peyser 10% Funds</t>
  </si>
  <si>
    <t>Workforce</t>
  </si>
  <si>
    <t>Area</t>
  </si>
  <si>
    <t>Department of Career Services</t>
  </si>
  <si>
    <t>90%</t>
  </si>
  <si>
    <t>10%</t>
  </si>
  <si>
    <t>Total</t>
  </si>
  <si>
    <t xml:space="preserve">Change </t>
  </si>
  <si>
    <t>from</t>
  </si>
  <si>
    <t xml:space="preserve">% Change </t>
  </si>
  <si>
    <t>Wagner-Peyser 90% and 10% Funds</t>
  </si>
  <si>
    <t>Based on 80% Local Share of State Wagner-Peyser 90% Allotment</t>
  </si>
  <si>
    <t>Merrimack Valley</t>
  </si>
  <si>
    <t xml:space="preserve">Note: The allocation methodology for ES Wagner Peyser 90% and 10% funds is based on two factors: </t>
  </si>
  <si>
    <t xml:space="preserve">1) Number of individuals in the local workforce area's labor force (2/3 weight). </t>
  </si>
  <si>
    <t>2) Number of unemployed individuals in the local workforce area (1/3 weight).</t>
  </si>
  <si>
    <t xml:space="preserve"> </t>
  </si>
  <si>
    <t>Date:</t>
  </si>
  <si>
    <t xml:space="preserve">Date: </t>
  </si>
  <si>
    <r>
      <t>Based on 62%</t>
    </r>
    <r>
      <rPr>
        <b/>
        <sz val="14"/>
        <color indexed="10"/>
        <rFont val="Arial Narrow"/>
        <family val="2"/>
      </rPr>
      <t xml:space="preserve"> </t>
    </r>
    <r>
      <rPr>
        <b/>
        <sz val="14"/>
        <rFont val="Arial Narrow"/>
        <family val="2"/>
      </rPr>
      <t>Local Share of State Wagner-Peyser 10% Allotment</t>
    </r>
  </si>
  <si>
    <t>Formula Allocations</t>
  </si>
  <si>
    <t>FY 2018</t>
  </si>
  <si>
    <t>FY2018</t>
  </si>
  <si>
    <t>Final</t>
  </si>
  <si>
    <t>FISCAL YEAR 2019</t>
  </si>
  <si>
    <t>CY 2017</t>
  </si>
  <si>
    <t>FY 2019</t>
  </si>
  <si>
    <t>FY2019</t>
  </si>
  <si>
    <t xml:space="preserve">Hold Harmless:  Share cannot be less than 90% and not more than 110% of prior year's share.  </t>
  </si>
  <si>
    <t>FY 209</t>
  </si>
  <si>
    <t>Change 
from 
FY 2018</t>
  </si>
  <si>
    <t>% Change 
from 
FY 2018</t>
  </si>
  <si>
    <t xml:space="preserve">* Labor force and unemployed data are for calendar year 2017 (CY17) January 2017 to December 2017, not seasonally adjusted. </t>
  </si>
  <si>
    <t>1. FY 2019 Allotments published in Training and Employment Guidance Letter (TEGL) 16-17, May 21, 2018.</t>
  </si>
  <si>
    <t xml:space="preserve"> REVISED FISCAL YEAR 2018 AND FISCAL YEAR 2019 COMPARED</t>
  </si>
  <si>
    <t>Revised</t>
  </si>
  <si>
    <t>2.  Source for FY2018 revision: Revised state allotments per TEGL 27-16, Change 2, issued May 21, 2018, with restored funding to original allotment levels and 0.5% of PY2017 appropriated funding set aside for program integrity purposes</t>
  </si>
  <si>
    <t>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t>
  </si>
  <si>
    <t>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t>
  </si>
  <si>
    <t>ATTACHMENT Q</t>
  </si>
  <si>
    <t xml:space="preserve"> REVISED FISCAL YEAR 2018 AND REVISED FISCAL YEAR 2019 COMPARED</t>
  </si>
  <si>
    <t>REVISED FISCAL YEAR 2019</t>
  </si>
  <si>
    <t>1. FY 2019 Allotments: Training and Employment Guidance Letter (TEGL) 16-17, May 21, 2018.  REVISION per TEGL 16-17, Change 2, May 22, 2019, restored funds set aside for program integrity purposes.</t>
  </si>
  <si>
    <t>REVISED</t>
  </si>
  <si>
    <t xml:space="preserve"> INITIAL FISCAL YEAR 2019 AND REVISED FISCAL YEAR 2019 COMPARED</t>
  </si>
  <si>
    <t>Initial</t>
  </si>
  <si>
    <t xml:space="preserve">Initial </t>
  </si>
  <si>
    <t>MassHire Department of Career Services</t>
  </si>
  <si>
    <t>WP 90%</t>
  </si>
  <si>
    <t>WP 10%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</si>
</sst>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409]dddd\,\ mmmm\ dd\,\ yyyy"/>
    <numFmt numFmtId="166" formatCode="&quot;$&quot;#,##0"/>
    <numFmt numFmtId="167" formatCode="0.0%"/>
    <numFmt numFmtId="168" formatCode="mm/dd/yy;@"/>
    <numFmt numFmtId="169" formatCode="m/d/yy;@"/>
    <numFmt numFmtId="170" formatCode="[$-409]mmmm\ d\,\ yyyy;@"/>
    <numFmt numFmtId="171" formatCode="0.0000%"/>
    <numFmt numFmtId="172" formatCode="0.00000%"/>
    <numFmt numFmtId="173" formatCode="0.000%"/>
    <numFmt numFmtId="174" formatCode="&quot;$&quot;#,##0.00"/>
    <numFmt numFmtId="175" formatCode="#,##0.0000_);\(#,##0.0000\)"/>
    <numFmt numFmtId="176" formatCode="_(&quot;$&quot;* #,##0.0_);_(&quot;$&quot;* \(#,##0.0\);_(&quot;$&quot;* &quot;-&quot;?_);_(@_)"/>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0"/>
    <numFmt numFmtId="183" formatCode="#,##0.000_);\(#,##0.000\)"/>
    <numFmt numFmtId="184" formatCode="&quot;$&quot;#,##0.0000"/>
    <numFmt numFmtId="185" formatCode="0.0000000%"/>
    <numFmt numFmtId="186" formatCode="0.000000%"/>
    <numFmt numFmtId="187" formatCode="[$-409]dddd\,\ mmmm\ d\,\ yyyy"/>
  </numFmts>
  <fonts count="56">
    <font>
      <sz val="12"/>
      <name val="Times New Roman"/>
      <family val="0"/>
    </font>
    <font>
      <b/>
      <sz val="16"/>
      <name val="Arial Narrow"/>
      <family val="2"/>
    </font>
    <font>
      <b/>
      <sz val="20"/>
      <name val="Arial Narrow"/>
      <family val="2"/>
    </font>
    <font>
      <b/>
      <sz val="14"/>
      <name val="Arial Narrow"/>
      <family val="2"/>
    </font>
    <font>
      <b/>
      <sz val="16"/>
      <color indexed="12"/>
      <name val="Arial Narrow"/>
      <family val="2"/>
    </font>
    <font>
      <u val="single"/>
      <sz val="12"/>
      <color indexed="12"/>
      <name val="Times New Roman"/>
      <family val="1"/>
    </font>
    <font>
      <u val="single"/>
      <sz val="12"/>
      <color indexed="36"/>
      <name val="Times New Roman"/>
      <family val="1"/>
    </font>
    <font>
      <b/>
      <sz val="16"/>
      <color indexed="10"/>
      <name val="Arial Narrow"/>
      <family val="2"/>
    </font>
    <font>
      <b/>
      <sz val="20"/>
      <color indexed="10"/>
      <name val="Arial Narrow"/>
      <family val="2"/>
    </font>
    <font>
      <b/>
      <sz val="12"/>
      <name val="Arial Narrow"/>
      <family val="2"/>
    </font>
    <font>
      <b/>
      <sz val="15"/>
      <name val="Arial Narrow"/>
      <family val="2"/>
    </font>
    <font>
      <b/>
      <sz val="15"/>
      <color indexed="10"/>
      <name val="Arial Narrow"/>
      <family val="2"/>
    </font>
    <font>
      <i/>
      <sz val="15"/>
      <color indexed="10"/>
      <name val="Arial Narrow"/>
      <family val="2"/>
    </font>
    <font>
      <b/>
      <u val="single"/>
      <sz val="15"/>
      <name val="Arial Narrow"/>
      <family val="2"/>
    </font>
    <font>
      <b/>
      <sz val="11"/>
      <color indexed="12"/>
      <name val="Arial Narrow"/>
      <family val="2"/>
    </font>
    <font>
      <b/>
      <sz val="11"/>
      <color indexed="10"/>
      <name val="Arial Narrow"/>
      <family val="2"/>
    </font>
    <font>
      <b/>
      <sz val="14"/>
      <color indexed="10"/>
      <name val="Arial Narrow"/>
      <family val="2"/>
    </font>
    <font>
      <sz val="14"/>
      <name val="Times New Roman"/>
      <family val="1"/>
    </font>
    <font>
      <b/>
      <sz val="22"/>
      <name val="Times New Roman"/>
      <family val="1"/>
    </font>
    <font>
      <b/>
      <sz val="12"/>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Narrow"/>
      <family val="2"/>
    </font>
    <font>
      <b/>
      <sz val="12"/>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style="thin">
        <color indexed="8"/>
      </left>
      <right style="thin">
        <color indexed="8"/>
      </right>
      <top style="double">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double">
        <color indexed="8"/>
      </bottom>
    </border>
    <border>
      <left style="thin">
        <color indexed="8"/>
      </left>
      <right>
        <color indexed="63"/>
      </right>
      <top style="double">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double">
        <color indexed="8"/>
      </bottom>
    </border>
    <border>
      <left style="medium">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color indexed="63"/>
      </right>
      <top style="medium">
        <color indexed="8"/>
      </top>
      <bottom style="medium">
        <color indexed="8"/>
      </bottom>
    </border>
    <border>
      <left style="medium">
        <color indexed="8"/>
      </left>
      <right style="thin">
        <color indexed="8"/>
      </right>
      <top style="double">
        <color indexed="8"/>
      </top>
      <bottom>
        <color indexed="63"/>
      </bottom>
    </border>
    <border>
      <left>
        <color indexed="63"/>
      </left>
      <right>
        <color indexed="63"/>
      </right>
      <top style="medium">
        <color indexed="8"/>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style="double">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double">
        <color indexed="8"/>
      </bottom>
    </border>
    <border>
      <left>
        <color indexed="63"/>
      </left>
      <right style="thin">
        <color indexed="8"/>
      </right>
      <top style="double">
        <color indexed="8"/>
      </top>
      <bottom>
        <color indexed="63"/>
      </bottom>
    </border>
    <border>
      <left>
        <color indexed="63"/>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double">
        <color indexed="8"/>
      </bottom>
    </border>
    <border>
      <left style="medium">
        <color indexed="8"/>
      </left>
      <right style="medium">
        <color indexed="8"/>
      </right>
      <top style="double">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style="double">
        <color indexed="8"/>
      </bottom>
    </border>
    <border>
      <left style="medium">
        <color indexed="8"/>
      </left>
      <right>
        <color indexed="63"/>
      </right>
      <top style="double">
        <color indexed="8"/>
      </top>
      <bottom>
        <color indexed="63"/>
      </bottom>
    </border>
    <border>
      <left style="thick">
        <color indexed="8"/>
      </left>
      <right style="medium">
        <color indexed="8"/>
      </right>
      <top>
        <color indexed="63"/>
      </top>
      <bottom>
        <color indexed="63"/>
      </bottom>
    </border>
    <border>
      <left style="thick">
        <color indexed="8"/>
      </left>
      <right style="medium">
        <color indexed="8"/>
      </right>
      <top>
        <color indexed="63"/>
      </top>
      <bottom style="double">
        <color indexed="8"/>
      </bottom>
    </border>
    <border>
      <left style="thick">
        <color indexed="8"/>
      </left>
      <right style="medium">
        <color indexed="8"/>
      </right>
      <top style="double">
        <color indexed="8"/>
      </top>
      <bottom>
        <color indexed="63"/>
      </bottom>
    </border>
    <border>
      <left style="thick">
        <color indexed="8"/>
      </left>
      <right style="medium">
        <color indexed="8"/>
      </right>
      <top>
        <color indexed="63"/>
      </top>
      <bottom style="medium">
        <color indexed="8"/>
      </bottom>
    </border>
    <border>
      <left style="thick">
        <color indexed="8"/>
      </left>
      <right style="medium">
        <color indexed="8"/>
      </right>
      <top style="medium">
        <color indexed="8"/>
      </top>
      <bottom style="medium">
        <color indexed="8"/>
      </bottom>
    </border>
    <border>
      <left style="medium">
        <color indexed="8"/>
      </left>
      <right>
        <color indexed="63"/>
      </right>
      <top style="thin">
        <color indexed="8"/>
      </top>
      <bottom>
        <color indexed="63"/>
      </bottom>
    </border>
    <border>
      <left style="thick">
        <color indexed="8"/>
      </left>
      <right style="medium">
        <color indexed="8"/>
      </right>
      <top style="thin">
        <color indexed="8"/>
      </top>
      <bottom>
        <color indexed="63"/>
      </bottom>
    </border>
  </borders>
  <cellStyleXfs count="64">
    <xf numFmtId="37"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37"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1">
    <xf numFmtId="37" fontId="0" fillId="0" borderId="0" xfId="0" applyAlignment="1">
      <alignment/>
    </xf>
    <xf numFmtId="37" fontId="1" fillId="33" borderId="0" xfId="0" applyFont="1" applyFill="1" applyBorder="1" applyAlignment="1">
      <alignment/>
    </xf>
    <xf numFmtId="37" fontId="1" fillId="0" borderId="0" xfId="0" applyFont="1" applyAlignment="1">
      <alignment/>
    </xf>
    <xf numFmtId="37" fontId="1" fillId="33" borderId="0" xfId="0" applyFont="1" applyFill="1" applyAlignment="1">
      <alignment/>
    </xf>
    <xf numFmtId="37" fontId="1" fillId="0" borderId="10" xfId="0" applyFont="1" applyBorder="1" applyAlignment="1">
      <alignment/>
    </xf>
    <xf numFmtId="37" fontId="4" fillId="0" borderId="0" xfId="0" applyFont="1" applyAlignment="1">
      <alignment/>
    </xf>
    <xf numFmtId="37" fontId="1" fillId="0" borderId="11" xfId="0" applyFont="1" applyBorder="1" applyAlignment="1">
      <alignment/>
    </xf>
    <xf numFmtId="37" fontId="1" fillId="0" borderId="0" xfId="0" applyFont="1" applyBorder="1" applyAlignment="1">
      <alignment/>
    </xf>
    <xf numFmtId="37" fontId="3" fillId="33" borderId="0" xfId="0" applyFont="1" applyFill="1" applyBorder="1" applyAlignment="1">
      <alignment/>
    </xf>
    <xf numFmtId="37" fontId="1" fillId="0" borderId="0" xfId="0" applyFont="1" applyFill="1" applyAlignment="1">
      <alignment/>
    </xf>
    <xf numFmtId="37" fontId="3" fillId="0" borderId="0" xfId="0" applyFont="1" applyFill="1" applyBorder="1" applyAlignment="1">
      <alignment/>
    </xf>
    <xf numFmtId="10" fontId="1" fillId="0" borderId="12" xfId="0" applyNumberFormat="1" applyFont="1" applyFill="1" applyBorder="1" applyAlignment="1" applyProtection="1">
      <alignment/>
      <protection/>
    </xf>
    <xf numFmtId="37" fontId="1" fillId="0" borderId="12" xfId="0" applyFont="1" applyFill="1" applyBorder="1" applyAlignment="1" applyProtection="1">
      <alignment/>
      <protection/>
    </xf>
    <xf numFmtId="37" fontId="1" fillId="0" borderId="0" xfId="0" applyFont="1" applyFill="1" applyBorder="1" applyAlignment="1">
      <alignment/>
    </xf>
    <xf numFmtId="175" fontId="9" fillId="0" borderId="0" xfId="0" applyNumberFormat="1" applyFont="1" applyAlignment="1">
      <alignment/>
    </xf>
    <xf numFmtId="37" fontId="7" fillId="0" borderId="0" xfId="0" applyFont="1" applyFill="1" applyBorder="1" applyAlignment="1">
      <alignment horizontal="right"/>
    </xf>
    <xf numFmtId="37" fontId="1" fillId="0" borderId="0" xfId="0" applyFont="1" applyFill="1" applyBorder="1" applyAlignment="1">
      <alignment horizontal="right"/>
    </xf>
    <xf numFmtId="37" fontId="1" fillId="0" borderId="13" xfId="0" applyFont="1" applyFill="1" applyBorder="1" applyAlignment="1">
      <alignment vertical="center"/>
    </xf>
    <xf numFmtId="37" fontId="3" fillId="0" borderId="13" xfId="0" applyFont="1" applyFill="1" applyBorder="1" applyAlignment="1">
      <alignment vertical="center"/>
    </xf>
    <xf numFmtId="37" fontId="1" fillId="0" borderId="14" xfId="0" applyFont="1" applyFill="1" applyBorder="1" applyAlignment="1">
      <alignment/>
    </xf>
    <xf numFmtId="37" fontId="1" fillId="33" borderId="14" xfId="0" applyFont="1" applyFill="1" applyBorder="1" applyAlignment="1">
      <alignment/>
    </xf>
    <xf numFmtId="37" fontId="1" fillId="33" borderId="15" xfId="0" applyFont="1" applyFill="1" applyBorder="1" applyAlignment="1">
      <alignment/>
    </xf>
    <xf numFmtId="10" fontId="1" fillId="0" borderId="16" xfId="0" applyNumberFormat="1" applyFont="1" applyFill="1" applyBorder="1" applyAlignment="1" applyProtection="1">
      <alignment/>
      <protection/>
    </xf>
    <xf numFmtId="37" fontId="1" fillId="0" borderId="16" xfId="0" applyFont="1" applyFill="1" applyBorder="1" applyAlignment="1" applyProtection="1">
      <alignment/>
      <protection/>
    </xf>
    <xf numFmtId="37" fontId="1" fillId="0" borderId="0" xfId="0" applyFont="1" applyFill="1" applyBorder="1" applyAlignment="1">
      <alignment vertical="center"/>
    </xf>
    <xf numFmtId="37" fontId="3" fillId="0" borderId="0" xfId="0" applyFont="1" applyFill="1" applyBorder="1" applyAlignment="1">
      <alignment vertical="center"/>
    </xf>
    <xf numFmtId="37" fontId="1" fillId="0" borderId="17" xfId="0" applyFont="1" applyFill="1" applyBorder="1" applyAlignment="1">
      <alignment/>
    </xf>
    <xf numFmtId="37" fontId="1" fillId="0" borderId="18" xfId="0" applyFont="1" applyFill="1" applyBorder="1" applyAlignment="1">
      <alignment/>
    </xf>
    <xf numFmtId="37" fontId="10" fillId="33" borderId="12" xfId="0" applyFont="1" applyFill="1" applyBorder="1" applyAlignment="1">
      <alignment/>
    </xf>
    <xf numFmtId="37" fontId="10" fillId="0" borderId="12" xfId="0" applyFont="1" applyFill="1" applyBorder="1" applyAlignment="1">
      <alignment/>
    </xf>
    <xf numFmtId="37" fontId="10" fillId="33" borderId="12" xfId="0" applyFont="1" applyFill="1" applyBorder="1" applyAlignment="1">
      <alignment horizontal="center"/>
    </xf>
    <xf numFmtId="37" fontId="10" fillId="33" borderId="19" xfId="0" applyFont="1" applyFill="1" applyBorder="1" applyAlignment="1">
      <alignment/>
    </xf>
    <xf numFmtId="37" fontId="12" fillId="0" borderId="12" xfId="0" applyFont="1" applyFill="1" applyBorder="1" applyAlignment="1">
      <alignment horizontal="center"/>
    </xf>
    <xf numFmtId="37" fontId="10" fillId="0" borderId="20" xfId="0" applyFont="1" applyFill="1" applyBorder="1" applyAlignment="1">
      <alignment horizontal="center"/>
    </xf>
    <xf numFmtId="37" fontId="10" fillId="0" borderId="12" xfId="0" applyFont="1" applyFill="1" applyBorder="1" applyAlignment="1">
      <alignment horizontal="center"/>
    </xf>
    <xf numFmtId="37" fontId="10" fillId="33" borderId="19" xfId="0" applyFont="1" applyFill="1" applyBorder="1" applyAlignment="1">
      <alignment horizontal="center"/>
    </xf>
    <xf numFmtId="37" fontId="10" fillId="0" borderId="21" xfId="0" applyFont="1" applyFill="1" applyBorder="1" applyAlignment="1">
      <alignment/>
    </xf>
    <xf numFmtId="37" fontId="10" fillId="33" borderId="22" xfId="0" applyFont="1" applyFill="1" applyBorder="1" applyAlignment="1">
      <alignment/>
    </xf>
    <xf numFmtId="37" fontId="10" fillId="33" borderId="22" xfId="0" applyFont="1" applyFill="1" applyBorder="1" applyAlignment="1">
      <alignment horizontal="center"/>
    </xf>
    <xf numFmtId="37" fontId="10" fillId="33" borderId="23" xfId="0" applyFont="1" applyFill="1" applyBorder="1" applyAlignment="1">
      <alignment/>
    </xf>
    <xf numFmtId="37" fontId="10" fillId="0" borderId="24" xfId="0" applyFont="1" applyFill="1" applyBorder="1" applyAlignment="1">
      <alignment horizontal="center"/>
    </xf>
    <xf numFmtId="42" fontId="1" fillId="0" borderId="25" xfId="0" applyNumberFormat="1" applyFont="1" applyFill="1" applyBorder="1" applyAlignment="1">
      <alignment/>
    </xf>
    <xf numFmtId="42" fontId="1" fillId="0" borderId="26" xfId="0" applyNumberFormat="1" applyFont="1" applyFill="1" applyBorder="1" applyAlignment="1" applyProtection="1">
      <alignment/>
      <protection/>
    </xf>
    <xf numFmtId="42" fontId="1" fillId="33" borderId="20" xfId="0" applyNumberFormat="1" applyFont="1" applyFill="1" applyBorder="1" applyAlignment="1" applyProtection="1">
      <alignment/>
      <protection/>
    </xf>
    <xf numFmtId="170" fontId="3" fillId="0" borderId="13" xfId="0" applyNumberFormat="1" applyFont="1" applyFill="1" applyBorder="1" applyAlignment="1">
      <alignment vertical="center"/>
    </xf>
    <xf numFmtId="37" fontId="1" fillId="33" borderId="18" xfId="0" applyFont="1" applyFill="1" applyBorder="1" applyAlignment="1">
      <alignment/>
    </xf>
    <xf numFmtId="42" fontId="1" fillId="0" borderId="0" xfId="0" applyNumberFormat="1" applyFont="1" applyAlignment="1">
      <alignment/>
    </xf>
    <xf numFmtId="42" fontId="1" fillId="0" borderId="0" xfId="0" applyNumberFormat="1" applyFont="1" applyFill="1" applyAlignment="1">
      <alignment/>
    </xf>
    <xf numFmtId="37" fontId="1" fillId="0" borderId="0" xfId="0" applyFont="1" applyAlignment="1">
      <alignment horizontal="center" vertical="center"/>
    </xf>
    <xf numFmtId="37" fontId="8" fillId="0" borderId="0" xfId="0" applyFont="1" applyFill="1" applyBorder="1" applyAlignment="1" applyProtection="1">
      <alignment horizontal="center"/>
      <protection/>
    </xf>
    <xf numFmtId="37" fontId="1" fillId="0" borderId="12" xfId="0" applyFont="1" applyBorder="1" applyAlignment="1">
      <alignment/>
    </xf>
    <xf numFmtId="37" fontId="10" fillId="0" borderId="12" xfId="0" applyFont="1" applyBorder="1" applyAlignment="1">
      <alignment horizontal="center" vertical="center"/>
    </xf>
    <xf numFmtId="37" fontId="10" fillId="0" borderId="27" xfId="0" applyFont="1" applyBorder="1" applyAlignment="1">
      <alignment horizontal="center" vertical="center"/>
    </xf>
    <xf numFmtId="37" fontId="1" fillId="0" borderId="13" xfId="0" applyFont="1" applyBorder="1" applyAlignment="1">
      <alignment/>
    </xf>
    <xf numFmtId="37" fontId="1" fillId="33" borderId="28" xfId="0" applyFont="1" applyFill="1" applyBorder="1" applyAlignment="1">
      <alignment/>
    </xf>
    <xf numFmtId="37" fontId="15" fillId="0" borderId="0" xfId="0" applyFont="1" applyFill="1" applyBorder="1" applyAlignment="1">
      <alignment horizontal="center"/>
    </xf>
    <xf numFmtId="14" fontId="3" fillId="0" borderId="0" xfId="0" applyNumberFormat="1" applyFont="1" applyFill="1" applyBorder="1" applyAlignment="1">
      <alignment vertical="center"/>
    </xf>
    <xf numFmtId="37" fontId="1" fillId="33" borderId="13" xfId="0" applyFont="1" applyFill="1" applyBorder="1" applyAlignment="1">
      <alignment/>
    </xf>
    <xf numFmtId="37" fontId="1" fillId="34" borderId="18" xfId="0" applyFont="1" applyFill="1" applyBorder="1" applyAlignment="1">
      <alignment/>
    </xf>
    <xf numFmtId="37" fontId="1" fillId="34" borderId="29" xfId="0" applyFont="1" applyFill="1" applyBorder="1" applyAlignment="1">
      <alignment/>
    </xf>
    <xf numFmtId="37" fontId="1" fillId="0" borderId="24" xfId="0" applyFont="1" applyBorder="1" applyAlignment="1">
      <alignment/>
    </xf>
    <xf numFmtId="42" fontId="1" fillId="0" borderId="20" xfId="0" applyNumberFormat="1" applyFont="1" applyBorder="1" applyAlignment="1">
      <alignment/>
    </xf>
    <xf numFmtId="175" fontId="9" fillId="0" borderId="12" xfId="0" applyNumberFormat="1" applyFont="1" applyBorder="1" applyAlignment="1">
      <alignment/>
    </xf>
    <xf numFmtId="167" fontId="1" fillId="0" borderId="24" xfId="0" applyNumberFormat="1" applyFont="1" applyBorder="1" applyAlignment="1">
      <alignment/>
    </xf>
    <xf numFmtId="10" fontId="9" fillId="0" borderId="16" xfId="0" applyNumberFormat="1" applyFont="1" applyBorder="1" applyAlignment="1">
      <alignment/>
    </xf>
    <xf numFmtId="167" fontId="1" fillId="0" borderId="30" xfId="0" applyNumberFormat="1" applyFont="1" applyBorder="1" applyAlignment="1">
      <alignment/>
    </xf>
    <xf numFmtId="37" fontId="10" fillId="0" borderId="31" xfId="0" applyFont="1" applyFill="1" applyBorder="1" applyAlignment="1" applyProtection="1">
      <alignment horizontal="center"/>
      <protection/>
    </xf>
    <xf numFmtId="37" fontId="10" fillId="0" borderId="32" xfId="0" applyFont="1" applyFill="1" applyBorder="1" applyAlignment="1" applyProtection="1">
      <alignment horizontal="center"/>
      <protection/>
    </xf>
    <xf numFmtId="37" fontId="10" fillId="0" borderId="27" xfId="0" applyFont="1" applyFill="1" applyBorder="1" applyAlignment="1" applyProtection="1">
      <alignment horizontal="center"/>
      <protection/>
    </xf>
    <xf numFmtId="37" fontId="10" fillId="33" borderId="27" xfId="0" applyFont="1" applyFill="1" applyBorder="1" applyAlignment="1" applyProtection="1">
      <alignment horizontal="center"/>
      <protection/>
    </xf>
    <xf numFmtId="37" fontId="10" fillId="33" borderId="27" xfId="0" applyFont="1" applyFill="1" applyBorder="1" applyAlignment="1">
      <alignment horizontal="center"/>
    </xf>
    <xf numFmtId="37" fontId="10" fillId="33" borderId="33" xfId="0" applyFont="1" applyFill="1" applyBorder="1" applyAlignment="1">
      <alignment horizontal="center"/>
    </xf>
    <xf numFmtId="10" fontId="1" fillId="33" borderId="19" xfId="0" applyNumberFormat="1" applyFont="1" applyFill="1" applyBorder="1" applyAlignment="1" applyProtection="1">
      <alignment/>
      <protection/>
    </xf>
    <xf numFmtId="10" fontId="1" fillId="0" borderId="34" xfId="0" applyNumberFormat="1" applyFont="1" applyFill="1" applyBorder="1" applyAlignment="1" applyProtection="1">
      <alignment/>
      <protection/>
    </xf>
    <xf numFmtId="37" fontId="14" fillId="33" borderId="20" xfId="0" applyFont="1" applyFill="1" applyBorder="1" applyAlignment="1">
      <alignment horizontal="center"/>
    </xf>
    <xf numFmtId="37" fontId="10" fillId="33" borderId="20" xfId="0" applyFont="1" applyFill="1" applyBorder="1" applyAlignment="1">
      <alignment horizontal="center"/>
    </xf>
    <xf numFmtId="37" fontId="11" fillId="33" borderId="20" xfId="0" applyFont="1" applyFill="1" applyBorder="1" applyAlignment="1">
      <alignment horizontal="center"/>
    </xf>
    <xf numFmtId="37" fontId="1" fillId="33" borderId="35" xfId="0" applyFont="1" applyFill="1" applyBorder="1" applyAlignment="1">
      <alignment/>
    </xf>
    <xf numFmtId="42" fontId="1" fillId="0" borderId="12" xfId="0" applyNumberFormat="1" applyFont="1" applyBorder="1" applyAlignment="1">
      <alignment/>
    </xf>
    <xf numFmtId="42" fontId="1" fillId="0" borderId="16" xfId="0" applyNumberFormat="1" applyFont="1" applyBorder="1" applyAlignment="1">
      <alignment/>
    </xf>
    <xf numFmtId="42" fontId="1" fillId="0" borderId="20" xfId="0" applyNumberFormat="1" applyFont="1" applyFill="1" applyBorder="1" applyAlignment="1">
      <alignment/>
    </xf>
    <xf numFmtId="37" fontId="7" fillId="34" borderId="36" xfId="0" applyFont="1" applyFill="1" applyBorder="1" applyAlignment="1" applyProtection="1">
      <alignment horizontal="center"/>
      <protection/>
    </xf>
    <xf numFmtId="42" fontId="1" fillId="33" borderId="25" xfId="0" applyNumberFormat="1" applyFont="1" applyFill="1" applyBorder="1" applyAlignment="1">
      <alignment/>
    </xf>
    <xf numFmtId="42" fontId="1" fillId="0" borderId="17" xfId="0" applyNumberFormat="1" applyFont="1" applyBorder="1" applyAlignment="1">
      <alignment/>
    </xf>
    <xf numFmtId="175" fontId="9" fillId="0" borderId="17" xfId="0" applyNumberFormat="1" applyFont="1" applyBorder="1" applyAlignment="1">
      <alignment/>
    </xf>
    <xf numFmtId="167" fontId="1" fillId="0" borderId="37" xfId="0" applyNumberFormat="1" applyFont="1" applyBorder="1" applyAlignment="1">
      <alignment/>
    </xf>
    <xf numFmtId="42" fontId="1" fillId="33" borderId="26" xfId="0" applyNumberFormat="1" applyFont="1" applyFill="1" applyBorder="1" applyAlignment="1" applyProtection="1">
      <alignment/>
      <protection/>
    </xf>
    <xf numFmtId="37" fontId="10" fillId="0" borderId="38" xfId="0" applyFont="1" applyFill="1" applyBorder="1" applyAlignment="1">
      <alignment horizontal="center"/>
    </xf>
    <xf numFmtId="49" fontId="1" fillId="0" borderId="2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4" xfId="0" applyNumberFormat="1" applyFont="1" applyFill="1" applyBorder="1" applyAlignment="1">
      <alignment horizontal="center"/>
    </xf>
    <xf numFmtId="42" fontId="1" fillId="33" borderId="24" xfId="0" applyNumberFormat="1" applyFont="1" applyFill="1" applyBorder="1" applyAlignment="1" applyProtection="1">
      <alignment/>
      <protection/>
    </xf>
    <xf numFmtId="42" fontId="1" fillId="33" borderId="30" xfId="0" applyNumberFormat="1" applyFont="1" applyFill="1" applyBorder="1" applyAlignment="1" applyProtection="1">
      <alignment/>
      <protection/>
    </xf>
    <xf numFmtId="37" fontId="1" fillId="33" borderId="39" xfId="0" applyFont="1" applyFill="1" applyBorder="1" applyAlignment="1">
      <alignment/>
    </xf>
    <xf numFmtId="37" fontId="10" fillId="33" borderId="38" xfId="0" applyFont="1" applyFill="1" applyBorder="1" applyAlignment="1">
      <alignment horizontal="center"/>
    </xf>
    <xf numFmtId="37" fontId="10" fillId="33" borderId="24" xfId="0" applyFont="1" applyFill="1" applyBorder="1" applyAlignment="1">
      <alignment horizontal="center"/>
    </xf>
    <xf numFmtId="37" fontId="10" fillId="33" borderId="32" xfId="0" applyFont="1" applyFill="1" applyBorder="1" applyAlignment="1" applyProtection="1">
      <alignment horizontal="center"/>
      <protection/>
    </xf>
    <xf numFmtId="37" fontId="10" fillId="33" borderId="31" xfId="0" applyFont="1" applyFill="1" applyBorder="1" applyAlignment="1">
      <alignment horizontal="center"/>
    </xf>
    <xf numFmtId="167" fontId="1" fillId="33" borderId="24" xfId="0" applyNumberFormat="1" applyFont="1" applyFill="1" applyBorder="1" applyAlignment="1" applyProtection="1">
      <alignment/>
      <protection/>
    </xf>
    <xf numFmtId="37" fontId="1" fillId="33" borderId="13" xfId="57" applyFont="1" applyFill="1" applyBorder="1">
      <alignment/>
      <protection/>
    </xf>
    <xf numFmtId="42" fontId="1" fillId="0" borderId="0" xfId="0" applyNumberFormat="1" applyFont="1" applyFill="1" applyBorder="1" applyAlignment="1">
      <alignment/>
    </xf>
    <xf numFmtId="170" fontId="16" fillId="33" borderId="13" xfId="0" applyNumberFormat="1" applyFont="1" applyFill="1" applyBorder="1" applyAlignment="1">
      <alignment/>
    </xf>
    <xf numFmtId="37" fontId="7" fillId="34" borderId="40" xfId="0" applyFont="1" applyFill="1" applyBorder="1" applyAlignment="1" applyProtection="1">
      <alignment horizontal="center"/>
      <protection/>
    </xf>
    <xf numFmtId="170" fontId="3" fillId="0" borderId="13" xfId="57" applyNumberFormat="1" applyFont="1" applyFill="1" applyBorder="1" applyAlignment="1">
      <alignment vertical="center"/>
      <protection/>
    </xf>
    <xf numFmtId="37" fontId="1" fillId="33" borderId="41" xfId="0" applyFont="1" applyFill="1" applyBorder="1" applyAlignment="1">
      <alignment/>
    </xf>
    <xf numFmtId="37" fontId="10" fillId="0" borderId="42" xfId="0" applyFont="1" applyFill="1" applyBorder="1" applyAlignment="1">
      <alignment/>
    </xf>
    <xf numFmtId="37" fontId="1" fillId="33" borderId="43" xfId="0" applyFont="1" applyFill="1" applyBorder="1" applyAlignment="1">
      <alignment/>
    </xf>
    <xf numFmtId="42" fontId="1" fillId="33" borderId="0" xfId="0" applyNumberFormat="1" applyFont="1" applyFill="1" applyBorder="1" applyAlignment="1">
      <alignment/>
    </xf>
    <xf numFmtId="37" fontId="7" fillId="34" borderId="13" xfId="0" applyFont="1" applyFill="1" applyBorder="1" applyAlignment="1" applyProtection="1">
      <alignment horizontal="center"/>
      <protection/>
    </xf>
    <xf numFmtId="37" fontId="7" fillId="34" borderId="41" xfId="0" applyFont="1" applyFill="1" applyBorder="1" applyAlignment="1" applyProtection="1">
      <alignment horizontal="center"/>
      <protection/>
    </xf>
    <xf numFmtId="37" fontId="14" fillId="33" borderId="44" xfId="0" applyFont="1" applyFill="1" applyBorder="1" applyAlignment="1">
      <alignment horizontal="center"/>
    </xf>
    <xf numFmtId="37" fontId="1" fillId="33" borderId="12" xfId="0" applyFont="1" applyFill="1" applyBorder="1" applyAlignment="1">
      <alignment horizontal="center"/>
    </xf>
    <xf numFmtId="37" fontId="1" fillId="33" borderId="27" xfId="0" applyFont="1" applyFill="1" applyBorder="1" applyAlignment="1">
      <alignment/>
    </xf>
    <xf numFmtId="37" fontId="54" fillId="0" borderId="18" xfId="0" applyFont="1" applyFill="1" applyBorder="1" applyAlignment="1">
      <alignment horizontal="center"/>
    </xf>
    <xf numFmtId="37" fontId="54" fillId="0" borderId="0" xfId="0" applyFont="1" applyFill="1" applyBorder="1" applyAlignment="1">
      <alignment horizontal="center"/>
    </xf>
    <xf numFmtId="10" fontId="1" fillId="0" borderId="0" xfId="0" applyNumberFormat="1" applyFont="1" applyAlignment="1">
      <alignment/>
    </xf>
    <xf numFmtId="37" fontId="7" fillId="0" borderId="45" xfId="0" applyFont="1" applyFill="1" applyBorder="1" applyAlignment="1" applyProtection="1">
      <alignment horizontal="right"/>
      <protection/>
    </xf>
    <xf numFmtId="37" fontId="10" fillId="0" borderId="46" xfId="0" applyFont="1" applyFill="1" applyBorder="1" applyAlignment="1">
      <alignment/>
    </xf>
    <xf numFmtId="37" fontId="10" fillId="0" borderId="46" xfId="0" applyFont="1" applyFill="1" applyBorder="1" applyAlignment="1">
      <alignment horizontal="center"/>
    </xf>
    <xf numFmtId="37" fontId="10" fillId="0" borderId="47" xfId="0" applyFont="1" applyFill="1" applyBorder="1" applyAlignment="1" applyProtection="1">
      <alignment horizontal="center"/>
      <protection/>
    </xf>
    <xf numFmtId="37" fontId="1" fillId="0" borderId="48" xfId="0" applyFont="1" applyFill="1" applyBorder="1" applyAlignment="1">
      <alignment/>
    </xf>
    <xf numFmtId="42" fontId="1" fillId="0" borderId="46" xfId="0" applyNumberFormat="1" applyFont="1" applyBorder="1" applyAlignment="1">
      <alignment/>
    </xf>
    <xf numFmtId="42" fontId="1" fillId="33" borderId="49" xfId="0" applyNumberFormat="1" applyFont="1" applyFill="1" applyBorder="1" applyAlignment="1">
      <alignment/>
    </xf>
    <xf numFmtId="42" fontId="1" fillId="0" borderId="50" xfId="0" applyNumberFormat="1" applyFont="1" applyFill="1" applyBorder="1" applyAlignment="1" applyProtection="1">
      <alignment/>
      <protection/>
    </xf>
    <xf numFmtId="37" fontId="10" fillId="0" borderId="51" xfId="0" applyFont="1" applyFill="1" applyBorder="1" applyAlignment="1">
      <alignment horizontal="center"/>
    </xf>
    <xf numFmtId="37" fontId="1" fillId="33" borderId="51" xfId="0" applyFont="1" applyFill="1" applyBorder="1" applyAlignment="1">
      <alignment/>
    </xf>
    <xf numFmtId="37" fontId="1" fillId="33" borderId="52" xfId="0" applyFont="1" applyFill="1" applyBorder="1" applyAlignment="1">
      <alignment/>
    </xf>
    <xf numFmtId="37" fontId="10" fillId="33" borderId="51" xfId="0" applyFont="1" applyFill="1" applyBorder="1" applyAlignment="1" applyProtection="1">
      <alignment horizontal="center"/>
      <protection/>
    </xf>
    <xf numFmtId="42" fontId="1" fillId="0" borderId="46" xfId="0" applyNumberFormat="1" applyFont="1" applyFill="1" applyBorder="1" applyAlignment="1">
      <alignment/>
    </xf>
    <xf numFmtId="37" fontId="7" fillId="34" borderId="45" xfId="0" applyFont="1" applyFill="1" applyBorder="1" applyAlignment="1" applyProtection="1">
      <alignment horizontal="center"/>
      <protection/>
    </xf>
    <xf numFmtId="37" fontId="1" fillId="0" borderId="45" xfId="0" applyFont="1" applyFill="1" applyBorder="1" applyAlignment="1" applyProtection="1">
      <alignment horizontal="right"/>
      <protection/>
    </xf>
    <xf numFmtId="37" fontId="1" fillId="33" borderId="53" xfId="0" applyFont="1" applyFill="1" applyBorder="1" applyAlignment="1">
      <alignment/>
    </xf>
    <xf numFmtId="37" fontId="7" fillId="0" borderId="54" xfId="0" applyFont="1" applyFill="1" applyBorder="1" applyAlignment="1" applyProtection="1">
      <alignment horizontal="right"/>
      <protection/>
    </xf>
    <xf numFmtId="37" fontId="0" fillId="0" borderId="0" xfId="0" applyAlignment="1">
      <alignment horizontal="center"/>
    </xf>
    <xf numFmtId="37" fontId="3" fillId="0" borderId="0" xfId="0" applyFont="1" applyFill="1" applyBorder="1" applyAlignment="1">
      <alignment horizontal="left" indent="1"/>
    </xf>
    <xf numFmtId="37" fontId="3" fillId="33" borderId="0" xfId="0" applyFont="1" applyFill="1" applyBorder="1" applyAlignment="1">
      <alignment horizontal="left" indent="1"/>
    </xf>
    <xf numFmtId="37" fontId="3" fillId="33" borderId="0" xfId="0" applyFont="1" applyFill="1" applyBorder="1" applyAlignment="1">
      <alignment horizontal="left" vertical="top" indent="1"/>
    </xf>
    <xf numFmtId="171" fontId="1" fillId="0" borderId="0" xfId="0" applyNumberFormat="1" applyFont="1" applyBorder="1" applyAlignment="1">
      <alignment/>
    </xf>
    <xf numFmtId="10" fontId="1" fillId="0" borderId="0" xfId="0" applyNumberFormat="1" applyFont="1" applyFill="1" applyBorder="1" applyAlignment="1" applyProtection="1">
      <alignment/>
      <protection/>
    </xf>
    <xf numFmtId="10" fontId="1" fillId="0" borderId="0" xfId="0" applyNumberFormat="1" applyFont="1" applyBorder="1" applyAlignment="1">
      <alignment/>
    </xf>
    <xf numFmtId="43" fontId="9" fillId="0" borderId="12" xfId="0" applyNumberFormat="1" applyFont="1" applyBorder="1" applyAlignment="1">
      <alignment/>
    </xf>
    <xf numFmtId="184" fontId="1" fillId="0" borderId="0" xfId="0" applyNumberFormat="1" applyFont="1" applyBorder="1" applyAlignment="1">
      <alignment/>
    </xf>
    <xf numFmtId="167" fontId="1" fillId="0" borderId="55" xfId="0" applyNumberFormat="1" applyFont="1" applyBorder="1" applyAlignment="1">
      <alignment/>
    </xf>
    <xf numFmtId="37" fontId="55" fillId="0" borderId="18" xfId="0" applyFont="1" applyFill="1" applyBorder="1" applyAlignment="1">
      <alignment horizontal="center"/>
    </xf>
    <xf numFmtId="37" fontId="19" fillId="0" borderId="0" xfId="0" applyFont="1" applyFill="1" applyBorder="1" applyAlignment="1">
      <alignment horizontal="center"/>
    </xf>
    <xf numFmtId="37" fontId="1" fillId="33" borderId="53" xfId="0" applyFont="1" applyFill="1" applyBorder="1" applyAlignment="1" applyProtection="1">
      <alignment horizontal="left" indent="1"/>
      <protection/>
    </xf>
    <xf numFmtId="167" fontId="1" fillId="33" borderId="30" xfId="0" applyNumberFormat="1" applyFont="1" applyFill="1" applyBorder="1" applyAlignment="1" applyProtection="1">
      <alignment/>
      <protection/>
    </xf>
    <xf numFmtId="170" fontId="3" fillId="33" borderId="13" xfId="0" applyNumberFormat="1" applyFont="1" applyFill="1" applyBorder="1" applyAlignment="1">
      <alignment vertical="center"/>
    </xf>
    <xf numFmtId="49" fontId="1" fillId="0" borderId="46" xfId="0" applyNumberFormat="1" applyFont="1" applyFill="1" applyBorder="1" applyAlignment="1">
      <alignment horizontal="center"/>
    </xf>
    <xf numFmtId="37" fontId="13" fillId="33" borderId="56" xfId="0" applyFont="1" applyFill="1" applyBorder="1" applyAlignment="1" applyProtection="1">
      <alignment/>
      <protection/>
    </xf>
    <xf numFmtId="37" fontId="7" fillId="34" borderId="57" xfId="0" applyFont="1" applyFill="1" applyBorder="1" applyAlignment="1" applyProtection="1">
      <alignment horizontal="center"/>
      <protection/>
    </xf>
    <xf numFmtId="37" fontId="10" fillId="0" borderId="52" xfId="0" applyFont="1" applyFill="1" applyBorder="1" applyAlignment="1" applyProtection="1">
      <alignment horizontal="center"/>
      <protection/>
    </xf>
    <xf numFmtId="37" fontId="7" fillId="34" borderId="56" xfId="0" applyFont="1" applyFill="1" applyBorder="1" applyAlignment="1" applyProtection="1">
      <alignment horizontal="center"/>
      <protection/>
    </xf>
    <xf numFmtId="37" fontId="1" fillId="33" borderId="51" xfId="0" applyFont="1" applyFill="1" applyBorder="1" applyAlignment="1" applyProtection="1">
      <alignment horizontal="left" indent="1"/>
      <protection/>
    </xf>
    <xf numFmtId="173" fontId="1" fillId="0" borderId="12" xfId="0" applyNumberFormat="1" applyFont="1" applyFill="1" applyBorder="1" applyAlignment="1" applyProtection="1">
      <alignment/>
      <protection/>
    </xf>
    <xf numFmtId="37" fontId="10" fillId="33" borderId="53" xfId="0" applyFont="1" applyFill="1" applyBorder="1" applyAlignment="1" applyProtection="1">
      <alignment horizontal="center"/>
      <protection/>
    </xf>
    <xf numFmtId="37" fontId="10" fillId="0" borderId="53" xfId="0" applyFont="1" applyFill="1" applyBorder="1" applyAlignment="1">
      <alignment horizontal="center"/>
    </xf>
    <xf numFmtId="37" fontId="10" fillId="0" borderId="58" xfId="0" applyFont="1" applyFill="1" applyBorder="1" applyAlignment="1" applyProtection="1">
      <alignment horizontal="center"/>
      <protection/>
    </xf>
    <xf numFmtId="49" fontId="1" fillId="0" borderId="51" xfId="0" applyNumberFormat="1" applyFont="1" applyFill="1" applyBorder="1" applyAlignment="1">
      <alignment horizontal="center"/>
    </xf>
    <xf numFmtId="37" fontId="10" fillId="0" borderId="59" xfId="0" applyFont="1" applyFill="1" applyBorder="1" applyAlignment="1" applyProtection="1">
      <alignment horizontal="center"/>
      <protection/>
    </xf>
    <xf numFmtId="37" fontId="1" fillId="33" borderId="60" xfId="0" applyFont="1" applyFill="1" applyBorder="1" applyAlignment="1">
      <alignment/>
    </xf>
    <xf numFmtId="42" fontId="1" fillId="0" borderId="51" xfId="0" applyNumberFormat="1" applyFont="1" applyBorder="1" applyAlignment="1">
      <alignment/>
    </xf>
    <xf numFmtId="42" fontId="1" fillId="33" borderId="52" xfId="0" applyNumberFormat="1" applyFont="1" applyFill="1" applyBorder="1" applyAlignment="1">
      <alignment/>
    </xf>
    <xf numFmtId="10" fontId="1" fillId="0" borderId="17" xfId="0" applyNumberFormat="1" applyFont="1" applyFill="1" applyBorder="1" applyAlignment="1">
      <alignment/>
    </xf>
    <xf numFmtId="39" fontId="9" fillId="0" borderId="0" xfId="0" applyNumberFormat="1" applyFont="1" applyAlignment="1">
      <alignment/>
    </xf>
    <xf numFmtId="37" fontId="0" fillId="0" borderId="0" xfId="0" applyAlignment="1">
      <alignment/>
    </xf>
    <xf numFmtId="37" fontId="1" fillId="33" borderId="0" xfId="0" applyFont="1" applyFill="1" applyBorder="1" applyAlignment="1">
      <alignment horizontal="left" indent="1"/>
    </xf>
    <xf numFmtId="37" fontId="1" fillId="0" borderId="0" xfId="0" applyFont="1" applyAlignment="1">
      <alignment horizontal="left" indent="1"/>
    </xf>
    <xf numFmtId="37" fontId="1" fillId="0" borderId="0" xfId="0" applyFont="1" applyAlignment="1">
      <alignment wrapText="1"/>
    </xf>
    <xf numFmtId="37" fontId="7" fillId="0" borderId="0" xfId="0" applyFont="1" applyFill="1" applyBorder="1" applyAlignment="1" applyProtection="1">
      <alignment horizontal="right"/>
      <protection/>
    </xf>
    <xf numFmtId="42" fontId="1" fillId="0" borderId="0" xfId="0" applyNumberFormat="1" applyFont="1" applyFill="1" applyBorder="1" applyAlignment="1" applyProtection="1">
      <alignment/>
      <protection/>
    </xf>
    <xf numFmtId="42" fontId="1" fillId="33" borderId="0" xfId="0" applyNumberFormat="1" applyFont="1" applyFill="1" applyBorder="1" applyAlignment="1" applyProtection="1">
      <alignment/>
      <protection/>
    </xf>
    <xf numFmtId="167" fontId="1" fillId="33" borderId="0" xfId="0" applyNumberFormat="1" applyFont="1" applyFill="1" applyBorder="1" applyAlignment="1" applyProtection="1">
      <alignment/>
      <protection/>
    </xf>
    <xf numFmtId="37" fontId="3" fillId="0" borderId="13" xfId="0" applyFont="1" applyFill="1" applyBorder="1" applyAlignment="1">
      <alignment horizontal="left" vertical="center" indent="2"/>
    </xf>
    <xf numFmtId="37" fontId="1" fillId="33" borderId="13" xfId="57" applyFont="1" applyFill="1" applyBorder="1" applyAlignment="1">
      <alignment horizontal="left" indent="4"/>
      <protection/>
    </xf>
    <xf numFmtId="37" fontId="0" fillId="0" borderId="13" xfId="0" applyBorder="1" applyAlignment="1">
      <alignment horizontal="center" vertical="center"/>
    </xf>
    <xf numFmtId="37" fontId="1" fillId="33" borderId="13" xfId="57" applyFont="1" applyFill="1" applyBorder="1" applyAlignment="1">
      <alignment horizontal="center"/>
      <protection/>
    </xf>
    <xf numFmtId="37" fontId="3" fillId="33" borderId="0" xfId="0" applyFont="1" applyFill="1" applyAlignment="1">
      <alignment horizontal="left" vertical="top" wrapText="1" indent="1"/>
    </xf>
    <xf numFmtId="37" fontId="17" fillId="0" borderId="0" xfId="0" applyFont="1" applyAlignment="1">
      <alignment horizontal="left" vertical="top" wrapText="1" indent="1"/>
    </xf>
    <xf numFmtId="37" fontId="3" fillId="33" borderId="61" xfId="57" applyFont="1" applyFill="1" applyBorder="1" applyAlignment="1">
      <alignment horizontal="left" vertical="top" wrapText="1" indent="1"/>
      <protection/>
    </xf>
    <xf numFmtId="37" fontId="0" fillId="0" borderId="61" xfId="0" applyBorder="1" applyAlignment="1">
      <alignment horizontal="left" wrapText="1" indent="1"/>
    </xf>
    <xf numFmtId="37" fontId="3" fillId="0" borderId="54" xfId="0" applyFont="1" applyFill="1" applyBorder="1" applyAlignment="1">
      <alignment horizontal="center" vertical="center"/>
    </xf>
    <xf numFmtId="37" fontId="0" fillId="0" borderId="13" xfId="0" applyBorder="1" applyAlignment="1">
      <alignment horizontal="center" vertical="center"/>
    </xf>
    <xf numFmtId="37" fontId="18" fillId="0" borderId="0" xfId="0" applyFont="1" applyBorder="1" applyAlignment="1">
      <alignment horizontal="center"/>
    </xf>
    <xf numFmtId="37" fontId="2" fillId="0" borderId="0" xfId="0" applyFont="1" applyFill="1" applyBorder="1" applyAlignment="1" applyProtection="1">
      <alignment horizontal="center"/>
      <protection/>
    </xf>
    <xf numFmtId="37" fontId="0" fillId="0" borderId="0" xfId="0" applyAlignment="1">
      <alignment horizontal="center"/>
    </xf>
    <xf numFmtId="37" fontId="2" fillId="0" borderId="0" xfId="0" applyFont="1" applyBorder="1" applyAlignment="1">
      <alignment horizontal="center"/>
    </xf>
    <xf numFmtId="37" fontId="8" fillId="0" borderId="0" xfId="0" applyFont="1" applyFill="1" applyBorder="1" applyAlignment="1" applyProtection="1">
      <alignment horizontal="center"/>
      <protection/>
    </xf>
    <xf numFmtId="37" fontId="10" fillId="0" borderId="12" xfId="0" applyFont="1" applyBorder="1" applyAlignment="1">
      <alignment horizontal="center" vertical="center" wrapText="1"/>
    </xf>
    <xf numFmtId="37" fontId="10" fillId="0" borderId="12" xfId="0" applyFont="1" applyBorder="1" applyAlignment="1">
      <alignment horizontal="center" vertical="center"/>
    </xf>
    <xf numFmtId="37" fontId="10" fillId="0" borderId="27" xfId="0" applyFont="1" applyBorder="1" applyAlignment="1">
      <alignment horizontal="center" vertical="center"/>
    </xf>
    <xf numFmtId="37" fontId="10" fillId="0" borderId="24" xfId="0" applyFont="1" applyBorder="1" applyAlignment="1">
      <alignment horizontal="center" vertical="center" wrapText="1"/>
    </xf>
    <xf numFmtId="37" fontId="10" fillId="0" borderId="24" xfId="0" applyFont="1" applyBorder="1" applyAlignment="1">
      <alignment horizontal="center" vertical="center"/>
    </xf>
    <xf numFmtId="37" fontId="10" fillId="0" borderId="31" xfId="0" applyFont="1" applyBorder="1" applyAlignment="1">
      <alignment horizontal="center" vertical="center"/>
    </xf>
    <xf numFmtId="37" fontId="3" fillId="33" borderId="0" xfId="0" applyFont="1" applyFill="1" applyBorder="1" applyAlignment="1">
      <alignment horizontal="left" vertical="top" wrapText="1" indent="1"/>
    </xf>
    <xf numFmtId="37" fontId="0" fillId="0" borderId="0" xfId="0" applyAlignment="1">
      <alignment horizontal="left" vertical="top" wrapText="1" indent="1"/>
    </xf>
    <xf numFmtId="170" fontId="3" fillId="0" borderId="13" xfId="0" applyNumberFormat="1" applyFont="1" applyBorder="1" applyAlignment="1">
      <alignment horizontal="center" vertical="center"/>
    </xf>
    <xf numFmtId="37" fontId="17" fillId="0" borderId="13" xfId="0" applyFont="1" applyBorder="1" applyAlignment="1">
      <alignment horizontal="center" vertical="center"/>
    </xf>
    <xf numFmtId="37" fontId="17" fillId="0" borderId="41" xfId="0" applyFont="1" applyBorder="1" applyAlignment="1">
      <alignment horizontal="center" vertical="center"/>
    </xf>
    <xf numFmtId="37" fontId="0" fillId="0" borderId="0" xfId="0" applyAlignment="1">
      <alignment/>
    </xf>
    <xf numFmtId="37" fontId="3" fillId="33" borderId="0" xfId="0" applyFont="1" applyFill="1" applyBorder="1" applyAlignment="1">
      <alignment horizontal="left" wrapText="1" indent="1"/>
    </xf>
    <xf numFmtId="37" fontId="0" fillId="0" borderId="0" xfId="0" applyAlignment="1">
      <alignment horizontal="left" wrapText="1" indent="1"/>
    </xf>
    <xf numFmtId="170" fontId="3" fillId="33" borderId="13" xfId="0" applyNumberFormat="1" applyFont="1" applyFill="1" applyBorder="1" applyAlignment="1">
      <alignment horizontal="center"/>
    </xf>
    <xf numFmtId="37" fontId="0" fillId="0" borderId="41" xfId="0" applyBorder="1" applyAlignment="1">
      <alignment horizontal="center"/>
    </xf>
    <xf numFmtId="37" fontId="3" fillId="33" borderId="0" xfId="0" applyFont="1" applyFill="1" applyAlignment="1">
      <alignment horizontal="left" vertical="top" indent="1"/>
    </xf>
    <xf numFmtId="37" fontId="17" fillId="0" borderId="0" xfId="0" applyFont="1" applyAlignment="1">
      <alignment horizontal="left" vertical="top" indent="1"/>
    </xf>
    <xf numFmtId="37" fontId="1" fillId="33" borderId="0" xfId="0" applyFont="1" applyFill="1" applyAlignment="1">
      <alignment horizontal="center"/>
    </xf>
    <xf numFmtId="37" fontId="13" fillId="33" borderId="57" xfId="0" applyFont="1" applyFill="1" applyBorder="1" applyAlignment="1" applyProtection="1">
      <alignment/>
      <protection/>
    </xf>
    <xf numFmtId="37" fontId="10" fillId="0" borderId="62" xfId="0" applyFont="1" applyFill="1" applyBorder="1" applyAlignment="1">
      <alignment/>
    </xf>
    <xf numFmtId="37" fontId="10" fillId="33" borderId="51" xfId="0" applyFont="1" applyFill="1" applyBorder="1" applyAlignment="1">
      <alignment horizontal="center"/>
    </xf>
    <xf numFmtId="37" fontId="10" fillId="33" borderId="59" xfId="0" applyFont="1" applyFill="1" applyBorder="1" applyAlignment="1" applyProtection="1">
      <alignment horizontal="center"/>
      <protection/>
    </xf>
    <xf numFmtId="37" fontId="10" fillId="33" borderId="59" xfId="0" applyFont="1" applyFill="1" applyBorder="1" applyAlignment="1">
      <alignment horizontal="center"/>
    </xf>
    <xf numFmtId="42" fontId="1" fillId="33" borderId="51" xfId="0" applyNumberFormat="1" applyFont="1" applyFill="1" applyBorder="1" applyAlignment="1" applyProtection="1">
      <alignment/>
      <protection/>
    </xf>
    <xf numFmtId="167" fontId="1" fillId="33" borderId="51" xfId="0" applyNumberFormat="1" applyFont="1" applyFill="1" applyBorder="1" applyAlignment="1" applyProtection="1">
      <alignment/>
      <protection/>
    </xf>
    <xf numFmtId="42" fontId="1" fillId="0" borderId="51" xfId="0" applyNumberFormat="1" applyFont="1" applyFill="1" applyBorder="1" applyAlignment="1">
      <alignment/>
    </xf>
    <xf numFmtId="42" fontId="1" fillId="33" borderId="51" xfId="0" applyNumberFormat="1" applyFont="1" applyFill="1" applyBorder="1" applyAlignment="1">
      <alignment/>
    </xf>
    <xf numFmtId="42" fontId="1" fillId="0" borderId="45" xfId="0" applyNumberFormat="1" applyFont="1" applyFill="1" applyBorder="1" applyAlignment="1" applyProtection="1">
      <alignment/>
      <protection/>
    </xf>
    <xf numFmtId="42" fontId="1" fillId="33" borderId="45" xfId="0" applyNumberFormat="1" applyFont="1" applyFill="1" applyBorder="1" applyAlignment="1" applyProtection="1">
      <alignment/>
      <protection/>
    </xf>
    <xf numFmtId="167" fontId="1" fillId="33" borderId="45" xfId="0" applyNumberFormat="1" applyFont="1" applyFill="1" applyBorder="1" applyAlignment="1" applyProtection="1">
      <alignment/>
      <protection/>
    </xf>
    <xf numFmtId="37" fontId="10" fillId="33" borderId="21" xfId="0" applyFont="1" applyFill="1" applyBorder="1" applyAlignment="1">
      <alignment horizontal="center"/>
    </xf>
    <xf numFmtId="49" fontId="1" fillId="0" borderId="53" xfId="0" applyNumberFormat="1" applyFont="1" applyFill="1" applyBorder="1" applyAlignment="1">
      <alignment horizontal="center"/>
    </xf>
    <xf numFmtId="37" fontId="10" fillId="0" borderId="63" xfId="0" applyFont="1" applyFill="1" applyBorder="1" applyAlignment="1" applyProtection="1">
      <alignment horizontal="center"/>
      <protection/>
    </xf>
    <xf numFmtId="37" fontId="1" fillId="33" borderId="64" xfId="0" applyFont="1" applyFill="1" applyBorder="1" applyAlignment="1">
      <alignment/>
    </xf>
    <xf numFmtId="167" fontId="1" fillId="0" borderId="53" xfId="0" applyNumberFormat="1" applyFont="1" applyBorder="1" applyAlignment="1">
      <alignment/>
    </xf>
    <xf numFmtId="167" fontId="1" fillId="0" borderId="54" xfId="0" applyNumberFormat="1" applyFont="1" applyBorder="1" applyAlignment="1">
      <alignment/>
    </xf>
    <xf numFmtId="37" fontId="10" fillId="0" borderId="65" xfId="0" applyFont="1" applyFill="1" applyBorder="1" applyAlignment="1">
      <alignment horizontal="center"/>
    </xf>
    <xf numFmtId="49" fontId="1" fillId="0" borderId="65" xfId="0" applyNumberFormat="1" applyFont="1" applyFill="1" applyBorder="1" applyAlignment="1">
      <alignment horizontal="center"/>
    </xf>
    <xf numFmtId="37" fontId="10" fillId="0" borderId="66" xfId="0" applyFont="1" applyFill="1" applyBorder="1" applyAlignment="1" applyProtection="1">
      <alignment horizontal="center"/>
      <protection/>
    </xf>
    <xf numFmtId="37" fontId="1" fillId="33" borderId="67" xfId="0" applyFont="1" applyFill="1" applyBorder="1" applyAlignment="1">
      <alignment/>
    </xf>
    <xf numFmtId="42" fontId="1" fillId="0" borderId="65" xfId="0" applyNumberFormat="1" applyFont="1" applyBorder="1" applyAlignment="1">
      <alignment/>
    </xf>
    <xf numFmtId="42" fontId="1" fillId="0" borderId="65" xfId="0" applyNumberFormat="1" applyFont="1" applyFill="1" applyBorder="1" applyAlignment="1">
      <alignment/>
    </xf>
    <xf numFmtId="42" fontId="1" fillId="33" borderId="68" xfId="0" applyNumberFormat="1" applyFont="1" applyFill="1" applyBorder="1" applyAlignment="1">
      <alignment/>
    </xf>
    <xf numFmtId="42" fontId="1" fillId="0" borderId="69" xfId="0" applyNumberFormat="1" applyFont="1" applyFill="1" applyBorder="1" applyAlignment="1" applyProtection="1">
      <alignment/>
      <protection/>
    </xf>
    <xf numFmtId="37" fontId="1" fillId="0" borderId="45" xfId="0" applyFont="1" applyFill="1" applyBorder="1" applyAlignment="1" applyProtection="1">
      <alignment horizontal="left" indent="1"/>
      <protection/>
    </xf>
    <xf numFmtId="37" fontId="1" fillId="0" borderId="0" xfId="0" applyFont="1" applyAlignment="1">
      <alignment horizontal="left"/>
    </xf>
    <xf numFmtId="37" fontId="1" fillId="0" borderId="54" xfId="0" applyFont="1" applyFill="1" applyBorder="1" applyAlignment="1" applyProtection="1">
      <alignment horizontal="left" indent="1"/>
      <protection/>
    </xf>
    <xf numFmtId="49" fontId="10" fillId="33" borderId="62" xfId="0" applyNumberFormat="1" applyFont="1" applyFill="1" applyBorder="1" applyAlignment="1">
      <alignment horizontal="center"/>
    </xf>
    <xf numFmtId="49" fontId="10" fillId="0" borderId="62" xfId="0" applyNumberFormat="1" applyFont="1" applyFill="1" applyBorder="1" applyAlignment="1">
      <alignment horizontal="center"/>
    </xf>
    <xf numFmtId="49" fontId="10" fillId="0" borderId="70" xfId="0" applyNumberFormat="1" applyFont="1" applyFill="1" applyBorder="1" applyAlignment="1">
      <alignment horizontal="center"/>
    </xf>
    <xf numFmtId="49" fontId="10" fillId="0" borderId="71" xfId="0" applyNumberFormat="1" applyFont="1" applyFill="1" applyBorder="1" applyAlignment="1">
      <alignment horizontal="center"/>
    </xf>
    <xf numFmtId="37" fontId="1" fillId="0"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Version DRAFT ESTIMATES 80% 20% Split  FY12 Wagner Peyser Allocations 5.12.1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tabColor theme="7" tint="0.39998000860214233"/>
  </sheetPr>
  <dimension ref="A1:CF39"/>
  <sheetViews>
    <sheetView defaultGridColor="0" zoomScale="87" zoomScaleNormal="87" zoomScalePageLayoutView="0" colorId="22" workbookViewId="0" topLeftCell="A19">
      <selection activeCell="K26" sqref="K26"/>
    </sheetView>
  </sheetViews>
  <sheetFormatPr defaultColWidth="9.625" defaultRowHeight="15.75"/>
  <cols>
    <col min="1" max="1" width="25.875" style="3" customWidth="1"/>
    <col min="2" max="3" width="15.875" style="9" customWidth="1"/>
    <col min="4" max="4" width="16.25390625" style="9" customWidth="1"/>
    <col min="5" max="7" width="16.25390625" style="3" customWidth="1"/>
    <col min="8" max="8" width="15.75390625" style="3" customWidth="1"/>
    <col min="9" max="9" width="13.25390625" style="3" customWidth="1"/>
    <col min="10" max="10" width="12.625" style="2" customWidth="1"/>
    <col min="11" max="16384" width="9.625" style="2" customWidth="1"/>
  </cols>
  <sheetData>
    <row r="1" spans="1:9" ht="33" customHeight="1">
      <c r="A1" s="183" t="s">
        <v>70</v>
      </c>
      <c r="B1" s="183"/>
      <c r="C1" s="183"/>
      <c r="D1" s="183"/>
      <c r="E1" s="183"/>
      <c r="F1" s="183"/>
      <c r="G1" s="183"/>
      <c r="H1" s="183"/>
      <c r="I1" s="183"/>
    </row>
    <row r="2" spans="1:9" ht="31.5" customHeight="1">
      <c r="A2" s="184" t="s">
        <v>29</v>
      </c>
      <c r="B2" s="185"/>
      <c r="C2" s="185"/>
      <c r="D2" s="185"/>
      <c r="E2" s="185"/>
      <c r="F2" s="185"/>
      <c r="G2" s="185"/>
      <c r="H2" s="185"/>
      <c r="I2" s="185"/>
    </row>
    <row r="3" spans="1:9" ht="24.75">
      <c r="A3" s="184" t="s">
        <v>41</v>
      </c>
      <c r="B3" s="185"/>
      <c r="C3" s="185"/>
      <c r="D3" s="185"/>
      <c r="E3" s="185"/>
      <c r="F3" s="185"/>
      <c r="G3" s="185"/>
      <c r="H3" s="185"/>
      <c r="I3" s="185"/>
    </row>
    <row r="4" spans="1:9" ht="15" customHeight="1">
      <c r="A4" s="184"/>
      <c r="B4" s="185"/>
      <c r="C4" s="185"/>
      <c r="D4" s="185"/>
      <c r="E4" s="185"/>
      <c r="F4" s="185"/>
      <c r="G4" s="185"/>
      <c r="H4" s="185"/>
      <c r="I4" s="185"/>
    </row>
    <row r="5" spans="1:9" ht="22.5" customHeight="1" thickBot="1">
      <c r="A5" s="186" t="s">
        <v>71</v>
      </c>
      <c r="B5" s="185"/>
      <c r="C5" s="185"/>
      <c r="D5" s="185"/>
      <c r="E5" s="185"/>
      <c r="F5" s="185"/>
      <c r="G5" s="185"/>
      <c r="H5" s="185"/>
      <c r="I5" s="185"/>
    </row>
    <row r="6" spans="1:84" s="4" customFormat="1" ht="25.5" thickBot="1">
      <c r="A6" s="187"/>
      <c r="B6" s="187"/>
      <c r="C6" s="187"/>
      <c r="D6" s="187"/>
      <c r="E6" s="187"/>
      <c r="F6" s="187"/>
      <c r="G6" s="187"/>
      <c r="H6" s="187"/>
      <c r="I6" s="18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9" s="7" customFormat="1" ht="21" thickBot="1">
      <c r="A7" s="150"/>
      <c r="B7" s="81"/>
      <c r="C7" s="81"/>
      <c r="D7" s="81"/>
      <c r="E7" s="81"/>
      <c r="F7" s="81"/>
      <c r="G7" s="81"/>
      <c r="H7" s="81"/>
      <c r="I7" s="102"/>
    </row>
    <row r="8" spans="1:9" ht="20.25" customHeight="1">
      <c r="A8" s="149"/>
      <c r="B8" s="36"/>
      <c r="C8" s="105"/>
      <c r="D8" s="87"/>
      <c r="E8" s="36"/>
      <c r="F8" s="105"/>
      <c r="G8" s="87"/>
      <c r="H8" s="219" t="s">
        <v>37</v>
      </c>
      <c r="I8" s="94" t="s">
        <v>37</v>
      </c>
    </row>
    <row r="9" spans="1:9" ht="20.25">
      <c r="A9" s="125"/>
      <c r="B9" s="33" t="s">
        <v>52</v>
      </c>
      <c r="C9" s="34" t="s">
        <v>52</v>
      </c>
      <c r="D9" s="40" t="s">
        <v>52</v>
      </c>
      <c r="E9" s="33" t="s">
        <v>57</v>
      </c>
      <c r="F9" s="34" t="s">
        <v>57</v>
      </c>
      <c r="G9" s="40" t="s">
        <v>57</v>
      </c>
      <c r="H9" s="75" t="s">
        <v>38</v>
      </c>
      <c r="I9" s="95" t="s">
        <v>40</v>
      </c>
    </row>
    <row r="10" spans="1:9" ht="20.25">
      <c r="A10" s="155" t="s">
        <v>32</v>
      </c>
      <c r="B10" s="158" t="s">
        <v>35</v>
      </c>
      <c r="C10" s="148" t="s">
        <v>36</v>
      </c>
      <c r="D10" s="90" t="s">
        <v>37</v>
      </c>
      <c r="E10" s="88" t="s">
        <v>35</v>
      </c>
      <c r="F10" s="89" t="s">
        <v>36</v>
      </c>
      <c r="G10" s="90" t="s">
        <v>37</v>
      </c>
      <c r="H10" s="75" t="s">
        <v>39</v>
      </c>
      <c r="I10" s="95" t="s">
        <v>39</v>
      </c>
    </row>
    <row r="11" spans="1:9" ht="20.25">
      <c r="A11" s="156" t="s">
        <v>33</v>
      </c>
      <c r="B11" s="124" t="s">
        <v>66</v>
      </c>
      <c r="C11" s="118" t="s">
        <v>66</v>
      </c>
      <c r="D11" s="40" t="s">
        <v>66</v>
      </c>
      <c r="E11" s="33" t="s">
        <v>74</v>
      </c>
      <c r="F11" s="34" t="s">
        <v>74</v>
      </c>
      <c r="G11" s="40" t="s">
        <v>74</v>
      </c>
      <c r="H11" s="75" t="s">
        <v>52</v>
      </c>
      <c r="I11" s="95" t="s">
        <v>52</v>
      </c>
    </row>
    <row r="12" spans="1:9" ht="21" thickBot="1">
      <c r="A12" s="157"/>
      <c r="B12" s="159" t="s">
        <v>7</v>
      </c>
      <c r="C12" s="119" t="s">
        <v>7</v>
      </c>
      <c r="D12" s="66" t="s">
        <v>7</v>
      </c>
      <c r="E12" s="67" t="s">
        <v>7</v>
      </c>
      <c r="F12" s="68" t="s">
        <v>7</v>
      </c>
      <c r="G12" s="66" t="s">
        <v>7</v>
      </c>
      <c r="H12" s="96"/>
      <c r="I12" s="97"/>
    </row>
    <row r="13" spans="1:9" ht="21" thickTop="1">
      <c r="A13" s="131"/>
      <c r="B13" s="160"/>
      <c r="C13" s="106"/>
      <c r="D13" s="93"/>
      <c r="E13" s="77"/>
      <c r="F13" s="106"/>
      <c r="G13" s="93"/>
      <c r="H13" s="77"/>
      <c r="I13" s="93"/>
    </row>
    <row r="14" spans="1:9" ht="20.25">
      <c r="A14" s="145" t="s">
        <v>10</v>
      </c>
      <c r="B14" s="161">
        <v>185357</v>
      </c>
      <c r="C14" s="121">
        <v>15961</v>
      </c>
      <c r="D14" s="91">
        <f>B14+C14</f>
        <v>201318</v>
      </c>
      <c r="E14" s="61">
        <v>182099</v>
      </c>
      <c r="F14" s="121">
        <v>15681</v>
      </c>
      <c r="G14" s="91">
        <f>E14+F14</f>
        <v>197780</v>
      </c>
      <c r="H14" s="43">
        <f>G14-D14</f>
        <v>-3538</v>
      </c>
      <c r="I14" s="98">
        <f>H14/D14</f>
        <v>-0.017574186113511955</v>
      </c>
    </row>
    <row r="15" spans="1:9" ht="20.25">
      <c r="A15" s="145" t="s">
        <v>12</v>
      </c>
      <c r="B15" s="161">
        <v>962885</v>
      </c>
      <c r="C15" s="121">
        <v>82915</v>
      </c>
      <c r="D15" s="91">
        <f aca="true" t="shared" si="0" ref="D15:D29">B15+C15</f>
        <v>1045800</v>
      </c>
      <c r="E15" s="61">
        <v>959895</v>
      </c>
      <c r="F15" s="121">
        <v>82658</v>
      </c>
      <c r="G15" s="91">
        <f aca="true" t="shared" si="1" ref="G15:G31">E15+F15</f>
        <v>1042553</v>
      </c>
      <c r="H15" s="43">
        <f aca="true" t="shared" si="2" ref="H15:H31">G15-D15</f>
        <v>-3247</v>
      </c>
      <c r="I15" s="98">
        <f aca="true" t="shared" si="3" ref="I15:I31">H15/D15</f>
        <v>-0.003104800152992924</v>
      </c>
    </row>
    <row r="16" spans="1:9" ht="20.25">
      <c r="A16" s="145" t="s">
        <v>17</v>
      </c>
      <c r="B16" s="161">
        <v>546318</v>
      </c>
      <c r="C16" s="121">
        <v>47044</v>
      </c>
      <c r="D16" s="91">
        <f t="shared" si="0"/>
        <v>593362</v>
      </c>
      <c r="E16" s="61">
        <v>543392</v>
      </c>
      <c r="F16" s="121">
        <v>46792</v>
      </c>
      <c r="G16" s="91">
        <f t="shared" si="1"/>
        <v>590184</v>
      </c>
      <c r="H16" s="43">
        <f t="shared" si="2"/>
        <v>-3178</v>
      </c>
      <c r="I16" s="98">
        <f t="shared" si="3"/>
        <v>-0.005355921006063752</v>
      </c>
    </row>
    <row r="17" spans="1:9" ht="20.25">
      <c r="A17" s="145" t="s">
        <v>15</v>
      </c>
      <c r="B17" s="161">
        <v>365838</v>
      </c>
      <c r="C17" s="121">
        <v>31503</v>
      </c>
      <c r="D17" s="91">
        <f t="shared" si="0"/>
        <v>397341</v>
      </c>
      <c r="E17" s="61">
        <v>362261</v>
      </c>
      <c r="F17" s="121">
        <v>31195</v>
      </c>
      <c r="G17" s="91">
        <f t="shared" si="1"/>
        <v>393456</v>
      </c>
      <c r="H17" s="43">
        <f t="shared" si="2"/>
        <v>-3885</v>
      </c>
      <c r="I17" s="98">
        <f t="shared" si="3"/>
        <v>-0.009777495904021986</v>
      </c>
    </row>
    <row r="18" spans="1:11" ht="20.25">
      <c r="A18" s="145" t="s">
        <v>18</v>
      </c>
      <c r="B18" s="161">
        <v>376569</v>
      </c>
      <c r="C18" s="121">
        <v>32427</v>
      </c>
      <c r="D18" s="91">
        <f t="shared" si="0"/>
        <v>408996</v>
      </c>
      <c r="E18" s="61">
        <v>370979</v>
      </c>
      <c r="F18" s="121">
        <v>31945</v>
      </c>
      <c r="G18" s="91">
        <f t="shared" si="1"/>
        <v>402924</v>
      </c>
      <c r="H18" s="43">
        <f t="shared" si="2"/>
        <v>-6072</v>
      </c>
      <c r="I18" s="98">
        <f t="shared" si="3"/>
        <v>-0.01484611096441041</v>
      </c>
      <c r="K18" s="2" t="s">
        <v>47</v>
      </c>
    </row>
    <row r="19" spans="1:9" ht="20.25">
      <c r="A19" s="145" t="s">
        <v>21</v>
      </c>
      <c r="B19" s="161">
        <v>848744</v>
      </c>
      <c r="C19" s="128">
        <v>73086</v>
      </c>
      <c r="D19" s="91">
        <f t="shared" si="0"/>
        <v>921830</v>
      </c>
      <c r="E19" s="61">
        <v>837850</v>
      </c>
      <c r="F19" s="128">
        <v>72148</v>
      </c>
      <c r="G19" s="91">
        <f t="shared" si="1"/>
        <v>909998</v>
      </c>
      <c r="H19" s="43">
        <f t="shared" si="2"/>
        <v>-11832</v>
      </c>
      <c r="I19" s="98">
        <f t="shared" si="3"/>
        <v>-0.01283533840295933</v>
      </c>
    </row>
    <row r="20" spans="1:9" ht="20.25">
      <c r="A20" s="145" t="s">
        <v>9</v>
      </c>
      <c r="B20" s="161">
        <v>355107</v>
      </c>
      <c r="C20" s="121">
        <v>30579</v>
      </c>
      <c r="D20" s="91">
        <f t="shared" si="0"/>
        <v>385686</v>
      </c>
      <c r="E20" s="61">
        <v>353544</v>
      </c>
      <c r="F20" s="121">
        <v>30444</v>
      </c>
      <c r="G20" s="91">
        <f t="shared" si="1"/>
        <v>383988</v>
      </c>
      <c r="H20" s="43">
        <f t="shared" si="2"/>
        <v>-1698</v>
      </c>
      <c r="I20" s="98">
        <f t="shared" si="3"/>
        <v>-0.004402545075527761</v>
      </c>
    </row>
    <row r="21" spans="1:9" ht="20.25">
      <c r="A21" s="145" t="s">
        <v>20</v>
      </c>
      <c r="B21" s="161">
        <v>416567</v>
      </c>
      <c r="C21" s="128">
        <v>35871</v>
      </c>
      <c r="D21" s="91">
        <f t="shared" si="0"/>
        <v>452438</v>
      </c>
      <c r="E21" s="61">
        <v>410692</v>
      </c>
      <c r="F21" s="128">
        <v>35365</v>
      </c>
      <c r="G21" s="91">
        <f t="shared" si="1"/>
        <v>446057</v>
      </c>
      <c r="H21" s="43">
        <f t="shared" si="2"/>
        <v>-6381</v>
      </c>
      <c r="I21" s="98">
        <f t="shared" si="3"/>
        <v>-0.014103589884138821</v>
      </c>
    </row>
    <row r="22" spans="1:9" ht="20.25">
      <c r="A22" s="145" t="s">
        <v>22</v>
      </c>
      <c r="B22" s="161">
        <v>347302</v>
      </c>
      <c r="C22" s="121">
        <v>29907</v>
      </c>
      <c r="D22" s="91">
        <f t="shared" si="0"/>
        <v>377209</v>
      </c>
      <c r="E22" s="61">
        <v>344826</v>
      </c>
      <c r="F22" s="121">
        <v>29693</v>
      </c>
      <c r="G22" s="91">
        <f t="shared" si="1"/>
        <v>374519</v>
      </c>
      <c r="H22" s="43">
        <f t="shared" si="2"/>
        <v>-2690</v>
      </c>
      <c r="I22" s="98">
        <f t="shared" si="3"/>
        <v>-0.007131325074428234</v>
      </c>
    </row>
    <row r="23" spans="1:9" ht="20.25">
      <c r="A23" s="145" t="s">
        <v>11</v>
      </c>
      <c r="B23" s="161">
        <v>673141</v>
      </c>
      <c r="C23" s="121">
        <v>57965</v>
      </c>
      <c r="D23" s="91">
        <f t="shared" si="0"/>
        <v>731106</v>
      </c>
      <c r="E23" s="61">
        <v>660594</v>
      </c>
      <c r="F23" s="121">
        <v>56885</v>
      </c>
      <c r="G23" s="91">
        <f t="shared" si="1"/>
        <v>717479</v>
      </c>
      <c r="H23" s="43">
        <f t="shared" si="2"/>
        <v>-13627</v>
      </c>
      <c r="I23" s="98">
        <f t="shared" si="3"/>
        <v>-0.01863888410162138</v>
      </c>
    </row>
    <row r="24" spans="1:9" ht="20.25">
      <c r="A24" s="145" t="s">
        <v>43</v>
      </c>
      <c r="B24" s="161">
        <v>510222</v>
      </c>
      <c r="C24" s="121">
        <v>43937</v>
      </c>
      <c r="D24" s="91">
        <f t="shared" si="0"/>
        <v>554159</v>
      </c>
      <c r="E24" s="61">
        <v>507553</v>
      </c>
      <c r="F24" s="121">
        <v>43706</v>
      </c>
      <c r="G24" s="91">
        <f t="shared" si="1"/>
        <v>551259</v>
      </c>
      <c r="H24" s="43">
        <f t="shared" si="2"/>
        <v>-2900</v>
      </c>
      <c r="I24" s="98">
        <f t="shared" si="3"/>
        <v>-0.0052331551053037125</v>
      </c>
    </row>
    <row r="25" spans="1:9" ht="20.25">
      <c r="A25" s="145" t="s">
        <v>13</v>
      </c>
      <c r="B25" s="161">
        <v>1138488</v>
      </c>
      <c r="C25" s="121">
        <v>98036</v>
      </c>
      <c r="D25" s="91">
        <f t="shared" si="0"/>
        <v>1236524</v>
      </c>
      <c r="E25" s="61">
        <v>1138120</v>
      </c>
      <c r="F25" s="121">
        <v>98005</v>
      </c>
      <c r="G25" s="91">
        <f t="shared" si="1"/>
        <v>1236125</v>
      </c>
      <c r="H25" s="43">
        <f t="shared" si="2"/>
        <v>-399</v>
      </c>
      <c r="I25" s="98">
        <f t="shared" si="3"/>
        <v>-0.0003226787349052667</v>
      </c>
    </row>
    <row r="26" spans="1:9" ht="20.25">
      <c r="A26" s="145" t="s">
        <v>14</v>
      </c>
      <c r="B26" s="161">
        <v>1273116</v>
      </c>
      <c r="C26" s="128">
        <v>109629</v>
      </c>
      <c r="D26" s="91">
        <f t="shared" si="0"/>
        <v>1382745</v>
      </c>
      <c r="E26" s="61">
        <v>1280506</v>
      </c>
      <c r="F26" s="128">
        <v>110266</v>
      </c>
      <c r="G26" s="91">
        <f t="shared" si="1"/>
        <v>1390772</v>
      </c>
      <c r="H26" s="43">
        <f t="shared" si="2"/>
        <v>8027</v>
      </c>
      <c r="I26" s="98">
        <f t="shared" si="3"/>
        <v>0.00580511952673848</v>
      </c>
    </row>
    <row r="27" spans="1:9" ht="20.25">
      <c r="A27" s="145" t="s">
        <v>23</v>
      </c>
      <c r="B27" s="161">
        <v>369740</v>
      </c>
      <c r="C27" s="121">
        <v>31839</v>
      </c>
      <c r="D27" s="91">
        <f t="shared" si="0"/>
        <v>401579</v>
      </c>
      <c r="E27" s="61">
        <v>368073</v>
      </c>
      <c r="F27" s="121">
        <v>31695</v>
      </c>
      <c r="G27" s="91">
        <f t="shared" si="1"/>
        <v>399768</v>
      </c>
      <c r="H27" s="43">
        <f t="shared" si="2"/>
        <v>-1811</v>
      </c>
      <c r="I27" s="98">
        <f t="shared" si="3"/>
        <v>-0.004509697967274185</v>
      </c>
    </row>
    <row r="28" spans="1:9" ht="20.25">
      <c r="A28" s="145" t="s">
        <v>19</v>
      </c>
      <c r="B28" s="161">
        <v>607779</v>
      </c>
      <c r="C28" s="121">
        <v>52336</v>
      </c>
      <c r="D28" s="91">
        <f t="shared" si="0"/>
        <v>660115</v>
      </c>
      <c r="E28" s="61">
        <v>596665</v>
      </c>
      <c r="F28" s="121">
        <v>51380</v>
      </c>
      <c r="G28" s="91">
        <f t="shared" si="1"/>
        <v>648045</v>
      </c>
      <c r="H28" s="43">
        <f t="shared" si="2"/>
        <v>-12070</v>
      </c>
      <c r="I28" s="98">
        <f t="shared" si="3"/>
        <v>-0.018284692818675535</v>
      </c>
    </row>
    <row r="29" spans="1:9" ht="20.25">
      <c r="A29" s="145" t="s">
        <v>24</v>
      </c>
      <c r="B29" s="161">
        <v>778503</v>
      </c>
      <c r="C29" s="121">
        <v>67038</v>
      </c>
      <c r="D29" s="91">
        <f t="shared" si="0"/>
        <v>845541</v>
      </c>
      <c r="E29" s="61">
        <v>769079</v>
      </c>
      <c r="F29" s="121">
        <v>66226</v>
      </c>
      <c r="G29" s="91">
        <f t="shared" si="1"/>
        <v>835305</v>
      </c>
      <c r="H29" s="43">
        <f t="shared" si="2"/>
        <v>-10236</v>
      </c>
      <c r="I29" s="98">
        <f t="shared" si="3"/>
        <v>-0.012105858852497986</v>
      </c>
    </row>
    <row r="30" spans="1:9" ht="21" thickBot="1">
      <c r="A30" s="131"/>
      <c r="B30" s="162"/>
      <c r="C30" s="122"/>
      <c r="D30" s="91"/>
      <c r="E30" s="61"/>
      <c r="F30" s="122"/>
      <c r="G30" s="91"/>
      <c r="H30" s="43"/>
      <c r="I30" s="98"/>
    </row>
    <row r="31" spans="1:9" ht="21" thickBot="1">
      <c r="A31" s="233" t="s">
        <v>37</v>
      </c>
      <c r="B31" s="123">
        <v>9755678</v>
      </c>
      <c r="C31" s="123">
        <v>840072</v>
      </c>
      <c r="D31" s="92">
        <f>B31+C31</f>
        <v>10595750</v>
      </c>
      <c r="E31" s="42">
        <f>SUM(E14:E29)</f>
        <v>9686128</v>
      </c>
      <c r="F31" s="42">
        <f>SUM(F14:F29)</f>
        <v>834084</v>
      </c>
      <c r="G31" s="92">
        <f t="shared" si="1"/>
        <v>10520212</v>
      </c>
      <c r="H31" s="86">
        <f t="shared" si="2"/>
        <v>-75538</v>
      </c>
      <c r="I31" s="146">
        <f t="shared" si="3"/>
        <v>-0.007129084774555836</v>
      </c>
    </row>
    <row r="32" spans="1:9" ht="5.25" customHeight="1">
      <c r="A32" s="169"/>
      <c r="B32" s="170"/>
      <c r="C32" s="170"/>
      <c r="D32" s="171"/>
      <c r="E32" s="170"/>
      <c r="F32" s="170"/>
      <c r="G32" s="171"/>
      <c r="H32" s="171"/>
      <c r="I32" s="172"/>
    </row>
    <row r="33" spans="1:9" s="5" customFormat="1" ht="60" customHeight="1">
      <c r="A33" s="177" t="s">
        <v>69</v>
      </c>
      <c r="B33" s="178"/>
      <c r="C33" s="178"/>
      <c r="D33" s="178"/>
      <c r="E33" s="178"/>
      <c r="F33" s="178"/>
      <c r="G33" s="178"/>
      <c r="H33" s="178"/>
      <c r="I33" s="178"/>
    </row>
    <row r="34" spans="1:13" ht="42" customHeight="1">
      <c r="A34" s="177" t="s">
        <v>73</v>
      </c>
      <c r="B34" s="178"/>
      <c r="C34" s="178"/>
      <c r="D34" s="178"/>
      <c r="E34" s="178"/>
      <c r="F34" s="178"/>
      <c r="G34" s="178"/>
      <c r="H34" s="178"/>
      <c r="I34" s="178"/>
      <c r="J34" s="168"/>
      <c r="K34" s="168"/>
      <c r="L34" s="168"/>
      <c r="M34" s="168"/>
    </row>
    <row r="35" spans="1:9" ht="48.75" customHeight="1" thickBot="1">
      <c r="A35" s="179" t="s">
        <v>67</v>
      </c>
      <c r="B35" s="180"/>
      <c r="C35" s="180"/>
      <c r="D35" s="180"/>
      <c r="E35" s="180"/>
      <c r="F35" s="180"/>
      <c r="G35" s="180"/>
      <c r="H35" s="180"/>
      <c r="I35" s="180"/>
    </row>
    <row r="36" spans="1:9" ht="19.5" customHeight="1" thickBot="1">
      <c r="A36" s="181" t="s">
        <v>78</v>
      </c>
      <c r="B36" s="182"/>
      <c r="C36" s="182"/>
      <c r="D36" s="101"/>
      <c r="E36" s="99"/>
      <c r="F36" s="176" t="s">
        <v>66</v>
      </c>
      <c r="G36" s="57" t="s">
        <v>48</v>
      </c>
      <c r="H36" s="103">
        <v>43607</v>
      </c>
      <c r="I36" s="104"/>
    </row>
    <row r="37" spans="1:9" ht="20.25">
      <c r="A37" s="1"/>
      <c r="B37" s="13"/>
      <c r="C37" s="1"/>
      <c r="D37" s="1"/>
      <c r="E37" s="1"/>
      <c r="F37" s="1"/>
      <c r="G37" s="1"/>
      <c r="H37" s="1"/>
      <c r="I37" s="1"/>
    </row>
    <row r="38" spans="1:9" ht="20.25">
      <c r="A38" s="1"/>
      <c r="B38" s="13"/>
      <c r="C38" s="1"/>
      <c r="D38" s="1"/>
      <c r="E38" s="1"/>
      <c r="F38" s="1"/>
      <c r="G38" s="1"/>
      <c r="H38" s="1"/>
      <c r="I38" s="1"/>
    </row>
    <row r="39" spans="1:9" ht="20.25">
      <c r="A39" s="1"/>
      <c r="B39" s="13"/>
      <c r="C39" s="1"/>
      <c r="D39" s="1"/>
      <c r="E39" s="1"/>
      <c r="F39" s="1"/>
      <c r="G39" s="1"/>
      <c r="H39" s="1"/>
      <c r="I39" s="1"/>
    </row>
  </sheetData>
  <sheetProtection/>
  <mergeCells count="10">
    <mergeCell ref="A33:I33"/>
    <mergeCell ref="A34:I34"/>
    <mergeCell ref="A35:I35"/>
    <mergeCell ref="A36:C36"/>
    <mergeCell ref="A1:I1"/>
    <mergeCell ref="A2:I2"/>
    <mergeCell ref="A3:I3"/>
    <mergeCell ref="A4:I4"/>
    <mergeCell ref="A5:I5"/>
    <mergeCell ref="A6:I6"/>
  </mergeCells>
  <printOptions horizontalCentered="1" verticalCentered="1"/>
  <pageMargins left="0.35" right="0.33" top="0.26" bottom="0.22" header="0.17" footer="0.17"/>
  <pageSetup horizontalDpi="600" verticalDpi="600" orientation="landscape" scale="70" r:id="rId1"/>
  <headerFooter alignWithMargins="0">
    <oddHeader>&amp;C&amp;"Arial Narrow,Bold"&amp;11
</oddHeader>
  </headerFooter>
</worksheet>
</file>

<file path=xl/worksheets/sheet2.xml><?xml version="1.0" encoding="utf-8"?>
<worksheet xmlns="http://schemas.openxmlformats.org/spreadsheetml/2006/main" xmlns:r="http://schemas.openxmlformats.org/officeDocument/2006/relationships">
  <sheetPr transitionEvaluation="1">
    <tabColor theme="7" tint="0.39998000860214233"/>
  </sheetPr>
  <dimension ref="A1:CF39"/>
  <sheetViews>
    <sheetView defaultGridColor="0" zoomScale="87" zoomScaleNormal="87" zoomScalePageLayoutView="0" colorId="22" workbookViewId="0" topLeftCell="A22">
      <selection activeCell="L34" sqref="L34"/>
    </sheetView>
  </sheetViews>
  <sheetFormatPr defaultColWidth="9.625" defaultRowHeight="15.75"/>
  <cols>
    <col min="1" max="1" width="25.875" style="3" customWidth="1"/>
    <col min="2" max="2" width="14.25390625" style="9" customWidth="1"/>
    <col min="3" max="3" width="15.875" style="9" customWidth="1"/>
    <col min="4" max="4" width="16.25390625" style="9" customWidth="1"/>
    <col min="5" max="7" width="16.25390625" style="3" customWidth="1"/>
    <col min="8" max="8" width="15.75390625" style="3" customWidth="1"/>
    <col min="9" max="9" width="13.25390625" style="3" customWidth="1"/>
    <col min="10" max="10" width="12.625" style="2" customWidth="1"/>
    <col min="11" max="16384" width="9.625" style="2" customWidth="1"/>
  </cols>
  <sheetData>
    <row r="1" spans="1:9" ht="33" customHeight="1">
      <c r="A1" s="183" t="s">
        <v>70</v>
      </c>
      <c r="B1" s="183"/>
      <c r="C1" s="183"/>
      <c r="D1" s="183"/>
      <c r="E1" s="183"/>
      <c r="F1" s="183"/>
      <c r="G1" s="183"/>
      <c r="H1" s="183"/>
      <c r="I1" s="183"/>
    </row>
    <row r="2" spans="1:9" ht="31.5" customHeight="1">
      <c r="A2" s="184" t="s">
        <v>29</v>
      </c>
      <c r="B2" s="185"/>
      <c r="C2" s="185"/>
      <c r="D2" s="185"/>
      <c r="E2" s="185"/>
      <c r="F2" s="185"/>
      <c r="G2" s="185"/>
      <c r="H2" s="185"/>
      <c r="I2" s="185"/>
    </row>
    <row r="3" spans="1:9" ht="24.75">
      <c r="A3" s="184" t="s">
        <v>41</v>
      </c>
      <c r="B3" s="185"/>
      <c r="C3" s="185"/>
      <c r="D3" s="185"/>
      <c r="E3" s="185"/>
      <c r="F3" s="185"/>
      <c r="G3" s="185"/>
      <c r="H3" s="185"/>
      <c r="I3" s="185"/>
    </row>
    <row r="4" spans="1:9" ht="15" customHeight="1">
      <c r="A4" s="184"/>
      <c r="B4" s="185"/>
      <c r="C4" s="185"/>
      <c r="D4" s="185"/>
      <c r="E4" s="185"/>
      <c r="F4" s="185"/>
      <c r="G4" s="185"/>
      <c r="H4" s="185"/>
      <c r="I4" s="185"/>
    </row>
    <row r="5" spans="1:9" ht="22.5" customHeight="1" thickBot="1">
      <c r="A5" s="186" t="s">
        <v>75</v>
      </c>
      <c r="B5" s="185"/>
      <c r="C5" s="185"/>
      <c r="D5" s="185"/>
      <c r="E5" s="185"/>
      <c r="F5" s="185"/>
      <c r="G5" s="185"/>
      <c r="H5" s="185"/>
      <c r="I5" s="185"/>
    </row>
    <row r="6" spans="1:84" s="4" customFormat="1" ht="25.5" thickBot="1">
      <c r="A6" s="187"/>
      <c r="B6" s="187"/>
      <c r="C6" s="187"/>
      <c r="D6" s="187"/>
      <c r="E6" s="187"/>
      <c r="F6" s="187"/>
      <c r="G6" s="187"/>
      <c r="H6" s="187"/>
      <c r="I6" s="18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9" s="7" customFormat="1" ht="21" thickBot="1">
      <c r="A7" s="150"/>
      <c r="B7" s="81"/>
      <c r="C7" s="81"/>
      <c r="D7" s="81"/>
      <c r="E7" s="81"/>
      <c r="F7" s="81"/>
      <c r="G7" s="81"/>
      <c r="H7" s="81"/>
      <c r="I7" s="102"/>
    </row>
    <row r="8" spans="1:9" ht="20.25" customHeight="1">
      <c r="A8" s="149"/>
      <c r="B8" s="36"/>
      <c r="C8" s="105"/>
      <c r="D8" s="87"/>
      <c r="E8" s="36"/>
      <c r="F8" s="105"/>
      <c r="G8" s="87"/>
      <c r="H8" s="219" t="s">
        <v>37</v>
      </c>
      <c r="I8" s="94" t="s">
        <v>37</v>
      </c>
    </row>
    <row r="9" spans="1:9" ht="20.25">
      <c r="A9" s="125"/>
      <c r="B9" s="33" t="s">
        <v>57</v>
      </c>
      <c r="C9" s="34" t="s">
        <v>57</v>
      </c>
      <c r="D9" s="40" t="s">
        <v>57</v>
      </c>
      <c r="E9" s="33" t="s">
        <v>57</v>
      </c>
      <c r="F9" s="34" t="s">
        <v>57</v>
      </c>
      <c r="G9" s="40" t="s">
        <v>57</v>
      </c>
      <c r="H9" s="75" t="s">
        <v>38</v>
      </c>
      <c r="I9" s="95" t="s">
        <v>40</v>
      </c>
    </row>
    <row r="10" spans="1:9" ht="20.25">
      <c r="A10" s="155" t="s">
        <v>32</v>
      </c>
      <c r="B10" s="158" t="s">
        <v>35</v>
      </c>
      <c r="C10" s="148" t="s">
        <v>36</v>
      </c>
      <c r="D10" s="90" t="s">
        <v>37</v>
      </c>
      <c r="E10" s="88" t="s">
        <v>35</v>
      </c>
      <c r="F10" s="89" t="s">
        <v>36</v>
      </c>
      <c r="G10" s="90" t="s">
        <v>37</v>
      </c>
      <c r="H10" s="75" t="s">
        <v>39</v>
      </c>
      <c r="I10" s="95" t="s">
        <v>39</v>
      </c>
    </row>
    <row r="11" spans="1:9" ht="20.25">
      <c r="A11" s="156" t="s">
        <v>33</v>
      </c>
      <c r="B11" s="124" t="s">
        <v>77</v>
      </c>
      <c r="C11" s="118" t="s">
        <v>76</v>
      </c>
      <c r="D11" s="40" t="s">
        <v>76</v>
      </c>
      <c r="E11" s="33" t="s">
        <v>74</v>
      </c>
      <c r="F11" s="34" t="s">
        <v>74</v>
      </c>
      <c r="G11" s="40" t="s">
        <v>74</v>
      </c>
      <c r="H11" s="75" t="s">
        <v>76</v>
      </c>
      <c r="I11" s="206" t="s">
        <v>76</v>
      </c>
    </row>
    <row r="12" spans="1:9" ht="21" thickBot="1">
      <c r="A12" s="157"/>
      <c r="B12" s="159" t="s">
        <v>7</v>
      </c>
      <c r="C12" s="119" t="s">
        <v>7</v>
      </c>
      <c r="D12" s="66" t="s">
        <v>7</v>
      </c>
      <c r="E12" s="67" t="s">
        <v>7</v>
      </c>
      <c r="F12" s="68" t="s">
        <v>7</v>
      </c>
      <c r="G12" s="66" t="s">
        <v>7</v>
      </c>
      <c r="H12" s="96" t="s">
        <v>57</v>
      </c>
      <c r="I12" s="95" t="s">
        <v>57</v>
      </c>
    </row>
    <row r="13" spans="1:9" ht="21" thickTop="1">
      <c r="A13" s="131"/>
      <c r="B13" s="160"/>
      <c r="C13" s="106"/>
      <c r="D13" s="93"/>
      <c r="E13" s="77"/>
      <c r="F13" s="106"/>
      <c r="G13" s="93"/>
      <c r="H13" s="77"/>
      <c r="I13" s="93"/>
    </row>
    <row r="14" spans="1:9" ht="20.25">
      <c r="A14" s="145" t="s">
        <v>10</v>
      </c>
      <c r="B14" s="161">
        <v>181552</v>
      </c>
      <c r="C14" s="121">
        <v>15634</v>
      </c>
      <c r="D14" s="91">
        <v>197186</v>
      </c>
      <c r="E14" s="61">
        <v>182099</v>
      </c>
      <c r="F14" s="121">
        <v>15681</v>
      </c>
      <c r="G14" s="91">
        <f>E14+F14</f>
        <v>197780</v>
      </c>
      <c r="H14" s="43">
        <f>G14-D14</f>
        <v>594</v>
      </c>
      <c r="I14" s="98">
        <f>H14/D14</f>
        <v>0.0030123842463460897</v>
      </c>
    </row>
    <row r="15" spans="1:9" ht="20.25">
      <c r="A15" s="145" t="s">
        <v>12</v>
      </c>
      <c r="B15" s="161">
        <v>957012</v>
      </c>
      <c r="C15" s="121">
        <v>82409</v>
      </c>
      <c r="D15" s="91">
        <v>1039421</v>
      </c>
      <c r="E15" s="61">
        <v>959895</v>
      </c>
      <c r="F15" s="121">
        <v>82658</v>
      </c>
      <c r="G15" s="91">
        <f aca="true" t="shared" si="0" ref="G15:G31">E15+F15</f>
        <v>1042553</v>
      </c>
      <c r="H15" s="43">
        <f aca="true" t="shared" si="1" ref="H15:H31">G15-D15</f>
        <v>3132</v>
      </c>
      <c r="I15" s="98">
        <f aca="true" t="shared" si="2" ref="I15:I31">H15/D15</f>
        <v>0.003013216011606462</v>
      </c>
    </row>
    <row r="16" spans="1:9" ht="20.25">
      <c r="A16" s="145" t="s">
        <v>17</v>
      </c>
      <c r="B16" s="161">
        <v>541760</v>
      </c>
      <c r="C16" s="121">
        <v>46652</v>
      </c>
      <c r="D16" s="91">
        <v>588412</v>
      </c>
      <c r="E16" s="61">
        <v>543392</v>
      </c>
      <c r="F16" s="121">
        <v>46792</v>
      </c>
      <c r="G16" s="91">
        <f t="shared" si="0"/>
        <v>590184</v>
      </c>
      <c r="H16" s="43">
        <f t="shared" si="1"/>
        <v>1772</v>
      </c>
      <c r="I16" s="98">
        <f t="shared" si="2"/>
        <v>0.003011495346797822</v>
      </c>
    </row>
    <row r="17" spans="1:9" ht="20.25">
      <c r="A17" s="145" t="s">
        <v>15</v>
      </c>
      <c r="B17" s="161">
        <v>361173</v>
      </c>
      <c r="C17" s="121">
        <v>31101</v>
      </c>
      <c r="D17" s="91">
        <v>392274</v>
      </c>
      <c r="E17" s="61">
        <v>362261</v>
      </c>
      <c r="F17" s="121">
        <v>31195</v>
      </c>
      <c r="G17" s="91">
        <f t="shared" si="0"/>
        <v>393456</v>
      </c>
      <c r="H17" s="43">
        <f t="shared" si="1"/>
        <v>1182</v>
      </c>
      <c r="I17" s="98">
        <f t="shared" si="2"/>
        <v>0.0030131999571727927</v>
      </c>
    </row>
    <row r="18" spans="1:11" ht="20.25">
      <c r="A18" s="145" t="s">
        <v>18</v>
      </c>
      <c r="B18" s="161">
        <v>369865</v>
      </c>
      <c r="C18" s="121">
        <v>31849</v>
      </c>
      <c r="D18" s="91">
        <v>401714</v>
      </c>
      <c r="E18" s="61">
        <v>370979</v>
      </c>
      <c r="F18" s="121">
        <v>31945</v>
      </c>
      <c r="G18" s="91">
        <f t="shared" si="0"/>
        <v>402924</v>
      </c>
      <c r="H18" s="43">
        <f t="shared" si="1"/>
        <v>1210</v>
      </c>
      <c r="I18" s="98">
        <f t="shared" si="2"/>
        <v>0.003012093180720612</v>
      </c>
      <c r="K18" s="2" t="s">
        <v>47</v>
      </c>
    </row>
    <row r="19" spans="1:9" ht="20.25">
      <c r="A19" s="145" t="s">
        <v>21</v>
      </c>
      <c r="B19" s="161">
        <v>835334</v>
      </c>
      <c r="C19" s="128">
        <v>71931</v>
      </c>
      <c r="D19" s="91">
        <v>907265</v>
      </c>
      <c r="E19" s="61">
        <v>837850</v>
      </c>
      <c r="F19" s="128">
        <v>72148</v>
      </c>
      <c r="G19" s="91">
        <f t="shared" si="0"/>
        <v>909998</v>
      </c>
      <c r="H19" s="43">
        <f t="shared" si="1"/>
        <v>2733</v>
      </c>
      <c r="I19" s="98">
        <f t="shared" si="2"/>
        <v>0.003012350305588775</v>
      </c>
    </row>
    <row r="20" spans="1:9" ht="20.25">
      <c r="A20" s="145" t="s">
        <v>9</v>
      </c>
      <c r="B20" s="161">
        <v>352482</v>
      </c>
      <c r="C20" s="121">
        <v>30353</v>
      </c>
      <c r="D20" s="91">
        <v>382835</v>
      </c>
      <c r="E20" s="61">
        <v>353544</v>
      </c>
      <c r="F20" s="121">
        <v>30444</v>
      </c>
      <c r="G20" s="91">
        <f t="shared" si="0"/>
        <v>383988</v>
      </c>
      <c r="H20" s="43">
        <f t="shared" si="1"/>
        <v>1153</v>
      </c>
      <c r="I20" s="98">
        <f t="shared" si="2"/>
        <v>0.003011741350712448</v>
      </c>
    </row>
    <row r="21" spans="1:9" ht="20.25">
      <c r="A21" s="145" t="s">
        <v>20</v>
      </c>
      <c r="B21" s="161">
        <v>409458</v>
      </c>
      <c r="C21" s="128">
        <v>35259</v>
      </c>
      <c r="D21" s="91">
        <v>444717</v>
      </c>
      <c r="E21" s="61">
        <v>410692</v>
      </c>
      <c r="F21" s="128">
        <v>35365</v>
      </c>
      <c r="G21" s="91">
        <f t="shared" si="0"/>
        <v>446057</v>
      </c>
      <c r="H21" s="43">
        <f t="shared" si="1"/>
        <v>1340</v>
      </c>
      <c r="I21" s="98">
        <f t="shared" si="2"/>
        <v>0.0030131521844229026</v>
      </c>
    </row>
    <row r="22" spans="1:9" ht="20.25">
      <c r="A22" s="145" t="s">
        <v>22</v>
      </c>
      <c r="B22" s="161">
        <v>343791</v>
      </c>
      <c r="C22" s="121">
        <v>29604</v>
      </c>
      <c r="D22" s="91">
        <v>373395</v>
      </c>
      <c r="E22" s="61">
        <v>344826</v>
      </c>
      <c r="F22" s="121">
        <v>29693</v>
      </c>
      <c r="G22" s="91">
        <f t="shared" si="0"/>
        <v>374519</v>
      </c>
      <c r="H22" s="43">
        <f t="shared" si="1"/>
        <v>1124</v>
      </c>
      <c r="I22" s="98">
        <f t="shared" si="2"/>
        <v>0.003010217062360235</v>
      </c>
    </row>
    <row r="23" spans="1:13" ht="20.25">
      <c r="A23" s="145" t="s">
        <v>11</v>
      </c>
      <c r="B23" s="161">
        <v>658610</v>
      </c>
      <c r="C23" s="121">
        <v>56714</v>
      </c>
      <c r="D23" s="91">
        <v>715324</v>
      </c>
      <c r="E23" s="61">
        <v>660594</v>
      </c>
      <c r="F23" s="121">
        <v>56885</v>
      </c>
      <c r="G23" s="91">
        <f t="shared" si="0"/>
        <v>717479</v>
      </c>
      <c r="H23" s="43">
        <f t="shared" si="1"/>
        <v>2155</v>
      </c>
      <c r="I23" s="98">
        <f t="shared" si="2"/>
        <v>0.0030126208543261516</v>
      </c>
      <c r="M23" s="234"/>
    </row>
    <row r="24" spans="1:9" ht="20.25">
      <c r="A24" s="145" t="s">
        <v>43</v>
      </c>
      <c r="B24" s="161">
        <v>506029</v>
      </c>
      <c r="C24" s="121">
        <v>43575</v>
      </c>
      <c r="D24" s="91">
        <v>549604</v>
      </c>
      <c r="E24" s="61">
        <v>507553</v>
      </c>
      <c r="F24" s="121">
        <v>43706</v>
      </c>
      <c r="G24" s="91">
        <f t="shared" si="0"/>
        <v>551259</v>
      </c>
      <c r="H24" s="43">
        <f t="shared" si="1"/>
        <v>1655</v>
      </c>
      <c r="I24" s="98">
        <f t="shared" si="2"/>
        <v>0.003011259015582128</v>
      </c>
    </row>
    <row r="25" spans="1:9" ht="20.25">
      <c r="A25" s="145" t="s">
        <v>13</v>
      </c>
      <c r="B25" s="161">
        <v>1134702</v>
      </c>
      <c r="C25" s="121">
        <v>97710</v>
      </c>
      <c r="D25" s="91">
        <v>1232412</v>
      </c>
      <c r="E25" s="61">
        <v>1138120</v>
      </c>
      <c r="F25" s="121">
        <v>98005</v>
      </c>
      <c r="G25" s="91">
        <f t="shared" si="0"/>
        <v>1236125</v>
      </c>
      <c r="H25" s="43">
        <f t="shared" si="1"/>
        <v>3713</v>
      </c>
      <c r="I25" s="98">
        <f t="shared" si="2"/>
        <v>0.0030127911769765306</v>
      </c>
    </row>
    <row r="26" spans="1:9" ht="20.25">
      <c r="A26" s="145" t="s">
        <v>14</v>
      </c>
      <c r="B26" s="161">
        <v>1276660</v>
      </c>
      <c r="C26" s="128">
        <v>109935</v>
      </c>
      <c r="D26" s="91">
        <v>1386595</v>
      </c>
      <c r="E26" s="61">
        <v>1280506</v>
      </c>
      <c r="F26" s="128">
        <v>110266</v>
      </c>
      <c r="G26" s="91">
        <f t="shared" si="0"/>
        <v>1390772</v>
      </c>
      <c r="H26" s="43">
        <f t="shared" si="1"/>
        <v>4177</v>
      </c>
      <c r="I26" s="98">
        <f t="shared" si="2"/>
        <v>0.0030124153051179327</v>
      </c>
    </row>
    <row r="27" spans="1:9" ht="20.25">
      <c r="A27" s="145" t="s">
        <v>23</v>
      </c>
      <c r="B27" s="161">
        <v>366967</v>
      </c>
      <c r="C27" s="121">
        <v>31600</v>
      </c>
      <c r="D27" s="91">
        <v>398567</v>
      </c>
      <c r="E27" s="61">
        <v>368073</v>
      </c>
      <c r="F27" s="121">
        <v>31695</v>
      </c>
      <c r="G27" s="91">
        <f t="shared" si="0"/>
        <v>399768</v>
      </c>
      <c r="H27" s="43">
        <f t="shared" si="1"/>
        <v>1201</v>
      </c>
      <c r="I27" s="98">
        <f t="shared" si="2"/>
        <v>0.0030132951298025177</v>
      </c>
    </row>
    <row r="28" spans="1:9" ht="20.25">
      <c r="A28" s="145" t="s">
        <v>19</v>
      </c>
      <c r="B28" s="161">
        <v>594874</v>
      </c>
      <c r="C28" s="121">
        <v>51225</v>
      </c>
      <c r="D28" s="91">
        <v>646099</v>
      </c>
      <c r="E28" s="61">
        <v>596665</v>
      </c>
      <c r="F28" s="121">
        <v>51380</v>
      </c>
      <c r="G28" s="91">
        <f t="shared" si="0"/>
        <v>648045</v>
      </c>
      <c r="H28" s="43">
        <f t="shared" si="1"/>
        <v>1946</v>
      </c>
      <c r="I28" s="98">
        <f t="shared" si="2"/>
        <v>0.0030119223215018132</v>
      </c>
    </row>
    <row r="29" spans="1:9" ht="20.25">
      <c r="A29" s="145" t="s">
        <v>24</v>
      </c>
      <c r="B29" s="161">
        <v>766769</v>
      </c>
      <c r="C29" s="121">
        <v>66027</v>
      </c>
      <c r="D29" s="91">
        <v>832796</v>
      </c>
      <c r="E29" s="61">
        <v>769079</v>
      </c>
      <c r="F29" s="121">
        <v>66226</v>
      </c>
      <c r="G29" s="91">
        <f t="shared" si="0"/>
        <v>835305</v>
      </c>
      <c r="H29" s="43">
        <f t="shared" si="1"/>
        <v>2509</v>
      </c>
      <c r="I29" s="98">
        <f t="shared" si="2"/>
        <v>0.00301274261643908</v>
      </c>
    </row>
    <row r="30" spans="1:9" ht="21" thickBot="1">
      <c r="A30" s="131"/>
      <c r="B30" s="162"/>
      <c r="C30" s="122"/>
      <c r="D30" s="91"/>
      <c r="E30" s="61"/>
      <c r="F30" s="122"/>
      <c r="G30" s="91"/>
      <c r="H30" s="43"/>
      <c r="I30" s="98"/>
    </row>
    <row r="31" spans="1:9" ht="21" thickBot="1">
      <c r="A31" s="233" t="s">
        <v>37</v>
      </c>
      <c r="B31" s="123">
        <v>9657038</v>
      </c>
      <c r="C31" s="123">
        <v>831578</v>
      </c>
      <c r="D31" s="92">
        <v>10488616</v>
      </c>
      <c r="E31" s="42">
        <f>SUM(E14:E29)</f>
        <v>9686128</v>
      </c>
      <c r="F31" s="42">
        <f>SUM(F14:F29)</f>
        <v>834084</v>
      </c>
      <c r="G31" s="92">
        <f t="shared" si="0"/>
        <v>10520212</v>
      </c>
      <c r="H31" s="86">
        <f t="shared" si="1"/>
        <v>31596</v>
      </c>
      <c r="I31" s="146">
        <f t="shared" si="2"/>
        <v>0.00301240888216329</v>
      </c>
    </row>
    <row r="32" spans="1:9" ht="5.25" customHeight="1">
      <c r="A32" s="169"/>
      <c r="B32" s="170"/>
      <c r="C32" s="170"/>
      <c r="D32" s="171"/>
      <c r="E32" s="170"/>
      <c r="F32" s="170"/>
      <c r="G32" s="171"/>
      <c r="H32" s="171"/>
      <c r="I32" s="172"/>
    </row>
    <row r="33" spans="1:9" s="5" customFormat="1" ht="60" customHeight="1">
      <c r="A33" s="177" t="s">
        <v>69</v>
      </c>
      <c r="B33" s="178"/>
      <c r="C33" s="178"/>
      <c r="D33" s="178"/>
      <c r="E33" s="178"/>
      <c r="F33" s="178"/>
      <c r="G33" s="178"/>
      <c r="H33" s="178"/>
      <c r="I33" s="178"/>
    </row>
    <row r="34" spans="1:13" ht="42" customHeight="1">
      <c r="A34" s="177" t="s">
        <v>73</v>
      </c>
      <c r="B34" s="178"/>
      <c r="C34" s="178"/>
      <c r="D34" s="178"/>
      <c r="E34" s="178"/>
      <c r="F34" s="178"/>
      <c r="G34" s="178"/>
      <c r="H34" s="178"/>
      <c r="I34" s="178"/>
      <c r="J34" s="168"/>
      <c r="K34" s="168"/>
      <c r="L34" s="168"/>
      <c r="M34" s="168"/>
    </row>
    <row r="35" spans="1:9" ht="36.75" customHeight="1" thickBot="1">
      <c r="A35" s="179"/>
      <c r="B35" s="180"/>
      <c r="C35" s="180"/>
      <c r="D35" s="180"/>
      <c r="E35" s="180"/>
      <c r="F35" s="180"/>
      <c r="G35" s="180"/>
      <c r="H35" s="180"/>
      <c r="I35" s="180"/>
    </row>
    <row r="36" spans="1:9" ht="19.5" customHeight="1" thickBot="1">
      <c r="A36" s="181" t="s">
        <v>78</v>
      </c>
      <c r="B36" s="182"/>
      <c r="C36" s="182"/>
      <c r="D36" s="101"/>
      <c r="E36" s="99"/>
      <c r="F36" s="176" t="s">
        <v>66</v>
      </c>
      <c r="G36" s="57" t="s">
        <v>48</v>
      </c>
      <c r="H36" s="103">
        <v>43607</v>
      </c>
      <c r="I36" s="104"/>
    </row>
    <row r="37" spans="1:9" ht="20.25">
      <c r="A37" s="1"/>
      <c r="B37" s="13"/>
      <c r="C37" s="1"/>
      <c r="D37" s="1"/>
      <c r="E37" s="1"/>
      <c r="F37" s="1"/>
      <c r="G37" s="1"/>
      <c r="H37" s="1"/>
      <c r="I37" s="1"/>
    </row>
    <row r="38" spans="1:9" ht="20.25">
      <c r="A38" s="1"/>
      <c r="B38" s="13"/>
      <c r="C38" s="1"/>
      <c r="D38" s="1"/>
      <c r="E38" s="1"/>
      <c r="F38" s="1"/>
      <c r="G38" s="1"/>
      <c r="H38" s="1"/>
      <c r="I38" s="1"/>
    </row>
    <row r="39" spans="1:9" ht="20.25">
      <c r="A39" s="1"/>
      <c r="B39" s="13"/>
      <c r="C39" s="1"/>
      <c r="D39" s="1"/>
      <c r="E39" s="1"/>
      <c r="F39" s="1"/>
      <c r="G39" s="1"/>
      <c r="H39" s="1"/>
      <c r="I39" s="1"/>
    </row>
  </sheetData>
  <sheetProtection/>
  <mergeCells count="10">
    <mergeCell ref="A33:I33"/>
    <mergeCell ref="A34:I34"/>
    <mergeCell ref="A35:I35"/>
    <mergeCell ref="A36:C36"/>
    <mergeCell ref="A1:I1"/>
    <mergeCell ref="A2:I2"/>
    <mergeCell ref="A3:I3"/>
    <mergeCell ref="A4:I4"/>
    <mergeCell ref="A5:I5"/>
    <mergeCell ref="A6:I6"/>
  </mergeCells>
  <printOptions horizontalCentered="1" verticalCentered="1"/>
  <pageMargins left="0.35" right="0.33" top="0.26" bottom="0.22" header="0.17" footer="0.17"/>
  <pageSetup horizontalDpi="600" verticalDpi="600" orientation="landscape" scale="70" r:id="rId1"/>
  <headerFooter alignWithMargins="0">
    <oddHeader>&amp;C&amp;"Arial Narrow,Bold"&amp;11
</oddHeader>
  </headerFooter>
</worksheet>
</file>

<file path=xl/worksheets/sheet3.xml><?xml version="1.0" encoding="utf-8"?>
<worksheet xmlns="http://schemas.openxmlformats.org/spreadsheetml/2006/main" xmlns:r="http://schemas.openxmlformats.org/officeDocument/2006/relationships">
  <sheetPr transitionEvaluation="1">
    <tabColor theme="7" tint="0.39998000860214233"/>
  </sheetPr>
  <dimension ref="A1:CF39"/>
  <sheetViews>
    <sheetView tabSelected="1" defaultGridColor="0" zoomScale="87" zoomScaleNormal="87" zoomScalePageLayoutView="0" colorId="22" workbookViewId="0" topLeftCell="A1">
      <selection activeCell="L30" sqref="L30"/>
    </sheetView>
  </sheetViews>
  <sheetFormatPr defaultColWidth="9.625" defaultRowHeight="15.75"/>
  <cols>
    <col min="1" max="1" width="25.875" style="3" customWidth="1"/>
    <col min="2" max="5" width="14.25390625" style="9" customWidth="1"/>
    <col min="6" max="7" width="15.875" style="9" customWidth="1"/>
    <col min="8" max="8" width="15.75390625" style="3" customWidth="1"/>
    <col min="9" max="9" width="13.25390625" style="3" customWidth="1"/>
    <col min="10" max="10" width="12.625" style="2" customWidth="1"/>
    <col min="11" max="16384" width="9.625" style="2" customWidth="1"/>
  </cols>
  <sheetData>
    <row r="1" spans="1:9" ht="33" customHeight="1">
      <c r="A1" s="183" t="s">
        <v>70</v>
      </c>
      <c r="B1" s="183"/>
      <c r="C1" s="183"/>
      <c r="D1" s="183"/>
      <c r="E1" s="183"/>
      <c r="F1" s="183"/>
      <c r="G1" s="183"/>
      <c r="H1" s="183"/>
      <c r="I1" s="183"/>
    </row>
    <row r="2" spans="1:9" ht="31.5" customHeight="1">
      <c r="A2" s="184" t="s">
        <v>29</v>
      </c>
      <c r="B2" s="185"/>
      <c r="C2" s="185"/>
      <c r="D2" s="185"/>
      <c r="E2" s="185"/>
      <c r="F2" s="185"/>
      <c r="G2" s="185"/>
      <c r="H2" s="185"/>
      <c r="I2" s="185"/>
    </row>
    <row r="3" spans="1:9" ht="24.75">
      <c r="A3" s="184" t="s">
        <v>41</v>
      </c>
      <c r="B3" s="185"/>
      <c r="C3" s="185"/>
      <c r="D3" s="185"/>
      <c r="E3" s="185"/>
      <c r="F3" s="185"/>
      <c r="G3" s="185"/>
      <c r="H3" s="185"/>
      <c r="I3" s="185"/>
    </row>
    <row r="4" spans="1:9" ht="15" customHeight="1">
      <c r="A4" s="184"/>
      <c r="B4" s="185"/>
      <c r="C4" s="185"/>
      <c r="D4" s="185"/>
      <c r="E4" s="185"/>
      <c r="F4" s="185"/>
      <c r="G4" s="185"/>
      <c r="H4" s="185"/>
      <c r="I4" s="185"/>
    </row>
    <row r="5" spans="1:9" ht="22.5" customHeight="1" thickBot="1">
      <c r="A5" s="186" t="s">
        <v>75</v>
      </c>
      <c r="B5" s="185"/>
      <c r="C5" s="185"/>
      <c r="D5" s="185"/>
      <c r="E5" s="185"/>
      <c r="F5" s="185"/>
      <c r="G5" s="185"/>
      <c r="H5" s="185"/>
      <c r="I5" s="185"/>
    </row>
    <row r="6" spans="1:84" s="4" customFormat="1" ht="25.5" thickBot="1">
      <c r="A6" s="187"/>
      <c r="B6" s="187"/>
      <c r="C6" s="187"/>
      <c r="D6" s="187"/>
      <c r="E6" s="187"/>
      <c r="F6" s="187"/>
      <c r="G6" s="187"/>
      <c r="H6" s="187"/>
      <c r="I6" s="18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9" s="7" customFormat="1" ht="21" thickBot="1">
      <c r="A7" s="150"/>
      <c r="B7" s="81"/>
      <c r="C7" s="81"/>
      <c r="D7" s="81"/>
      <c r="E7" s="81"/>
      <c r="F7" s="81"/>
      <c r="G7" s="81"/>
      <c r="H7" s="81"/>
      <c r="I7" s="102"/>
    </row>
    <row r="8" spans="1:9" ht="20.25" customHeight="1">
      <c r="A8" s="207"/>
      <c r="B8" s="208"/>
      <c r="C8" s="208"/>
      <c r="D8" s="237" t="s">
        <v>79</v>
      </c>
      <c r="E8" s="238" t="s">
        <v>79</v>
      </c>
      <c r="F8" s="239"/>
      <c r="G8" s="237"/>
      <c r="H8" s="236" t="s">
        <v>80</v>
      </c>
      <c r="I8" s="236" t="s">
        <v>80</v>
      </c>
    </row>
    <row r="9" spans="1:9" ht="20.25">
      <c r="A9" s="131"/>
      <c r="B9" s="124" t="s">
        <v>57</v>
      </c>
      <c r="C9" s="124" t="s">
        <v>57</v>
      </c>
      <c r="D9" s="240" t="s">
        <v>66</v>
      </c>
      <c r="E9" s="156" t="s">
        <v>66</v>
      </c>
      <c r="F9" s="225" t="s">
        <v>57</v>
      </c>
      <c r="G9" s="124" t="s">
        <v>57</v>
      </c>
      <c r="H9" s="209" t="s">
        <v>66</v>
      </c>
      <c r="I9" s="209" t="s">
        <v>66</v>
      </c>
    </row>
    <row r="10" spans="1:9" ht="20.25">
      <c r="A10" s="155" t="s">
        <v>32</v>
      </c>
      <c r="B10" s="158" t="s">
        <v>35</v>
      </c>
      <c r="C10" s="158" t="s">
        <v>35</v>
      </c>
      <c r="D10" s="124" t="s">
        <v>38</v>
      </c>
      <c r="E10" s="220" t="s">
        <v>38</v>
      </c>
      <c r="F10" s="226" t="s">
        <v>36</v>
      </c>
      <c r="G10" s="158" t="s">
        <v>36</v>
      </c>
      <c r="H10" s="209" t="s">
        <v>38</v>
      </c>
      <c r="I10" s="209" t="s">
        <v>38</v>
      </c>
    </row>
    <row r="11" spans="1:9" ht="20.25">
      <c r="A11" s="156" t="s">
        <v>33</v>
      </c>
      <c r="B11" s="124" t="s">
        <v>76</v>
      </c>
      <c r="C11" s="124" t="s">
        <v>74</v>
      </c>
      <c r="D11" s="158" t="s">
        <v>39</v>
      </c>
      <c r="E11" s="156" t="s">
        <v>39</v>
      </c>
      <c r="F11" s="225" t="s">
        <v>76</v>
      </c>
      <c r="G11" s="124" t="s">
        <v>74</v>
      </c>
      <c r="H11" s="209" t="s">
        <v>39</v>
      </c>
      <c r="I11" s="209" t="s">
        <v>39</v>
      </c>
    </row>
    <row r="12" spans="1:9" ht="21" thickBot="1">
      <c r="A12" s="157"/>
      <c r="B12" s="159" t="s">
        <v>7</v>
      </c>
      <c r="C12" s="159" t="s">
        <v>7</v>
      </c>
      <c r="D12" s="124" t="s">
        <v>76</v>
      </c>
      <c r="E12" s="221" t="s">
        <v>76</v>
      </c>
      <c r="F12" s="227" t="s">
        <v>7</v>
      </c>
      <c r="G12" s="159" t="s">
        <v>7</v>
      </c>
      <c r="H12" s="210" t="s">
        <v>76</v>
      </c>
      <c r="I12" s="211" t="s">
        <v>76</v>
      </c>
    </row>
    <row r="13" spans="1:9" ht="21" thickTop="1">
      <c r="A13" s="131"/>
      <c r="B13" s="160"/>
      <c r="C13" s="160"/>
      <c r="D13" s="160"/>
      <c r="E13" s="222"/>
      <c r="F13" s="228"/>
      <c r="G13" s="160"/>
      <c r="H13" s="160"/>
      <c r="I13" s="160"/>
    </row>
    <row r="14" spans="1:9" ht="20.25">
      <c r="A14" s="145" t="s">
        <v>10</v>
      </c>
      <c r="B14" s="161">
        <v>181552</v>
      </c>
      <c r="C14" s="161">
        <v>182099</v>
      </c>
      <c r="D14" s="161">
        <f>C14-B14</f>
        <v>547</v>
      </c>
      <c r="E14" s="223">
        <f>D14/B14</f>
        <v>0.0030129109015598838</v>
      </c>
      <c r="F14" s="229">
        <v>15634</v>
      </c>
      <c r="G14" s="161">
        <v>15681</v>
      </c>
      <c r="H14" s="212">
        <f>G14-F14</f>
        <v>47</v>
      </c>
      <c r="I14" s="213">
        <f>H14/F14</f>
        <v>0.0030062683894077013</v>
      </c>
    </row>
    <row r="15" spans="1:9" ht="20.25">
      <c r="A15" s="145" t="s">
        <v>12</v>
      </c>
      <c r="B15" s="161">
        <v>957012</v>
      </c>
      <c r="C15" s="161">
        <v>959895</v>
      </c>
      <c r="D15" s="161">
        <f aca="true" t="shared" si="0" ref="D15:D29">C15-B15</f>
        <v>2883</v>
      </c>
      <c r="E15" s="223">
        <f aca="true" t="shared" si="1" ref="E15:E31">D15/B15</f>
        <v>0.003012501410640619</v>
      </c>
      <c r="F15" s="229">
        <v>82409</v>
      </c>
      <c r="G15" s="161">
        <v>82658</v>
      </c>
      <c r="H15" s="212">
        <f aca="true" t="shared" si="2" ref="H15:H31">G15-F15</f>
        <v>249</v>
      </c>
      <c r="I15" s="213">
        <f aca="true" t="shared" si="3" ref="I15:I31">H15/F15</f>
        <v>0.0030215146403912195</v>
      </c>
    </row>
    <row r="16" spans="1:9" ht="20.25">
      <c r="A16" s="145" t="s">
        <v>17</v>
      </c>
      <c r="B16" s="161">
        <v>541760</v>
      </c>
      <c r="C16" s="161">
        <v>543392</v>
      </c>
      <c r="D16" s="161">
        <f t="shared" si="0"/>
        <v>1632</v>
      </c>
      <c r="E16" s="223">
        <f t="shared" si="1"/>
        <v>0.0030124040165386886</v>
      </c>
      <c r="F16" s="229">
        <v>46652</v>
      </c>
      <c r="G16" s="161">
        <v>46792</v>
      </c>
      <c r="H16" s="212">
        <f t="shared" si="2"/>
        <v>140</v>
      </c>
      <c r="I16" s="213">
        <f t="shared" si="3"/>
        <v>0.0030009431535625484</v>
      </c>
    </row>
    <row r="17" spans="1:9" ht="20.25">
      <c r="A17" s="145" t="s">
        <v>15</v>
      </c>
      <c r="B17" s="161">
        <v>361173</v>
      </c>
      <c r="C17" s="161">
        <v>362261</v>
      </c>
      <c r="D17" s="161">
        <f t="shared" si="0"/>
        <v>1088</v>
      </c>
      <c r="E17" s="223">
        <f t="shared" si="1"/>
        <v>0.0030124067967428354</v>
      </c>
      <c r="F17" s="229">
        <v>31101</v>
      </c>
      <c r="G17" s="161">
        <v>31195</v>
      </c>
      <c r="H17" s="212">
        <f t="shared" si="2"/>
        <v>94</v>
      </c>
      <c r="I17" s="213">
        <f t="shared" si="3"/>
        <v>0.003022410854956432</v>
      </c>
    </row>
    <row r="18" spans="1:11" ht="20.25">
      <c r="A18" s="145" t="s">
        <v>18</v>
      </c>
      <c r="B18" s="161">
        <v>369865</v>
      </c>
      <c r="C18" s="161">
        <v>370979</v>
      </c>
      <c r="D18" s="161">
        <f t="shared" si="0"/>
        <v>1114</v>
      </c>
      <c r="E18" s="223">
        <f t="shared" si="1"/>
        <v>0.003011909750855042</v>
      </c>
      <c r="F18" s="229">
        <v>31849</v>
      </c>
      <c r="G18" s="161">
        <v>31945</v>
      </c>
      <c r="H18" s="212">
        <f t="shared" si="2"/>
        <v>96</v>
      </c>
      <c r="I18" s="213">
        <f t="shared" si="3"/>
        <v>0.0030142233665107223</v>
      </c>
      <c r="K18" s="2" t="s">
        <v>47</v>
      </c>
    </row>
    <row r="19" spans="1:9" ht="20.25">
      <c r="A19" s="145" t="s">
        <v>21</v>
      </c>
      <c r="B19" s="161">
        <v>835334</v>
      </c>
      <c r="C19" s="161">
        <v>837850</v>
      </c>
      <c r="D19" s="161">
        <f t="shared" si="0"/>
        <v>2516</v>
      </c>
      <c r="E19" s="223">
        <f t="shared" si="1"/>
        <v>0.003011968865148551</v>
      </c>
      <c r="F19" s="230">
        <v>71931</v>
      </c>
      <c r="G19" s="214">
        <v>72148</v>
      </c>
      <c r="H19" s="212">
        <f t="shared" si="2"/>
        <v>217</v>
      </c>
      <c r="I19" s="213">
        <f t="shared" si="3"/>
        <v>0.003016779969693178</v>
      </c>
    </row>
    <row r="20" spans="1:9" ht="20.25">
      <c r="A20" s="145" t="s">
        <v>9</v>
      </c>
      <c r="B20" s="161">
        <v>352482</v>
      </c>
      <c r="C20" s="161">
        <v>353544</v>
      </c>
      <c r="D20" s="161">
        <f t="shared" si="0"/>
        <v>1062</v>
      </c>
      <c r="E20" s="223">
        <f t="shared" si="1"/>
        <v>0.0030129198086710812</v>
      </c>
      <c r="F20" s="229">
        <v>30353</v>
      </c>
      <c r="G20" s="161">
        <v>30444</v>
      </c>
      <c r="H20" s="212">
        <f t="shared" si="2"/>
        <v>91</v>
      </c>
      <c r="I20" s="213">
        <f t="shared" si="3"/>
        <v>0.0029980562053174317</v>
      </c>
    </row>
    <row r="21" spans="1:9" ht="20.25">
      <c r="A21" s="145" t="s">
        <v>20</v>
      </c>
      <c r="B21" s="161">
        <v>409458</v>
      </c>
      <c r="C21" s="161">
        <v>410692</v>
      </c>
      <c r="D21" s="161">
        <f t="shared" si="0"/>
        <v>1234</v>
      </c>
      <c r="E21" s="223">
        <f t="shared" si="1"/>
        <v>0.003013740114981268</v>
      </c>
      <c r="F21" s="230">
        <v>35259</v>
      </c>
      <c r="G21" s="214">
        <v>35365</v>
      </c>
      <c r="H21" s="212">
        <f t="shared" si="2"/>
        <v>106</v>
      </c>
      <c r="I21" s="213">
        <f t="shared" si="3"/>
        <v>0.003006324626336538</v>
      </c>
    </row>
    <row r="22" spans="1:9" ht="20.25">
      <c r="A22" s="145" t="s">
        <v>22</v>
      </c>
      <c r="B22" s="161">
        <v>343791</v>
      </c>
      <c r="C22" s="161">
        <v>344826</v>
      </c>
      <c r="D22" s="161">
        <f t="shared" si="0"/>
        <v>1035</v>
      </c>
      <c r="E22" s="223">
        <f t="shared" si="1"/>
        <v>0.0030105500143982828</v>
      </c>
      <c r="F22" s="229">
        <v>29604</v>
      </c>
      <c r="G22" s="161">
        <v>29693</v>
      </c>
      <c r="H22" s="212">
        <f t="shared" si="2"/>
        <v>89</v>
      </c>
      <c r="I22" s="213">
        <f t="shared" si="3"/>
        <v>0.0030063504931765977</v>
      </c>
    </row>
    <row r="23" spans="1:9" ht="20.25">
      <c r="A23" s="145" t="s">
        <v>11</v>
      </c>
      <c r="B23" s="161">
        <v>658610</v>
      </c>
      <c r="C23" s="161">
        <v>660594</v>
      </c>
      <c r="D23" s="161">
        <f t="shared" si="0"/>
        <v>1984</v>
      </c>
      <c r="E23" s="223">
        <f t="shared" si="1"/>
        <v>0.0030124049133781754</v>
      </c>
      <c r="F23" s="229">
        <v>56714</v>
      </c>
      <c r="G23" s="161">
        <v>56885</v>
      </c>
      <c r="H23" s="212">
        <f t="shared" si="2"/>
        <v>171</v>
      </c>
      <c r="I23" s="213">
        <f t="shared" si="3"/>
        <v>0.0030151285396903763</v>
      </c>
    </row>
    <row r="24" spans="1:9" ht="20.25">
      <c r="A24" s="145" t="s">
        <v>43</v>
      </c>
      <c r="B24" s="161">
        <v>506029</v>
      </c>
      <c r="C24" s="161">
        <v>507553</v>
      </c>
      <c r="D24" s="161">
        <f t="shared" si="0"/>
        <v>1524</v>
      </c>
      <c r="E24" s="223">
        <f t="shared" si="1"/>
        <v>0.003011685101051521</v>
      </c>
      <c r="F24" s="229">
        <v>43575</v>
      </c>
      <c r="G24" s="161">
        <v>43706</v>
      </c>
      <c r="H24" s="212">
        <f t="shared" si="2"/>
        <v>131</v>
      </c>
      <c r="I24" s="213">
        <f t="shared" si="3"/>
        <v>0.003006310958118187</v>
      </c>
    </row>
    <row r="25" spans="1:9" ht="20.25">
      <c r="A25" s="145" t="s">
        <v>13</v>
      </c>
      <c r="B25" s="161">
        <v>1134702</v>
      </c>
      <c r="C25" s="161">
        <v>1138120</v>
      </c>
      <c r="D25" s="161">
        <f t="shared" si="0"/>
        <v>3418</v>
      </c>
      <c r="E25" s="223">
        <f t="shared" si="1"/>
        <v>0.0030122446245798456</v>
      </c>
      <c r="F25" s="229">
        <v>97710</v>
      </c>
      <c r="G25" s="161">
        <v>98005</v>
      </c>
      <c r="H25" s="212">
        <f t="shared" si="2"/>
        <v>295</v>
      </c>
      <c r="I25" s="213">
        <f t="shared" si="3"/>
        <v>0.0030191382662982293</v>
      </c>
    </row>
    <row r="26" spans="1:9" ht="20.25">
      <c r="A26" s="145" t="s">
        <v>14</v>
      </c>
      <c r="B26" s="161">
        <v>1276660</v>
      </c>
      <c r="C26" s="161">
        <v>1280506</v>
      </c>
      <c r="D26" s="161">
        <f t="shared" si="0"/>
        <v>3846</v>
      </c>
      <c r="E26" s="223">
        <f t="shared" si="1"/>
        <v>0.0030125483683987905</v>
      </c>
      <c r="F26" s="230">
        <v>109935</v>
      </c>
      <c r="G26" s="214">
        <v>110266</v>
      </c>
      <c r="H26" s="212">
        <f t="shared" si="2"/>
        <v>331</v>
      </c>
      <c r="I26" s="213">
        <f t="shared" si="3"/>
        <v>0.0030108700595806613</v>
      </c>
    </row>
    <row r="27" spans="1:9" ht="20.25">
      <c r="A27" s="145" t="s">
        <v>23</v>
      </c>
      <c r="B27" s="161">
        <v>366967</v>
      </c>
      <c r="C27" s="161">
        <v>368073</v>
      </c>
      <c r="D27" s="161">
        <f t="shared" si="0"/>
        <v>1106</v>
      </c>
      <c r="E27" s="223">
        <f t="shared" si="1"/>
        <v>0.003013894982382612</v>
      </c>
      <c r="F27" s="229">
        <v>31600</v>
      </c>
      <c r="G27" s="161">
        <v>31695</v>
      </c>
      <c r="H27" s="212">
        <f t="shared" si="2"/>
        <v>95</v>
      </c>
      <c r="I27" s="213">
        <f t="shared" si="3"/>
        <v>0.0030063291139240506</v>
      </c>
    </row>
    <row r="28" spans="1:9" ht="20.25">
      <c r="A28" s="145" t="s">
        <v>19</v>
      </c>
      <c r="B28" s="161">
        <v>594874</v>
      </c>
      <c r="C28" s="161">
        <v>596665</v>
      </c>
      <c r="D28" s="161">
        <f t="shared" si="0"/>
        <v>1791</v>
      </c>
      <c r="E28" s="223">
        <f t="shared" si="1"/>
        <v>0.003010721598187179</v>
      </c>
      <c r="F28" s="229">
        <v>51225</v>
      </c>
      <c r="G28" s="161">
        <v>51380</v>
      </c>
      <c r="H28" s="212">
        <f t="shared" si="2"/>
        <v>155</v>
      </c>
      <c r="I28" s="213">
        <f t="shared" si="3"/>
        <v>0.0030258662762323086</v>
      </c>
    </row>
    <row r="29" spans="1:9" ht="20.25">
      <c r="A29" s="145" t="s">
        <v>24</v>
      </c>
      <c r="B29" s="161">
        <v>766769</v>
      </c>
      <c r="C29" s="161">
        <v>769079</v>
      </c>
      <c r="D29" s="161">
        <f t="shared" si="0"/>
        <v>2310</v>
      </c>
      <c r="E29" s="223">
        <f t="shared" si="1"/>
        <v>0.003012641356132029</v>
      </c>
      <c r="F29" s="229">
        <v>66027</v>
      </c>
      <c r="G29" s="161">
        <v>66226</v>
      </c>
      <c r="H29" s="212">
        <f t="shared" si="2"/>
        <v>199</v>
      </c>
      <c r="I29" s="213">
        <f t="shared" si="3"/>
        <v>0.0030139185484725946</v>
      </c>
    </row>
    <row r="30" spans="1:9" ht="21" thickBot="1">
      <c r="A30" s="131"/>
      <c r="B30" s="162"/>
      <c r="C30" s="162"/>
      <c r="D30" s="162"/>
      <c r="E30" s="223"/>
      <c r="F30" s="231"/>
      <c r="G30" s="215"/>
      <c r="H30" s="212"/>
      <c r="I30" s="213"/>
    </row>
    <row r="31" spans="1:9" ht="21" thickBot="1">
      <c r="A31" s="235" t="s">
        <v>37</v>
      </c>
      <c r="B31" s="216">
        <v>9657038</v>
      </c>
      <c r="C31" s="216">
        <v>9686128</v>
      </c>
      <c r="D31" s="216">
        <f>SUM(D14:D30)</f>
        <v>29090</v>
      </c>
      <c r="E31" s="224">
        <f t="shared" si="1"/>
        <v>0.003012310814144047</v>
      </c>
      <c r="F31" s="232">
        <v>831578</v>
      </c>
      <c r="G31" s="216">
        <v>834084</v>
      </c>
      <c r="H31" s="217">
        <f t="shared" si="2"/>
        <v>2506</v>
      </c>
      <c r="I31" s="218">
        <f t="shared" si="3"/>
        <v>0.003013547736953118</v>
      </c>
    </row>
    <row r="32" spans="1:9" ht="5.25" customHeight="1">
      <c r="A32" s="169"/>
      <c r="B32" s="170"/>
      <c r="C32" s="170"/>
      <c r="D32" s="170"/>
      <c r="E32" s="170"/>
      <c r="F32" s="170"/>
      <c r="G32" s="170"/>
      <c r="H32" s="171"/>
      <c r="I32" s="172"/>
    </row>
    <row r="33" spans="1:9" s="5" customFormat="1" ht="60" customHeight="1">
      <c r="A33" s="177" t="s">
        <v>69</v>
      </c>
      <c r="B33" s="178"/>
      <c r="C33" s="178"/>
      <c r="D33" s="178"/>
      <c r="E33" s="178"/>
      <c r="F33" s="178"/>
      <c r="G33" s="178"/>
      <c r="H33" s="178"/>
      <c r="I33" s="178"/>
    </row>
    <row r="34" spans="1:13" ht="42" customHeight="1">
      <c r="A34" s="177" t="s">
        <v>73</v>
      </c>
      <c r="B34" s="178"/>
      <c r="C34" s="178"/>
      <c r="D34" s="178"/>
      <c r="E34" s="178"/>
      <c r="F34" s="178"/>
      <c r="G34" s="178"/>
      <c r="H34" s="178"/>
      <c r="I34" s="178"/>
      <c r="J34" s="168"/>
      <c r="K34" s="168"/>
      <c r="L34" s="168"/>
      <c r="M34" s="168"/>
    </row>
    <row r="35" spans="1:9" ht="36.75" customHeight="1" thickBot="1">
      <c r="A35" s="179"/>
      <c r="B35" s="180"/>
      <c r="C35" s="180"/>
      <c r="D35" s="180"/>
      <c r="E35" s="180"/>
      <c r="F35" s="180"/>
      <c r="G35" s="180"/>
      <c r="H35" s="180"/>
      <c r="I35" s="180"/>
    </row>
    <row r="36" spans="1:9" ht="19.5" customHeight="1" thickBot="1">
      <c r="A36" s="181" t="s">
        <v>78</v>
      </c>
      <c r="B36" s="182"/>
      <c r="C36" s="182"/>
      <c r="D36" s="182"/>
      <c r="E36" s="182"/>
      <c r="F36" s="182"/>
      <c r="G36" s="175"/>
      <c r="H36" s="103">
        <v>43607</v>
      </c>
      <c r="I36" s="104"/>
    </row>
    <row r="37" spans="1:9" ht="20.25">
      <c r="A37" s="1"/>
      <c r="B37" s="13"/>
      <c r="C37" s="13"/>
      <c r="D37" s="13"/>
      <c r="E37" s="13"/>
      <c r="F37" s="1"/>
      <c r="G37" s="1"/>
      <c r="H37" s="1"/>
      <c r="I37" s="1"/>
    </row>
    <row r="38" spans="1:9" ht="20.25">
      <c r="A38" s="1"/>
      <c r="B38" s="13"/>
      <c r="C38" s="13"/>
      <c r="D38" s="13"/>
      <c r="E38" s="13"/>
      <c r="F38" s="1"/>
      <c r="G38" s="1"/>
      <c r="H38" s="1"/>
      <c r="I38" s="1"/>
    </row>
    <row r="39" spans="1:9" ht="20.25">
      <c r="A39" s="1"/>
      <c r="B39" s="13"/>
      <c r="C39" s="13"/>
      <c r="D39" s="13"/>
      <c r="E39" s="13"/>
      <c r="F39" s="1"/>
      <c r="G39" s="1"/>
      <c r="H39" s="1"/>
      <c r="I39" s="1"/>
    </row>
  </sheetData>
  <sheetProtection/>
  <mergeCells count="10">
    <mergeCell ref="A33:I33"/>
    <mergeCell ref="A34:I34"/>
    <mergeCell ref="A35:I35"/>
    <mergeCell ref="A36:F36"/>
    <mergeCell ref="A1:I1"/>
    <mergeCell ref="A2:I2"/>
    <mergeCell ref="A3:I3"/>
    <mergeCell ref="A4:I4"/>
    <mergeCell ref="A5:I5"/>
    <mergeCell ref="A6:I6"/>
  </mergeCells>
  <printOptions horizontalCentered="1" verticalCentered="1"/>
  <pageMargins left="0.35" right="0.33" top="0.26" bottom="0.22" header="0.17" footer="0.17"/>
  <pageSetup horizontalDpi="600" verticalDpi="600" orientation="landscape" scale="70" r:id="rId1"/>
  <headerFooter alignWithMargins="0">
    <oddHeader>&amp;C&amp;"Arial Narrow,Bold"&amp;11
</oddHeader>
  </headerFooter>
</worksheet>
</file>

<file path=xl/worksheets/sheet4.xml><?xml version="1.0" encoding="utf-8"?>
<worksheet xmlns="http://schemas.openxmlformats.org/spreadsheetml/2006/main" xmlns:r="http://schemas.openxmlformats.org/officeDocument/2006/relationships">
  <sheetPr transitionEvaluation="1">
    <tabColor theme="7" tint="0.39998000860214233"/>
  </sheetPr>
  <dimension ref="A1:CO44"/>
  <sheetViews>
    <sheetView defaultGridColor="0" zoomScale="87" zoomScaleNormal="87" zoomScalePageLayoutView="0" colorId="22" workbookViewId="0" topLeftCell="A16">
      <selection activeCell="O36" sqref="O36"/>
    </sheetView>
  </sheetViews>
  <sheetFormatPr defaultColWidth="9.625" defaultRowHeight="15.75"/>
  <cols>
    <col min="1" max="1" width="23.875" style="3" customWidth="1"/>
    <col min="2" max="2" width="15.875" style="9" customWidth="1"/>
    <col min="3" max="3" width="10.50390625" style="9" customWidth="1"/>
    <col min="4" max="4" width="12.375" style="9" customWidth="1"/>
    <col min="5" max="5" width="10.50390625" style="3" customWidth="1"/>
    <col min="6" max="6" width="13.25390625" style="9" customWidth="1"/>
    <col min="7" max="7" width="13.00390625" style="3" bestFit="1" customWidth="1"/>
    <col min="8" max="8" width="10.875" style="3" customWidth="1"/>
    <col min="9" max="10" width="11.625" style="3" bestFit="1" customWidth="1"/>
    <col min="11" max="11" width="12.625" style="3" customWidth="1"/>
    <col min="12" max="12" width="14.25390625" style="3" customWidth="1"/>
    <col min="13" max="13" width="14.125" style="2" customWidth="1"/>
    <col min="14" max="14" width="0.12890625" style="2" customWidth="1"/>
    <col min="15" max="15" width="12.00390625" style="2" customWidth="1"/>
    <col min="16" max="16" width="11.875" style="2" customWidth="1"/>
    <col min="17" max="17" width="19.875" style="2" hidden="1" customWidth="1"/>
    <col min="18" max="18" width="15.25390625" style="2" customWidth="1"/>
    <col min="19" max="19" width="16.875" style="2" customWidth="1"/>
    <col min="20" max="20" width="13.50390625" style="2" customWidth="1"/>
    <col min="21" max="16384" width="9.625" style="2" customWidth="1"/>
  </cols>
  <sheetData>
    <row r="1" spans="1:16" ht="33" customHeight="1">
      <c r="A1" s="183" t="s">
        <v>70</v>
      </c>
      <c r="B1" s="185"/>
      <c r="C1" s="185"/>
      <c r="D1" s="185"/>
      <c r="E1" s="185"/>
      <c r="F1" s="185"/>
      <c r="G1" s="185"/>
      <c r="H1" s="185"/>
      <c r="I1" s="185"/>
      <c r="J1" s="185"/>
      <c r="K1" s="185"/>
      <c r="L1" s="185"/>
      <c r="M1" s="185"/>
      <c r="N1" s="185"/>
      <c r="O1" s="185"/>
      <c r="P1" s="133"/>
    </row>
    <row r="2" spans="1:15" ht="32.25" customHeight="1">
      <c r="A2" s="184" t="s">
        <v>29</v>
      </c>
      <c r="B2" s="199"/>
      <c r="C2" s="199"/>
      <c r="D2" s="199"/>
      <c r="E2" s="199"/>
      <c r="F2" s="199"/>
      <c r="G2" s="199"/>
      <c r="H2" s="199"/>
      <c r="I2" s="199"/>
      <c r="J2" s="199"/>
      <c r="K2" s="199"/>
      <c r="L2" s="199"/>
      <c r="M2" s="199"/>
      <c r="N2" s="199"/>
      <c r="O2" s="199"/>
    </row>
    <row r="3" spans="1:15" ht="24.75">
      <c r="A3" s="184" t="s">
        <v>30</v>
      </c>
      <c r="B3" s="199"/>
      <c r="C3" s="199"/>
      <c r="D3" s="199"/>
      <c r="E3" s="199"/>
      <c r="F3" s="199"/>
      <c r="G3" s="199"/>
      <c r="H3" s="199"/>
      <c r="I3" s="199"/>
      <c r="J3" s="199"/>
      <c r="K3" s="199"/>
      <c r="L3" s="199"/>
      <c r="M3" s="199"/>
      <c r="N3" s="199"/>
      <c r="O3" s="199"/>
    </row>
    <row r="4" spans="1:15" ht="24.75">
      <c r="A4" s="184" t="s">
        <v>51</v>
      </c>
      <c r="B4" s="199"/>
      <c r="C4" s="199"/>
      <c r="D4" s="199"/>
      <c r="E4" s="199"/>
      <c r="F4" s="199"/>
      <c r="G4" s="199"/>
      <c r="H4" s="199"/>
      <c r="I4" s="199"/>
      <c r="J4" s="199"/>
      <c r="K4" s="199"/>
      <c r="L4" s="199"/>
      <c r="M4" s="199"/>
      <c r="N4" s="199"/>
      <c r="O4" s="199"/>
    </row>
    <row r="5" spans="1:15" ht="35.25" customHeight="1" thickBot="1">
      <c r="A5" s="186" t="s">
        <v>72</v>
      </c>
      <c r="B5" s="199"/>
      <c r="C5" s="199"/>
      <c r="D5" s="199"/>
      <c r="E5" s="199"/>
      <c r="F5" s="199"/>
      <c r="G5" s="199"/>
      <c r="H5" s="199"/>
      <c r="I5" s="199"/>
      <c r="J5" s="199"/>
      <c r="K5" s="199"/>
      <c r="L5" s="199"/>
      <c r="M5" s="199"/>
      <c r="N5" s="199"/>
      <c r="O5" s="199"/>
    </row>
    <row r="6" spans="1:93" s="4" customFormat="1" ht="25.5" thickBot="1">
      <c r="A6" s="187"/>
      <c r="B6" s="187"/>
      <c r="C6" s="187"/>
      <c r="D6" s="187"/>
      <c r="E6" s="187"/>
      <c r="F6" s="187"/>
      <c r="G6" s="187"/>
      <c r="H6" s="187"/>
      <c r="I6" s="187"/>
      <c r="J6" s="187"/>
      <c r="K6" s="187"/>
      <c r="L6" s="187"/>
      <c r="M6" s="7"/>
      <c r="N6" s="7"/>
      <c r="O6" s="7"/>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row>
    <row r="7" spans="1:15" s="7" customFormat="1" ht="21" thickBot="1">
      <c r="A7" s="152"/>
      <c r="B7" s="81"/>
      <c r="C7" s="81"/>
      <c r="D7" s="81"/>
      <c r="E7" s="81"/>
      <c r="F7" s="81"/>
      <c r="G7" s="81"/>
      <c r="H7" s="81"/>
      <c r="I7" s="81"/>
      <c r="J7" s="81"/>
      <c r="K7" s="81"/>
      <c r="L7" s="81"/>
      <c r="M7" s="58"/>
      <c r="N7" s="58"/>
      <c r="O7" s="59"/>
    </row>
    <row r="8" spans="1:15" ht="20.25">
      <c r="A8" s="149"/>
      <c r="B8" s="74"/>
      <c r="C8" s="39"/>
      <c r="D8" s="34"/>
      <c r="E8" s="37"/>
      <c r="F8" s="29"/>
      <c r="G8" s="37"/>
      <c r="H8" s="37"/>
      <c r="I8" s="38" t="s">
        <v>57</v>
      </c>
      <c r="J8" s="38" t="s">
        <v>57</v>
      </c>
      <c r="K8" s="39"/>
      <c r="L8" s="74"/>
      <c r="M8" s="188" t="s">
        <v>61</v>
      </c>
      <c r="N8" s="51"/>
      <c r="O8" s="191" t="s">
        <v>62</v>
      </c>
    </row>
    <row r="9" spans="1:15" ht="20.25">
      <c r="A9" s="125"/>
      <c r="B9" s="74"/>
      <c r="C9" s="31"/>
      <c r="D9" s="32"/>
      <c r="E9" s="28"/>
      <c r="F9" s="32"/>
      <c r="G9" s="28"/>
      <c r="H9" s="30" t="s">
        <v>57</v>
      </c>
      <c r="I9" s="30" t="s">
        <v>0</v>
      </c>
      <c r="J9" s="30" t="s">
        <v>0</v>
      </c>
      <c r="K9" s="35" t="s">
        <v>54</v>
      </c>
      <c r="L9" s="75" t="s">
        <v>74</v>
      </c>
      <c r="M9" s="189"/>
      <c r="N9" s="51"/>
      <c r="O9" s="192"/>
    </row>
    <row r="10" spans="1:15" ht="20.25">
      <c r="A10" s="127" t="s">
        <v>32</v>
      </c>
      <c r="B10" s="75" t="s">
        <v>53</v>
      </c>
      <c r="C10" s="35" t="s">
        <v>52</v>
      </c>
      <c r="D10" s="34" t="s">
        <v>56</v>
      </c>
      <c r="E10" s="30" t="s">
        <v>4</v>
      </c>
      <c r="F10" s="34" t="s">
        <v>56</v>
      </c>
      <c r="G10" s="30"/>
      <c r="H10" s="30" t="s">
        <v>1</v>
      </c>
      <c r="I10" s="30" t="s">
        <v>2</v>
      </c>
      <c r="J10" s="30" t="s">
        <v>2</v>
      </c>
      <c r="K10" s="35" t="s">
        <v>57</v>
      </c>
      <c r="L10" s="75" t="s">
        <v>58</v>
      </c>
      <c r="M10" s="189"/>
      <c r="N10" s="51"/>
      <c r="O10" s="192"/>
    </row>
    <row r="11" spans="1:15" ht="20.25">
      <c r="A11" s="124" t="s">
        <v>33</v>
      </c>
      <c r="B11" s="75" t="s">
        <v>7</v>
      </c>
      <c r="C11" s="35" t="s">
        <v>3</v>
      </c>
      <c r="D11" s="34" t="s">
        <v>4</v>
      </c>
      <c r="E11" s="30" t="s">
        <v>27</v>
      </c>
      <c r="F11" s="34" t="s">
        <v>28</v>
      </c>
      <c r="G11" s="30" t="s">
        <v>25</v>
      </c>
      <c r="H11" s="30" t="s">
        <v>3</v>
      </c>
      <c r="I11" s="30" t="s">
        <v>5</v>
      </c>
      <c r="J11" s="30" t="s">
        <v>6</v>
      </c>
      <c r="K11" s="35" t="s">
        <v>3</v>
      </c>
      <c r="L11" s="75" t="s">
        <v>7</v>
      </c>
      <c r="M11" s="189"/>
      <c r="N11" s="51"/>
      <c r="O11" s="192"/>
    </row>
    <row r="12" spans="1:15" ht="21" thickBot="1">
      <c r="A12" s="151"/>
      <c r="B12" s="75" t="s">
        <v>66</v>
      </c>
      <c r="C12" s="71" t="s">
        <v>8</v>
      </c>
      <c r="D12" s="68" t="s">
        <v>27</v>
      </c>
      <c r="E12" s="69" t="s">
        <v>8</v>
      </c>
      <c r="F12" s="68" t="s">
        <v>25</v>
      </c>
      <c r="G12" s="69" t="s">
        <v>8</v>
      </c>
      <c r="H12" s="69" t="s">
        <v>8</v>
      </c>
      <c r="I12" s="70" t="s">
        <v>8</v>
      </c>
      <c r="J12" s="70" t="s">
        <v>8</v>
      </c>
      <c r="K12" s="71" t="s">
        <v>8</v>
      </c>
      <c r="L12" s="76"/>
      <c r="M12" s="190"/>
      <c r="N12" s="52"/>
      <c r="O12" s="193"/>
    </row>
    <row r="13" spans="1:15" ht="21" thickTop="1">
      <c r="A13" s="125"/>
      <c r="B13" s="77"/>
      <c r="C13" s="54"/>
      <c r="D13" s="19"/>
      <c r="E13" s="20"/>
      <c r="F13" s="19"/>
      <c r="G13" s="20"/>
      <c r="H13" s="20"/>
      <c r="I13" s="20"/>
      <c r="J13" s="20"/>
      <c r="K13" s="54"/>
      <c r="L13" s="77"/>
      <c r="M13" s="50"/>
      <c r="N13" s="50"/>
      <c r="O13" s="60"/>
    </row>
    <row r="14" spans="1:20" ht="20.25">
      <c r="A14" s="153" t="s">
        <v>10</v>
      </c>
      <c r="B14" s="61">
        <v>185357</v>
      </c>
      <c r="C14" s="72">
        <v>0.019</v>
      </c>
      <c r="D14" s="12">
        <v>65152</v>
      </c>
      <c r="E14" s="11">
        <f>ROUND(D14/$D$31,4)</f>
        <v>0.0178</v>
      </c>
      <c r="F14" s="12">
        <v>2826</v>
      </c>
      <c r="G14" s="11">
        <f>ROUND(F14/$F$31,4)</f>
        <v>0.0208</v>
      </c>
      <c r="H14" s="11">
        <f>ROUND((E14*2+G14)/3,4)</f>
        <v>0.0188</v>
      </c>
      <c r="I14" s="11">
        <f>ROUND(C14*1.1,4)</f>
        <v>0.0209</v>
      </c>
      <c r="J14" s="11">
        <f>ROUND(C14*0.9,4)</f>
        <v>0.0171</v>
      </c>
      <c r="K14" s="11">
        <v>0.0188</v>
      </c>
      <c r="L14" s="61">
        <f>ROUND(+K14*$L$31,0)</f>
        <v>182099</v>
      </c>
      <c r="M14" s="78">
        <f aca="true" t="shared" si="0" ref="M14:M31">L14-B14</f>
        <v>-3258</v>
      </c>
      <c r="N14" s="140"/>
      <c r="O14" s="63">
        <f aca="true" t="shared" si="1" ref="O14:O31">M14/B14</f>
        <v>-0.017576892159454457</v>
      </c>
      <c r="P14" s="164"/>
      <c r="Q14" s="141"/>
      <c r="R14" s="137"/>
      <c r="S14" s="137"/>
      <c r="T14" s="139"/>
    </row>
    <row r="15" spans="1:20" ht="20.25">
      <c r="A15" s="153" t="s">
        <v>12</v>
      </c>
      <c r="B15" s="61">
        <v>962885</v>
      </c>
      <c r="C15" s="72">
        <v>0.0987</v>
      </c>
      <c r="D15" s="12">
        <v>374185</v>
      </c>
      <c r="E15" s="11">
        <f aca="true" t="shared" si="2" ref="E15:E29">ROUND(D15/$D$31,4)</f>
        <v>0.1023</v>
      </c>
      <c r="F15" s="12">
        <v>12593</v>
      </c>
      <c r="G15" s="11">
        <f aca="true" t="shared" si="3" ref="G15:G29">ROUND(F15/$F$31,4)</f>
        <v>0.0928</v>
      </c>
      <c r="H15" s="11">
        <f>ROUND((E15*2+G15)/3,4)</f>
        <v>0.0991</v>
      </c>
      <c r="I15" s="11">
        <f>ROUND(C15*1.1,4)-0.0001</f>
        <v>0.1085</v>
      </c>
      <c r="J15" s="11">
        <f aca="true" t="shared" si="4" ref="J15:J29">ROUND(C15*0.9,4)</f>
        <v>0.0888</v>
      </c>
      <c r="K15" s="11">
        <v>0.0991</v>
      </c>
      <c r="L15" s="61">
        <f aca="true" t="shared" si="5" ref="L15:L29">ROUND(+K15*$L$31,0)</f>
        <v>959895</v>
      </c>
      <c r="M15" s="78">
        <f t="shared" si="0"/>
        <v>-2990</v>
      </c>
      <c r="N15" s="62">
        <v>0.0001</v>
      </c>
      <c r="O15" s="63">
        <f t="shared" si="1"/>
        <v>-0.003105251405931134</v>
      </c>
      <c r="P15" s="164"/>
      <c r="Q15" s="141"/>
      <c r="R15" s="137"/>
      <c r="S15" s="137"/>
      <c r="T15" s="139"/>
    </row>
    <row r="16" spans="1:20" ht="20.25">
      <c r="A16" s="153" t="s">
        <v>17</v>
      </c>
      <c r="B16" s="61">
        <v>546318</v>
      </c>
      <c r="C16" s="72">
        <v>0.056</v>
      </c>
      <c r="D16" s="12">
        <v>191853</v>
      </c>
      <c r="E16" s="11">
        <f t="shared" si="2"/>
        <v>0.0525</v>
      </c>
      <c r="F16" s="12">
        <v>8608</v>
      </c>
      <c r="G16" s="11">
        <f t="shared" si="3"/>
        <v>0.0634</v>
      </c>
      <c r="H16" s="11">
        <f aca="true" t="shared" si="6" ref="H16:H29">ROUND((E16*2+G16)/3,4)</f>
        <v>0.0561</v>
      </c>
      <c r="I16" s="11">
        <f aca="true" t="shared" si="7" ref="I16:I29">ROUND(C16*1.1,4)</f>
        <v>0.0616</v>
      </c>
      <c r="J16" s="11">
        <f t="shared" si="4"/>
        <v>0.0504</v>
      </c>
      <c r="K16" s="11">
        <v>0.0561</v>
      </c>
      <c r="L16" s="61">
        <f t="shared" si="5"/>
        <v>543392</v>
      </c>
      <c r="M16" s="78">
        <f t="shared" si="0"/>
        <v>-2926</v>
      </c>
      <c r="N16" s="62"/>
      <c r="O16" s="63">
        <f t="shared" si="1"/>
        <v>-0.005355855014844834</v>
      </c>
      <c r="P16" s="164"/>
      <c r="Q16" s="141"/>
      <c r="R16" s="137"/>
      <c r="S16" s="137"/>
      <c r="T16" s="139"/>
    </row>
    <row r="17" spans="1:20" ht="20.25">
      <c r="A17" s="153" t="s">
        <v>15</v>
      </c>
      <c r="B17" s="61">
        <v>365838</v>
      </c>
      <c r="C17" s="72">
        <v>0.0375</v>
      </c>
      <c r="D17" s="12">
        <v>131928</v>
      </c>
      <c r="E17" s="11">
        <f>ROUND(D17/$D$31,4)</f>
        <v>0.0361</v>
      </c>
      <c r="F17" s="12">
        <v>5431</v>
      </c>
      <c r="G17" s="11">
        <f t="shared" si="3"/>
        <v>0.04</v>
      </c>
      <c r="H17" s="11">
        <f t="shared" si="6"/>
        <v>0.0374</v>
      </c>
      <c r="I17" s="11">
        <f t="shared" si="7"/>
        <v>0.0413</v>
      </c>
      <c r="J17" s="11">
        <f t="shared" si="4"/>
        <v>0.0338</v>
      </c>
      <c r="K17" s="11">
        <v>0.0374</v>
      </c>
      <c r="L17" s="61">
        <f t="shared" si="5"/>
        <v>362261</v>
      </c>
      <c r="M17" s="78">
        <f t="shared" si="0"/>
        <v>-3577</v>
      </c>
      <c r="N17" s="62"/>
      <c r="O17" s="63">
        <f t="shared" si="1"/>
        <v>-0.009777551812550911</v>
      </c>
      <c r="P17" s="164"/>
      <c r="Q17" s="141"/>
      <c r="R17" s="137"/>
      <c r="S17" s="137"/>
      <c r="T17" s="139"/>
    </row>
    <row r="18" spans="1:20" ht="20.25">
      <c r="A18" s="153" t="s">
        <v>18</v>
      </c>
      <c r="B18" s="61">
        <v>376569</v>
      </c>
      <c r="C18" s="72">
        <v>0.0386</v>
      </c>
      <c r="D18" s="12">
        <v>129083</v>
      </c>
      <c r="E18" s="11">
        <f>ROUND(D18/$D$31,4)</f>
        <v>0.0353</v>
      </c>
      <c r="F18" s="12">
        <v>6012</v>
      </c>
      <c r="G18" s="11">
        <f t="shared" si="3"/>
        <v>0.0443</v>
      </c>
      <c r="H18" s="11">
        <f t="shared" si="6"/>
        <v>0.0383</v>
      </c>
      <c r="I18" s="11">
        <f t="shared" si="7"/>
        <v>0.0425</v>
      </c>
      <c r="J18" s="11">
        <f t="shared" si="4"/>
        <v>0.0347</v>
      </c>
      <c r="K18" s="11">
        <v>0.0383</v>
      </c>
      <c r="L18" s="61">
        <f t="shared" si="5"/>
        <v>370979</v>
      </c>
      <c r="M18" s="78">
        <f t="shared" si="0"/>
        <v>-5590</v>
      </c>
      <c r="N18" s="62"/>
      <c r="O18" s="63">
        <f t="shared" si="1"/>
        <v>-0.01484455704001126</v>
      </c>
      <c r="P18" s="164"/>
      <c r="Q18" s="141"/>
      <c r="R18" s="137"/>
      <c r="S18" s="137"/>
      <c r="T18" s="139"/>
    </row>
    <row r="19" spans="1:20" ht="20.25">
      <c r="A19" s="153" t="s">
        <v>21</v>
      </c>
      <c r="B19" s="61">
        <v>848744</v>
      </c>
      <c r="C19" s="72">
        <v>0.087</v>
      </c>
      <c r="D19" s="12">
        <v>312807</v>
      </c>
      <c r="E19" s="11">
        <f t="shared" si="2"/>
        <v>0.0855</v>
      </c>
      <c r="F19" s="12">
        <v>11992</v>
      </c>
      <c r="G19" s="11">
        <f>ROUND(F19/$F$31,4)</f>
        <v>0.0884</v>
      </c>
      <c r="H19" s="11">
        <f t="shared" si="6"/>
        <v>0.0865</v>
      </c>
      <c r="I19" s="11">
        <f t="shared" si="7"/>
        <v>0.0957</v>
      </c>
      <c r="J19" s="11">
        <f t="shared" si="4"/>
        <v>0.0783</v>
      </c>
      <c r="K19" s="11">
        <v>0.0865</v>
      </c>
      <c r="L19" s="61">
        <f t="shared" si="5"/>
        <v>837850</v>
      </c>
      <c r="M19" s="78">
        <f t="shared" si="0"/>
        <v>-10894</v>
      </c>
      <c r="N19" s="62"/>
      <c r="O19" s="63">
        <f t="shared" si="1"/>
        <v>-0.012835436833721358</v>
      </c>
      <c r="P19" s="164"/>
      <c r="Q19" s="141"/>
      <c r="R19" s="137"/>
      <c r="S19" s="137"/>
      <c r="T19" s="139"/>
    </row>
    <row r="20" spans="1:20" ht="20.25">
      <c r="A20" s="153" t="s">
        <v>9</v>
      </c>
      <c r="B20" s="61">
        <v>355107</v>
      </c>
      <c r="C20" s="72">
        <v>0.0364</v>
      </c>
      <c r="D20" s="12">
        <v>136462</v>
      </c>
      <c r="E20" s="11">
        <f t="shared" si="2"/>
        <v>0.0373</v>
      </c>
      <c r="F20" s="12">
        <v>4715</v>
      </c>
      <c r="G20" s="11">
        <f t="shared" si="3"/>
        <v>0.0347</v>
      </c>
      <c r="H20" s="11">
        <f>ROUND((E20*2+G20)/3,4)+0.0001</f>
        <v>0.036500000000000005</v>
      </c>
      <c r="I20" s="11">
        <f t="shared" si="7"/>
        <v>0.04</v>
      </c>
      <c r="J20" s="11">
        <f t="shared" si="4"/>
        <v>0.0328</v>
      </c>
      <c r="K20" s="11">
        <v>0.0365</v>
      </c>
      <c r="L20" s="61">
        <f t="shared" si="5"/>
        <v>353544</v>
      </c>
      <c r="M20" s="78">
        <f t="shared" si="0"/>
        <v>-1563</v>
      </c>
      <c r="N20" s="62"/>
      <c r="O20" s="63">
        <f t="shared" si="1"/>
        <v>-0.004401490255049887</v>
      </c>
      <c r="P20" s="164"/>
      <c r="Q20" s="141"/>
      <c r="R20" s="137"/>
      <c r="S20" s="137"/>
      <c r="T20" s="139"/>
    </row>
    <row r="21" spans="1:20" ht="20.25">
      <c r="A21" s="153" t="s">
        <v>20</v>
      </c>
      <c r="B21" s="61">
        <v>416567</v>
      </c>
      <c r="C21" s="72">
        <v>0.042699999999999995</v>
      </c>
      <c r="D21" s="12">
        <v>154968</v>
      </c>
      <c r="E21" s="11">
        <f t="shared" si="2"/>
        <v>0.0424</v>
      </c>
      <c r="F21" s="12">
        <v>5764</v>
      </c>
      <c r="G21" s="11">
        <f>ROUND(F21/$F$31,4)</f>
        <v>0.0425</v>
      </c>
      <c r="H21" s="11">
        <f>ROUND((E21*2+G21)/3,4)</f>
        <v>0.0424</v>
      </c>
      <c r="I21" s="11">
        <f t="shared" si="7"/>
        <v>0.047</v>
      </c>
      <c r="J21" s="11">
        <f t="shared" si="4"/>
        <v>0.0384</v>
      </c>
      <c r="K21" s="11">
        <v>0.0424</v>
      </c>
      <c r="L21" s="61">
        <f t="shared" si="5"/>
        <v>410692</v>
      </c>
      <c r="M21" s="78">
        <f t="shared" si="0"/>
        <v>-5875</v>
      </c>
      <c r="N21" s="62"/>
      <c r="O21" s="63">
        <f t="shared" si="1"/>
        <v>-0.014103373526947646</v>
      </c>
      <c r="P21" s="164"/>
      <c r="Q21" s="141"/>
      <c r="R21" s="137"/>
      <c r="S21" s="137"/>
      <c r="T21" s="139"/>
    </row>
    <row r="22" spans="1:20" ht="20.25">
      <c r="A22" s="153" t="s">
        <v>22</v>
      </c>
      <c r="B22" s="61">
        <v>347302</v>
      </c>
      <c r="C22" s="72">
        <v>0.0356</v>
      </c>
      <c r="D22" s="12">
        <v>114877</v>
      </c>
      <c r="E22" s="11">
        <f>ROUND(D22/$D$31,4)</f>
        <v>0.0314</v>
      </c>
      <c r="F22" s="12">
        <v>5966</v>
      </c>
      <c r="G22" s="11">
        <f>ROUND(F22/$F$31,4)</f>
        <v>0.044</v>
      </c>
      <c r="H22" s="11">
        <f t="shared" si="6"/>
        <v>0.0356</v>
      </c>
      <c r="I22" s="11">
        <f t="shared" si="7"/>
        <v>0.0392</v>
      </c>
      <c r="J22" s="11">
        <f t="shared" si="4"/>
        <v>0.032</v>
      </c>
      <c r="K22" s="11">
        <v>0.0356</v>
      </c>
      <c r="L22" s="61">
        <f t="shared" si="5"/>
        <v>344826</v>
      </c>
      <c r="M22" s="78">
        <f t="shared" si="0"/>
        <v>-2476</v>
      </c>
      <c r="N22" s="62"/>
      <c r="O22" s="63">
        <f t="shared" si="1"/>
        <v>-0.007129241985361443</v>
      </c>
      <c r="P22" s="164"/>
      <c r="Q22" s="141"/>
      <c r="R22" s="137"/>
      <c r="S22" s="137"/>
      <c r="T22" s="139"/>
    </row>
    <row r="23" spans="1:20" ht="20.25">
      <c r="A23" s="153" t="s">
        <v>11</v>
      </c>
      <c r="B23" s="61">
        <v>673141</v>
      </c>
      <c r="C23" s="72">
        <v>0.06899999999999999</v>
      </c>
      <c r="D23" s="12">
        <v>223137</v>
      </c>
      <c r="E23" s="11">
        <f t="shared" si="2"/>
        <v>0.061</v>
      </c>
      <c r="F23" s="12">
        <v>11228</v>
      </c>
      <c r="G23" s="11">
        <f t="shared" si="3"/>
        <v>0.0827</v>
      </c>
      <c r="H23" s="11">
        <f>ROUND((E23*2+G23)/3,4)</f>
        <v>0.0682</v>
      </c>
      <c r="I23" s="11">
        <f t="shared" si="7"/>
        <v>0.0759</v>
      </c>
      <c r="J23" s="11">
        <f t="shared" si="4"/>
        <v>0.0621</v>
      </c>
      <c r="K23" s="11">
        <v>0.0682</v>
      </c>
      <c r="L23" s="61">
        <f t="shared" si="5"/>
        <v>660594</v>
      </c>
      <c r="M23" s="78">
        <f t="shared" si="0"/>
        <v>-12547</v>
      </c>
      <c r="N23" s="62"/>
      <c r="O23" s="63">
        <f t="shared" si="1"/>
        <v>-0.01863948266410752</v>
      </c>
      <c r="P23" s="164"/>
      <c r="Q23" s="141"/>
      <c r="R23" s="137"/>
      <c r="S23" s="137"/>
      <c r="T23" s="139"/>
    </row>
    <row r="24" spans="1:20" ht="20.25">
      <c r="A24" s="153" t="s">
        <v>43</v>
      </c>
      <c r="B24" s="61">
        <v>510222</v>
      </c>
      <c r="C24" s="72">
        <v>0.0523</v>
      </c>
      <c r="D24" s="12">
        <v>184509</v>
      </c>
      <c r="E24" s="11">
        <f>ROUND(D24/$D$31,4)</f>
        <v>0.0505</v>
      </c>
      <c r="F24" s="12">
        <v>7640</v>
      </c>
      <c r="G24" s="11">
        <f t="shared" si="3"/>
        <v>0.0563</v>
      </c>
      <c r="H24" s="11">
        <f t="shared" si="6"/>
        <v>0.0524</v>
      </c>
      <c r="I24" s="11">
        <f t="shared" si="7"/>
        <v>0.0575</v>
      </c>
      <c r="J24" s="11">
        <f t="shared" si="4"/>
        <v>0.0471</v>
      </c>
      <c r="K24" s="11">
        <v>0.0524</v>
      </c>
      <c r="L24" s="61">
        <f t="shared" si="5"/>
        <v>507553</v>
      </c>
      <c r="M24" s="78">
        <f t="shared" si="0"/>
        <v>-2669</v>
      </c>
      <c r="N24" s="62"/>
      <c r="O24" s="63">
        <f t="shared" si="1"/>
        <v>-0.00523105628530326</v>
      </c>
      <c r="P24" s="164"/>
      <c r="Q24" s="141"/>
      <c r="R24" s="137"/>
      <c r="S24" s="137"/>
      <c r="T24" s="139"/>
    </row>
    <row r="25" spans="1:20" ht="20.25">
      <c r="A25" s="153" t="s">
        <v>13</v>
      </c>
      <c r="B25" s="61">
        <v>1138488</v>
      </c>
      <c r="C25" s="72">
        <v>0.1167</v>
      </c>
      <c r="D25" s="12">
        <v>462236</v>
      </c>
      <c r="E25" s="11">
        <f t="shared" si="2"/>
        <v>0.1264</v>
      </c>
      <c r="F25" s="12">
        <v>13516</v>
      </c>
      <c r="G25" s="11">
        <f t="shared" si="3"/>
        <v>0.0996</v>
      </c>
      <c r="H25" s="11">
        <f t="shared" si="6"/>
        <v>0.1175</v>
      </c>
      <c r="I25" s="11">
        <f t="shared" si="7"/>
        <v>0.1284</v>
      </c>
      <c r="J25" s="11">
        <f t="shared" si="4"/>
        <v>0.105</v>
      </c>
      <c r="K25" s="11">
        <v>0.1175</v>
      </c>
      <c r="L25" s="61">
        <f t="shared" si="5"/>
        <v>1138120</v>
      </c>
      <c r="M25" s="78">
        <f t="shared" si="0"/>
        <v>-368</v>
      </c>
      <c r="N25" s="62">
        <v>0.0001</v>
      </c>
      <c r="O25" s="63">
        <f t="shared" si="1"/>
        <v>-0.00032323573019654137</v>
      </c>
      <c r="P25" s="164"/>
      <c r="Q25" s="141"/>
      <c r="R25" s="137"/>
      <c r="S25" s="137"/>
      <c r="T25" s="139"/>
    </row>
    <row r="26" spans="1:20" ht="20.25">
      <c r="A26" s="153" t="s">
        <v>14</v>
      </c>
      <c r="B26" s="61">
        <v>1273116</v>
      </c>
      <c r="C26" s="72">
        <v>0.1305</v>
      </c>
      <c r="D26" s="12">
        <v>516656</v>
      </c>
      <c r="E26" s="11">
        <f t="shared" si="2"/>
        <v>0.1413</v>
      </c>
      <c r="F26" s="12">
        <v>15473</v>
      </c>
      <c r="G26" s="11">
        <f>ROUND(F26/$F$31,4)</f>
        <v>0.114</v>
      </c>
      <c r="H26" s="11">
        <f t="shared" si="6"/>
        <v>0.1322</v>
      </c>
      <c r="I26" s="11">
        <f t="shared" si="7"/>
        <v>0.1436</v>
      </c>
      <c r="J26" s="11">
        <f t="shared" si="4"/>
        <v>0.1175</v>
      </c>
      <c r="K26" s="11">
        <v>0.1322</v>
      </c>
      <c r="L26" s="61">
        <f t="shared" si="5"/>
        <v>1280506</v>
      </c>
      <c r="M26" s="78">
        <f t="shared" si="0"/>
        <v>7390</v>
      </c>
      <c r="N26" s="62">
        <v>0.0001</v>
      </c>
      <c r="O26" s="63">
        <f t="shared" si="1"/>
        <v>0.00580465566374156</v>
      </c>
      <c r="P26" s="164"/>
      <c r="Q26" s="141"/>
      <c r="R26" s="137"/>
      <c r="S26" s="137"/>
      <c r="T26" s="139"/>
    </row>
    <row r="27" spans="1:20" ht="20.25">
      <c r="A27" s="153" t="s">
        <v>23</v>
      </c>
      <c r="B27" s="61">
        <v>369740</v>
      </c>
      <c r="C27" s="72">
        <v>0.0379</v>
      </c>
      <c r="D27" s="12">
        <v>135671</v>
      </c>
      <c r="E27" s="11">
        <f>ROUND(D27/$D$31,4)+0.0001</f>
        <v>0.037200000000000004</v>
      </c>
      <c r="F27" s="12">
        <v>5376</v>
      </c>
      <c r="G27" s="11">
        <f t="shared" si="3"/>
        <v>0.0396</v>
      </c>
      <c r="H27" s="11">
        <f t="shared" si="6"/>
        <v>0.038</v>
      </c>
      <c r="I27" s="11">
        <f t="shared" si="7"/>
        <v>0.0417</v>
      </c>
      <c r="J27" s="11">
        <f>ROUND(C27*0.9,4)-0.0001</f>
        <v>0.033999999999999996</v>
      </c>
      <c r="K27" s="11">
        <v>0.038</v>
      </c>
      <c r="L27" s="61">
        <f t="shared" si="5"/>
        <v>368073</v>
      </c>
      <c r="M27" s="78">
        <f t="shared" si="0"/>
        <v>-1667</v>
      </c>
      <c r="N27" s="62"/>
      <c r="O27" s="63">
        <f t="shared" si="1"/>
        <v>-0.004508573592254017</v>
      </c>
      <c r="P27" s="164"/>
      <c r="Q27" s="141"/>
      <c r="R27" s="137"/>
      <c r="S27" s="137"/>
      <c r="T27" s="139"/>
    </row>
    <row r="28" spans="1:20" ht="20.25">
      <c r="A28" s="153" t="s">
        <v>19</v>
      </c>
      <c r="B28" s="61">
        <v>607779</v>
      </c>
      <c r="C28" s="72">
        <v>0.0623</v>
      </c>
      <c r="D28" s="12">
        <v>230039</v>
      </c>
      <c r="E28" s="11">
        <f t="shared" si="2"/>
        <v>0.0629</v>
      </c>
      <c r="F28" s="12">
        <v>8023</v>
      </c>
      <c r="G28" s="11">
        <f t="shared" si="3"/>
        <v>0.0591</v>
      </c>
      <c r="H28" s="11">
        <f t="shared" si="6"/>
        <v>0.0616</v>
      </c>
      <c r="I28" s="11">
        <f t="shared" si="7"/>
        <v>0.0685</v>
      </c>
      <c r="J28" s="11">
        <f t="shared" si="4"/>
        <v>0.0561</v>
      </c>
      <c r="K28" s="11">
        <v>0.0616</v>
      </c>
      <c r="L28" s="61">
        <f t="shared" si="5"/>
        <v>596665</v>
      </c>
      <c r="M28" s="78">
        <f t="shared" si="0"/>
        <v>-11114</v>
      </c>
      <c r="N28" s="62"/>
      <c r="O28" s="63">
        <f t="shared" si="1"/>
        <v>-0.018286252075178644</v>
      </c>
      <c r="P28" s="164"/>
      <c r="Q28" s="141"/>
      <c r="R28" s="137"/>
      <c r="S28" s="137"/>
      <c r="T28" s="139"/>
    </row>
    <row r="29" spans="1:20" ht="20.25">
      <c r="A29" s="153" t="s">
        <v>24</v>
      </c>
      <c r="B29" s="61">
        <v>778503</v>
      </c>
      <c r="C29" s="72">
        <v>0.0798</v>
      </c>
      <c r="D29" s="12">
        <v>293609</v>
      </c>
      <c r="E29" s="11">
        <f t="shared" si="2"/>
        <v>0.0803</v>
      </c>
      <c r="F29" s="12">
        <v>10529</v>
      </c>
      <c r="G29" s="11">
        <f t="shared" si="3"/>
        <v>0.0776</v>
      </c>
      <c r="H29" s="11">
        <f t="shared" si="6"/>
        <v>0.0794</v>
      </c>
      <c r="I29" s="11">
        <f t="shared" si="7"/>
        <v>0.0878</v>
      </c>
      <c r="J29" s="11">
        <f t="shared" si="4"/>
        <v>0.0718</v>
      </c>
      <c r="K29" s="11">
        <v>0.0794</v>
      </c>
      <c r="L29" s="61">
        <f t="shared" si="5"/>
        <v>769079</v>
      </c>
      <c r="M29" s="78">
        <f t="shared" si="0"/>
        <v>-9424</v>
      </c>
      <c r="N29" s="62"/>
      <c r="O29" s="63">
        <f t="shared" si="1"/>
        <v>-0.012105284115796599</v>
      </c>
      <c r="P29" s="164"/>
      <c r="Q29" s="141"/>
      <c r="R29" s="137"/>
      <c r="S29" s="137"/>
      <c r="T29" s="139"/>
    </row>
    <row r="30" spans="1:20" ht="21" thickBot="1">
      <c r="A30" s="126"/>
      <c r="B30" s="82"/>
      <c r="C30" s="21"/>
      <c r="D30" s="26"/>
      <c r="E30" s="26"/>
      <c r="F30" s="26"/>
      <c r="G30" s="26"/>
      <c r="H30" s="11"/>
      <c r="I30" s="163"/>
      <c r="J30" s="26"/>
      <c r="K30" s="154"/>
      <c r="L30" s="61"/>
      <c r="M30" s="83"/>
      <c r="N30" s="84"/>
      <c r="O30" s="85"/>
      <c r="P30" s="14"/>
      <c r="Q30" s="137"/>
      <c r="R30" s="137"/>
      <c r="S30" s="107"/>
      <c r="T30" s="7"/>
    </row>
    <row r="31" spans="1:20" ht="21" thickBot="1">
      <c r="A31" s="233" t="s">
        <v>37</v>
      </c>
      <c r="B31" s="42">
        <v>9755678</v>
      </c>
      <c r="C31" s="73">
        <v>1.0000000000000002</v>
      </c>
      <c r="D31" s="23">
        <f aca="true" t="shared" si="8" ref="D31:K31">SUM(D14:D29)</f>
        <v>3657172</v>
      </c>
      <c r="E31" s="22">
        <f>SUM(E14:E29)</f>
        <v>1.0002</v>
      </c>
      <c r="F31" s="23">
        <f t="shared" si="8"/>
        <v>135692</v>
      </c>
      <c r="G31" s="22">
        <f t="shared" si="8"/>
        <v>0.9998</v>
      </c>
      <c r="H31" s="22">
        <f t="shared" si="8"/>
        <v>0.9999999999999999</v>
      </c>
      <c r="I31" s="22">
        <f t="shared" si="8"/>
        <v>1.1000999999999999</v>
      </c>
      <c r="J31" s="22">
        <f t="shared" si="8"/>
        <v>0.8999</v>
      </c>
      <c r="K31" s="22">
        <f t="shared" si="8"/>
        <v>0.9999999999999999</v>
      </c>
      <c r="L31" s="42">
        <v>9686128</v>
      </c>
      <c r="M31" s="79">
        <f t="shared" si="0"/>
        <v>-69550</v>
      </c>
      <c r="N31" s="64">
        <f>SUM(N14:N30)</f>
        <v>0.00030000000000000003</v>
      </c>
      <c r="O31" s="65">
        <f t="shared" si="1"/>
        <v>-0.0071291815904542975</v>
      </c>
      <c r="P31" s="139"/>
      <c r="Q31" s="141"/>
      <c r="R31" s="137"/>
      <c r="S31" s="138"/>
      <c r="T31" s="139"/>
    </row>
    <row r="32" spans="1:20" ht="20.25">
      <c r="A32" s="15"/>
      <c r="B32" s="143"/>
      <c r="C32" s="114"/>
      <c r="D32" s="13"/>
      <c r="E32" s="114"/>
      <c r="F32" s="13"/>
      <c r="G32" s="114"/>
      <c r="H32" s="114"/>
      <c r="I32" s="113"/>
      <c r="J32" s="114"/>
      <c r="K32" s="114"/>
      <c r="L32" s="144"/>
      <c r="M32" s="144"/>
      <c r="Q32" s="7"/>
      <c r="R32" s="7"/>
      <c r="S32" s="7"/>
      <c r="T32" s="7"/>
    </row>
    <row r="33" spans="1:12" s="5" customFormat="1" ht="23.25" customHeight="1">
      <c r="A33" s="134" t="s">
        <v>63</v>
      </c>
      <c r="B33" s="24"/>
      <c r="C33" s="24"/>
      <c r="D33" s="24"/>
      <c r="E33" s="24"/>
      <c r="F33" s="24"/>
      <c r="G33" s="24"/>
      <c r="H33" s="13"/>
      <c r="I33" s="13"/>
      <c r="J33" s="13"/>
      <c r="K33" s="13"/>
      <c r="L33" s="13"/>
    </row>
    <row r="34" spans="1:12" ht="3" customHeight="1">
      <c r="A34" s="7"/>
      <c r="B34" s="1"/>
      <c r="C34" s="1"/>
      <c r="D34" s="1"/>
      <c r="E34" s="1"/>
      <c r="F34" s="1"/>
      <c r="G34" s="1"/>
      <c r="H34" s="1"/>
      <c r="I34" s="1"/>
      <c r="J34" s="1"/>
      <c r="K34" s="1"/>
      <c r="L34" s="1"/>
    </row>
    <row r="35" spans="1:12" ht="19.5" customHeight="1">
      <c r="A35" s="135" t="s">
        <v>44</v>
      </c>
      <c r="B35" s="1"/>
      <c r="C35" s="1"/>
      <c r="D35" s="1"/>
      <c r="E35" s="1"/>
      <c r="F35" s="1"/>
      <c r="G35" s="1"/>
      <c r="H35" s="24"/>
      <c r="I35" s="24"/>
      <c r="J35" s="24"/>
      <c r="K35" s="25"/>
      <c r="L35" s="56"/>
    </row>
    <row r="36" spans="1:12" ht="20.25" customHeight="1">
      <c r="A36" s="135" t="s">
        <v>45</v>
      </c>
      <c r="B36" s="8"/>
      <c r="C36" s="8"/>
      <c r="D36" s="8"/>
      <c r="E36" s="1"/>
      <c r="F36" s="1"/>
      <c r="G36" s="1"/>
      <c r="H36" s="1"/>
      <c r="I36" s="1"/>
      <c r="J36" s="1"/>
      <c r="K36" s="1"/>
      <c r="L36" s="1"/>
    </row>
    <row r="37" spans="1:12" ht="20.25">
      <c r="A37" s="136" t="s">
        <v>46</v>
      </c>
      <c r="B37" s="8"/>
      <c r="C37" s="8"/>
      <c r="D37" s="8"/>
      <c r="E37" s="1"/>
      <c r="F37" s="1"/>
      <c r="G37" s="1"/>
      <c r="H37" s="1"/>
      <c r="I37" s="1"/>
      <c r="J37" s="1"/>
      <c r="K37" s="1"/>
      <c r="L37" s="1"/>
    </row>
    <row r="38" spans="1:13" ht="26.25" customHeight="1">
      <c r="A38" s="136" t="s">
        <v>59</v>
      </c>
      <c r="B38" s="134"/>
      <c r="C38" s="135"/>
      <c r="D38" s="135"/>
      <c r="E38" s="166"/>
      <c r="F38" s="166"/>
      <c r="G38" s="166"/>
      <c r="H38" s="166"/>
      <c r="I38" s="166"/>
      <c r="J38" s="166"/>
      <c r="K38" s="166"/>
      <c r="L38" s="166"/>
      <c r="M38" s="167"/>
    </row>
    <row r="39" spans="1:15" ht="50.25" customHeight="1">
      <c r="A39" s="194" t="s">
        <v>69</v>
      </c>
      <c r="B39" s="195"/>
      <c r="C39" s="195"/>
      <c r="D39" s="195"/>
      <c r="E39" s="195"/>
      <c r="F39" s="195"/>
      <c r="G39" s="195"/>
      <c r="H39" s="195"/>
      <c r="I39" s="195"/>
      <c r="J39" s="195"/>
      <c r="K39" s="195"/>
      <c r="L39" s="195"/>
      <c r="M39" s="195"/>
      <c r="N39" s="165"/>
      <c r="O39" s="165"/>
    </row>
    <row r="40" spans="1:12" ht="9" customHeight="1" thickBot="1">
      <c r="A40" s="1"/>
      <c r="B40" s="13"/>
      <c r="C40" s="1"/>
      <c r="D40" s="1"/>
      <c r="E40" s="1"/>
      <c r="F40" s="1"/>
      <c r="G40" s="1"/>
      <c r="H40" s="1"/>
      <c r="I40" s="1"/>
      <c r="J40" s="1"/>
      <c r="K40" s="1"/>
      <c r="L40" s="1"/>
    </row>
    <row r="41" spans="1:15" ht="27" customHeight="1" thickBot="1">
      <c r="A41" s="181" t="s">
        <v>78</v>
      </c>
      <c r="B41" s="182"/>
      <c r="C41" s="17"/>
      <c r="D41" s="53"/>
      <c r="E41" s="18" t="s">
        <v>42</v>
      </c>
      <c r="F41" s="17"/>
      <c r="G41" s="17"/>
      <c r="H41" s="17"/>
      <c r="I41" s="17"/>
      <c r="J41" s="173" t="s">
        <v>66</v>
      </c>
      <c r="K41" s="44" t="s">
        <v>48</v>
      </c>
      <c r="L41" s="147">
        <v>43607</v>
      </c>
      <c r="M41" s="196"/>
      <c r="N41" s="197"/>
      <c r="O41" s="198"/>
    </row>
    <row r="42" spans="1:12" ht="20.25">
      <c r="A42" s="45"/>
      <c r="B42" s="27"/>
      <c r="C42" s="45"/>
      <c r="D42" s="45"/>
      <c r="E42" s="45"/>
      <c r="F42" s="45"/>
      <c r="G42" s="45"/>
      <c r="H42" s="45"/>
      <c r="I42" s="45"/>
      <c r="J42" s="45"/>
      <c r="K42" s="45"/>
      <c r="L42" s="45"/>
    </row>
    <row r="43" spans="1:12" ht="20.25">
      <c r="A43" s="1"/>
      <c r="B43" s="13"/>
      <c r="C43" s="1"/>
      <c r="D43" s="1"/>
      <c r="E43" s="1"/>
      <c r="F43" s="1"/>
      <c r="G43" s="1"/>
      <c r="H43" s="1"/>
      <c r="I43" s="1"/>
      <c r="J43" s="1"/>
      <c r="K43" s="1"/>
      <c r="L43" s="1"/>
    </row>
    <row r="44" spans="1:12" ht="20.25">
      <c r="A44" s="1"/>
      <c r="B44" s="13"/>
      <c r="C44" s="1"/>
      <c r="D44" s="1"/>
      <c r="E44" s="1"/>
      <c r="F44" s="1"/>
      <c r="G44" s="1"/>
      <c r="H44" s="1"/>
      <c r="I44" s="1"/>
      <c r="J44" s="1"/>
      <c r="K44" s="1"/>
      <c r="L44" s="1"/>
    </row>
  </sheetData>
  <sheetProtection/>
  <mergeCells count="11">
    <mergeCell ref="A1:O1"/>
    <mergeCell ref="A2:O2"/>
    <mergeCell ref="A3:O3"/>
    <mergeCell ref="A4:O4"/>
    <mergeCell ref="A5:O5"/>
    <mergeCell ref="A6:L6"/>
    <mergeCell ref="M8:M12"/>
    <mergeCell ref="O8:O12"/>
    <mergeCell ref="A39:M39"/>
    <mergeCell ref="A41:B41"/>
    <mergeCell ref="M41:O41"/>
  </mergeCells>
  <printOptions horizontalCentered="1" verticalCentered="1"/>
  <pageMargins left="0.35" right="0.33" top="0.45" bottom="0.5" header="0.3" footer="0.29"/>
  <pageSetup horizontalDpi="600" verticalDpi="600" orientation="landscape" scale="60" r:id="rId1"/>
  <headerFooter alignWithMargins="0">
    <oddHeader>&amp;C&amp;"Arial Narrow,Bold"&amp;11
</oddHeader>
  </headerFooter>
</worksheet>
</file>

<file path=xl/worksheets/sheet5.xml><?xml version="1.0" encoding="utf-8"?>
<worksheet xmlns="http://schemas.openxmlformats.org/spreadsheetml/2006/main" xmlns:r="http://schemas.openxmlformats.org/officeDocument/2006/relationships">
  <sheetPr transitionEvaluation="1">
    <tabColor theme="7" tint="0.39998000860214233"/>
  </sheetPr>
  <dimension ref="A1:CN43"/>
  <sheetViews>
    <sheetView defaultGridColor="0" zoomScale="87" zoomScaleNormal="87" zoomScalePageLayoutView="0" colorId="22" workbookViewId="0" topLeftCell="A25">
      <selection activeCell="G36" sqref="G36"/>
    </sheetView>
  </sheetViews>
  <sheetFormatPr defaultColWidth="9.625" defaultRowHeight="15.75"/>
  <cols>
    <col min="1" max="1" width="26.75390625" style="3" customWidth="1"/>
    <col min="2" max="2" width="15.125" style="9" bestFit="1" customWidth="1"/>
    <col min="3" max="3" width="10.50390625" style="3" bestFit="1" customWidth="1"/>
    <col min="4" max="4" width="12.375" style="3" bestFit="1" customWidth="1"/>
    <col min="5" max="5" width="10.50390625" style="3" customWidth="1"/>
    <col min="6" max="6" width="14.125" style="3" customWidth="1"/>
    <col min="7" max="7" width="13.00390625" style="3" bestFit="1" customWidth="1"/>
    <col min="8" max="8" width="11.75390625" style="3" bestFit="1" customWidth="1"/>
    <col min="9" max="10" width="11.625" style="3" bestFit="1" customWidth="1"/>
    <col min="11" max="11" width="10.875" style="3" customWidth="1"/>
    <col min="12" max="12" width="15.875" style="3" customWidth="1"/>
    <col min="13" max="13" width="11.75390625" style="3" customWidth="1"/>
    <col min="14" max="14" width="12.25390625" style="3" customWidth="1"/>
    <col min="15" max="15" width="9.625" style="2" customWidth="1"/>
    <col min="16" max="16" width="16.125" style="2" customWidth="1"/>
    <col min="17" max="17" width="14.75390625" style="2" customWidth="1"/>
    <col min="18" max="16384" width="9.625" style="2" customWidth="1"/>
  </cols>
  <sheetData>
    <row r="1" spans="1:14" ht="33" customHeight="1">
      <c r="A1" s="183" t="s">
        <v>70</v>
      </c>
      <c r="B1" s="185"/>
      <c r="C1" s="185"/>
      <c r="D1" s="185"/>
      <c r="E1" s="185"/>
      <c r="F1" s="185"/>
      <c r="G1" s="185"/>
      <c r="H1" s="185"/>
      <c r="I1" s="185"/>
      <c r="J1" s="185"/>
      <c r="K1" s="185"/>
      <c r="L1" s="185"/>
      <c r="M1" s="185"/>
      <c r="N1" s="185"/>
    </row>
    <row r="2" spans="1:14" ht="30" customHeight="1">
      <c r="A2" s="184" t="s">
        <v>29</v>
      </c>
      <c r="B2" s="199"/>
      <c r="C2" s="199"/>
      <c r="D2" s="199"/>
      <c r="E2" s="199"/>
      <c r="F2" s="199"/>
      <c r="G2" s="199"/>
      <c r="H2" s="199"/>
      <c r="I2" s="199"/>
      <c r="J2" s="199"/>
      <c r="K2" s="199"/>
      <c r="L2" s="199"/>
      <c r="M2" s="199"/>
      <c r="N2" s="199"/>
    </row>
    <row r="3" spans="1:14" ht="24.75">
      <c r="A3" s="184" t="s">
        <v>31</v>
      </c>
      <c r="B3" s="199"/>
      <c r="C3" s="199"/>
      <c r="D3" s="199"/>
      <c r="E3" s="199"/>
      <c r="F3" s="199"/>
      <c r="G3" s="199"/>
      <c r="H3" s="199"/>
      <c r="I3" s="199"/>
      <c r="J3" s="199"/>
      <c r="K3" s="199"/>
      <c r="L3" s="199"/>
      <c r="M3" s="199"/>
      <c r="N3" s="199"/>
    </row>
    <row r="4" spans="1:14" ht="24.75">
      <c r="A4" s="184" t="s">
        <v>51</v>
      </c>
      <c r="B4" s="199"/>
      <c r="C4" s="199"/>
      <c r="D4" s="199"/>
      <c r="E4" s="199"/>
      <c r="F4" s="199"/>
      <c r="G4" s="199"/>
      <c r="H4" s="199"/>
      <c r="I4" s="199"/>
      <c r="J4" s="199"/>
      <c r="K4" s="199"/>
      <c r="L4" s="199"/>
      <c r="M4" s="199"/>
      <c r="N4" s="199"/>
    </row>
    <row r="5" spans="1:14" ht="35.25" customHeight="1" thickBot="1">
      <c r="A5" s="186" t="s">
        <v>72</v>
      </c>
      <c r="B5" s="199"/>
      <c r="C5" s="199"/>
      <c r="D5" s="199"/>
      <c r="E5" s="199"/>
      <c r="F5" s="199"/>
      <c r="G5" s="199"/>
      <c r="H5" s="199"/>
      <c r="I5" s="199"/>
      <c r="J5" s="199"/>
      <c r="K5" s="199"/>
      <c r="L5" s="199"/>
      <c r="M5" s="199"/>
      <c r="N5" s="199"/>
    </row>
    <row r="6" spans="1:92" s="4" customFormat="1" ht="25.5" thickBot="1">
      <c r="A6" s="187"/>
      <c r="B6" s="187"/>
      <c r="C6" s="187"/>
      <c r="D6" s="187"/>
      <c r="E6" s="187"/>
      <c r="F6" s="187"/>
      <c r="G6" s="187"/>
      <c r="H6" s="187"/>
      <c r="I6" s="187"/>
      <c r="J6" s="187"/>
      <c r="K6" s="187"/>
      <c r="L6" s="187"/>
      <c r="M6" s="49"/>
      <c r="N6" s="49"/>
      <c r="O6" s="6"/>
      <c r="P6" s="7"/>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row>
    <row r="7" spans="1:14" s="7" customFormat="1" ht="21" thickBot="1">
      <c r="A7" s="129"/>
      <c r="B7" s="108"/>
      <c r="C7" s="108"/>
      <c r="D7" s="108"/>
      <c r="E7" s="108"/>
      <c r="F7" s="108"/>
      <c r="G7" s="108"/>
      <c r="H7" s="108"/>
      <c r="I7" s="108"/>
      <c r="J7" s="108"/>
      <c r="K7" s="108"/>
      <c r="L7" s="109"/>
      <c r="M7" s="108"/>
      <c r="N7" s="109"/>
    </row>
    <row r="8" spans="1:14" ht="20.25">
      <c r="A8" s="149"/>
      <c r="B8" s="117"/>
      <c r="C8" s="28"/>
      <c r="D8" s="29"/>
      <c r="E8" s="28"/>
      <c r="F8" s="29"/>
      <c r="G8" s="28"/>
      <c r="H8" s="28"/>
      <c r="I8" s="30" t="s">
        <v>60</v>
      </c>
      <c r="J8" s="30" t="s">
        <v>57</v>
      </c>
      <c r="K8" s="31"/>
      <c r="L8" s="110"/>
      <c r="M8" s="188" t="s">
        <v>61</v>
      </c>
      <c r="N8" s="191" t="s">
        <v>62</v>
      </c>
    </row>
    <row r="9" spans="1:14" ht="20.25">
      <c r="A9" s="125"/>
      <c r="B9" s="117"/>
      <c r="C9" s="28"/>
      <c r="D9" s="32"/>
      <c r="E9" s="28"/>
      <c r="F9" s="32"/>
      <c r="G9" s="28"/>
      <c r="H9" s="30" t="s">
        <v>57</v>
      </c>
      <c r="I9" s="30" t="s">
        <v>0</v>
      </c>
      <c r="J9" s="30" t="s">
        <v>0</v>
      </c>
      <c r="K9" s="31"/>
      <c r="L9" s="111" t="s">
        <v>74</v>
      </c>
      <c r="M9" s="189"/>
      <c r="N9" s="192"/>
    </row>
    <row r="10" spans="1:14" ht="20.25">
      <c r="A10" s="127" t="s">
        <v>32</v>
      </c>
      <c r="B10" s="118" t="s">
        <v>53</v>
      </c>
      <c r="C10" s="30" t="s">
        <v>52</v>
      </c>
      <c r="D10" s="34" t="s">
        <v>56</v>
      </c>
      <c r="E10" s="30" t="s">
        <v>4</v>
      </c>
      <c r="F10" s="34" t="s">
        <v>56</v>
      </c>
      <c r="G10" s="30"/>
      <c r="H10" s="30" t="s">
        <v>1</v>
      </c>
      <c r="I10" s="30" t="s">
        <v>2</v>
      </c>
      <c r="J10" s="30" t="s">
        <v>2</v>
      </c>
      <c r="K10" s="35" t="s">
        <v>57</v>
      </c>
      <c r="L10" s="30" t="s">
        <v>58</v>
      </c>
      <c r="M10" s="189"/>
      <c r="N10" s="192"/>
    </row>
    <row r="11" spans="1:17" ht="20.25">
      <c r="A11" s="124" t="s">
        <v>33</v>
      </c>
      <c r="B11" s="118" t="s">
        <v>7</v>
      </c>
      <c r="C11" s="30" t="s">
        <v>3</v>
      </c>
      <c r="D11" s="34" t="s">
        <v>4</v>
      </c>
      <c r="E11" s="30" t="s">
        <v>27</v>
      </c>
      <c r="F11" s="34" t="s">
        <v>28</v>
      </c>
      <c r="G11" s="30" t="s">
        <v>25</v>
      </c>
      <c r="H11" s="30" t="s">
        <v>3</v>
      </c>
      <c r="I11" s="30" t="s">
        <v>5</v>
      </c>
      <c r="J11" s="30" t="s">
        <v>6</v>
      </c>
      <c r="K11" s="35" t="s">
        <v>3</v>
      </c>
      <c r="L11" s="30" t="s">
        <v>7</v>
      </c>
      <c r="M11" s="189"/>
      <c r="N11" s="192"/>
      <c r="P11" s="48"/>
      <c r="Q11" s="48"/>
    </row>
    <row r="12" spans="1:17" ht="21" thickBot="1">
      <c r="A12" s="151"/>
      <c r="B12" s="119" t="s">
        <v>66</v>
      </c>
      <c r="C12" s="69" t="s">
        <v>8</v>
      </c>
      <c r="D12" s="68" t="s">
        <v>26</v>
      </c>
      <c r="E12" s="69" t="s">
        <v>8</v>
      </c>
      <c r="F12" s="68" t="s">
        <v>25</v>
      </c>
      <c r="G12" s="69" t="s">
        <v>8</v>
      </c>
      <c r="H12" s="69" t="s">
        <v>8</v>
      </c>
      <c r="I12" s="70" t="s">
        <v>8</v>
      </c>
      <c r="J12" s="70" t="s">
        <v>8</v>
      </c>
      <c r="K12" s="71" t="s">
        <v>8</v>
      </c>
      <c r="L12" s="112"/>
      <c r="M12" s="190"/>
      <c r="N12" s="193"/>
      <c r="P12" s="48"/>
      <c r="Q12" s="48"/>
    </row>
    <row r="13" spans="1:14" ht="21" thickTop="1">
      <c r="A13" s="125"/>
      <c r="B13" s="120"/>
      <c r="C13" s="20"/>
      <c r="D13" s="19"/>
      <c r="E13" s="20"/>
      <c r="F13" s="19"/>
      <c r="G13" s="20"/>
      <c r="H13" s="20"/>
      <c r="I13" s="20"/>
      <c r="J13" s="20"/>
      <c r="K13" s="54"/>
      <c r="L13" s="77"/>
      <c r="M13" s="50"/>
      <c r="N13" s="60"/>
    </row>
    <row r="14" spans="1:17" ht="20.25">
      <c r="A14" s="153" t="s">
        <v>10</v>
      </c>
      <c r="B14" s="121">
        <v>15961</v>
      </c>
      <c r="C14" s="72">
        <v>0.019</v>
      </c>
      <c r="D14" s="12">
        <v>65152</v>
      </c>
      <c r="E14" s="11">
        <f>ROUND(D14/$D$31,4)</f>
        <v>0.0178</v>
      </c>
      <c r="F14" s="12">
        <v>2826</v>
      </c>
      <c r="G14" s="11">
        <f>ROUND(F14/$F$31,4)</f>
        <v>0.0208</v>
      </c>
      <c r="H14" s="11">
        <f>ROUND((E14*2+G14)/3,4)</f>
        <v>0.0188</v>
      </c>
      <c r="I14" s="11">
        <f>ROUND(C14*1.1,4)</f>
        <v>0.0209</v>
      </c>
      <c r="J14" s="11">
        <f>ROUND(C14*0.9,4)</f>
        <v>0.0171</v>
      </c>
      <c r="K14" s="72">
        <v>0.0188</v>
      </c>
      <c r="L14" s="80">
        <f>ROUND(K14*$L$31,0)</f>
        <v>15681</v>
      </c>
      <c r="M14" s="78">
        <f>L14-B14</f>
        <v>-280</v>
      </c>
      <c r="N14" s="63">
        <f>M14/B14</f>
        <v>-0.01754276047866675</v>
      </c>
      <c r="P14" s="115"/>
      <c r="Q14" s="46"/>
    </row>
    <row r="15" spans="1:17" ht="20.25" customHeight="1">
      <c r="A15" s="153" t="s">
        <v>12</v>
      </c>
      <c r="B15" s="121">
        <v>82915</v>
      </c>
      <c r="C15" s="72">
        <v>0.0987</v>
      </c>
      <c r="D15" s="12">
        <v>374185</v>
      </c>
      <c r="E15" s="11">
        <f aca="true" t="shared" si="0" ref="E15:E29">ROUND(D15/$D$31,4)</f>
        <v>0.1023</v>
      </c>
      <c r="F15" s="12">
        <v>12593</v>
      </c>
      <c r="G15" s="11">
        <f aca="true" t="shared" si="1" ref="G15:G29">ROUND(F15/$F$31,4)</f>
        <v>0.0928</v>
      </c>
      <c r="H15" s="11">
        <f>ROUND((E15*2+G15)/3,4)</f>
        <v>0.0991</v>
      </c>
      <c r="I15" s="11">
        <f>ROUND(C15*1.1,4)-0.0001</f>
        <v>0.1085</v>
      </c>
      <c r="J15" s="11">
        <f aca="true" t="shared" si="2" ref="J15:J29">ROUND(C15*0.9,4)</f>
        <v>0.0888</v>
      </c>
      <c r="K15" s="72">
        <v>0.0991</v>
      </c>
      <c r="L15" s="80">
        <f aca="true" t="shared" si="3" ref="L15:L29">ROUND(K15*$L$31,0)</f>
        <v>82658</v>
      </c>
      <c r="M15" s="78">
        <f aca="true" t="shared" si="4" ref="M15:M31">L15-B15</f>
        <v>-257</v>
      </c>
      <c r="N15" s="63">
        <f aca="true" t="shared" si="5" ref="N15:N31">M15/B15</f>
        <v>-0.0030995597901465354</v>
      </c>
      <c r="P15" s="115"/>
      <c r="Q15" s="46"/>
    </row>
    <row r="16" spans="1:17" ht="20.25">
      <c r="A16" s="153" t="s">
        <v>17</v>
      </c>
      <c r="B16" s="121">
        <v>47044</v>
      </c>
      <c r="C16" s="72">
        <v>0.056</v>
      </c>
      <c r="D16" s="12">
        <v>191853</v>
      </c>
      <c r="E16" s="11">
        <f t="shared" si="0"/>
        <v>0.0525</v>
      </c>
      <c r="F16" s="12">
        <v>8608</v>
      </c>
      <c r="G16" s="11">
        <f t="shared" si="1"/>
        <v>0.0634</v>
      </c>
      <c r="H16" s="11">
        <f aca="true" t="shared" si="6" ref="H16:H29">ROUND((E16*2+G16)/3,4)</f>
        <v>0.0561</v>
      </c>
      <c r="I16" s="11">
        <f aca="true" t="shared" si="7" ref="I16:I29">ROUND(C16*1.1,4)</f>
        <v>0.0616</v>
      </c>
      <c r="J16" s="11">
        <f t="shared" si="2"/>
        <v>0.0504</v>
      </c>
      <c r="K16" s="72">
        <v>0.0561</v>
      </c>
      <c r="L16" s="80">
        <f t="shared" si="3"/>
        <v>46792</v>
      </c>
      <c r="M16" s="78">
        <f t="shared" si="4"/>
        <v>-252</v>
      </c>
      <c r="N16" s="63">
        <f t="shared" si="5"/>
        <v>-0.005356687356517303</v>
      </c>
      <c r="P16" s="115"/>
      <c r="Q16" s="46"/>
    </row>
    <row r="17" spans="1:17" ht="20.25">
      <c r="A17" s="153" t="s">
        <v>15</v>
      </c>
      <c r="B17" s="121">
        <v>31503</v>
      </c>
      <c r="C17" s="72">
        <v>0.0375</v>
      </c>
      <c r="D17" s="12">
        <v>131928</v>
      </c>
      <c r="E17" s="11">
        <f>ROUND(D17/$D$31,4)</f>
        <v>0.0361</v>
      </c>
      <c r="F17" s="12">
        <v>5431</v>
      </c>
      <c r="G17" s="11">
        <f t="shared" si="1"/>
        <v>0.04</v>
      </c>
      <c r="H17" s="11">
        <f t="shared" si="6"/>
        <v>0.0374</v>
      </c>
      <c r="I17" s="11">
        <f t="shared" si="7"/>
        <v>0.0413</v>
      </c>
      <c r="J17" s="11">
        <f t="shared" si="2"/>
        <v>0.0338</v>
      </c>
      <c r="K17" s="72">
        <v>0.0374</v>
      </c>
      <c r="L17" s="80">
        <f t="shared" si="3"/>
        <v>31195</v>
      </c>
      <c r="M17" s="78">
        <f t="shared" si="4"/>
        <v>-308</v>
      </c>
      <c r="N17" s="63">
        <f t="shared" si="5"/>
        <v>-0.009776846649525443</v>
      </c>
      <c r="P17" s="115"/>
      <c r="Q17" s="46"/>
    </row>
    <row r="18" spans="1:17" ht="20.25">
      <c r="A18" s="153" t="s">
        <v>18</v>
      </c>
      <c r="B18" s="121">
        <v>32427</v>
      </c>
      <c r="C18" s="72">
        <v>0.0386</v>
      </c>
      <c r="D18" s="12">
        <v>129083</v>
      </c>
      <c r="E18" s="11">
        <f>ROUND(D18/$D$31,4)</f>
        <v>0.0353</v>
      </c>
      <c r="F18" s="12">
        <v>6012</v>
      </c>
      <c r="G18" s="11">
        <f t="shared" si="1"/>
        <v>0.0443</v>
      </c>
      <c r="H18" s="11">
        <f t="shared" si="6"/>
        <v>0.0383</v>
      </c>
      <c r="I18" s="11">
        <f t="shared" si="7"/>
        <v>0.0425</v>
      </c>
      <c r="J18" s="11">
        <f t="shared" si="2"/>
        <v>0.0347</v>
      </c>
      <c r="K18" s="72">
        <v>0.0383</v>
      </c>
      <c r="L18" s="80">
        <f t="shared" si="3"/>
        <v>31945</v>
      </c>
      <c r="M18" s="78">
        <f t="shared" si="4"/>
        <v>-482</v>
      </c>
      <c r="N18" s="63">
        <f t="shared" si="5"/>
        <v>-0.014864156412865821</v>
      </c>
      <c r="P18" s="115"/>
      <c r="Q18" s="46"/>
    </row>
    <row r="19" spans="1:17" ht="20.25">
      <c r="A19" s="153" t="s">
        <v>21</v>
      </c>
      <c r="B19" s="128">
        <v>73086</v>
      </c>
      <c r="C19" s="72">
        <v>0.087</v>
      </c>
      <c r="D19" s="12">
        <v>312807</v>
      </c>
      <c r="E19" s="11">
        <f t="shared" si="0"/>
        <v>0.0855</v>
      </c>
      <c r="F19" s="12">
        <v>11992</v>
      </c>
      <c r="G19" s="11">
        <f>ROUND(F19/$F$31,4)</f>
        <v>0.0884</v>
      </c>
      <c r="H19" s="11">
        <f t="shared" si="6"/>
        <v>0.0865</v>
      </c>
      <c r="I19" s="11">
        <f t="shared" si="7"/>
        <v>0.0957</v>
      </c>
      <c r="J19" s="11">
        <f t="shared" si="2"/>
        <v>0.0783</v>
      </c>
      <c r="K19" s="72">
        <v>0.0865</v>
      </c>
      <c r="L19" s="80">
        <f t="shared" si="3"/>
        <v>72148</v>
      </c>
      <c r="M19" s="78">
        <f t="shared" si="4"/>
        <v>-938</v>
      </c>
      <c r="N19" s="63">
        <f t="shared" si="5"/>
        <v>-0.012834195331527241</v>
      </c>
      <c r="P19" s="115"/>
      <c r="Q19" s="47"/>
    </row>
    <row r="20" spans="1:17" ht="20.25">
      <c r="A20" s="153" t="s">
        <v>9</v>
      </c>
      <c r="B20" s="121">
        <v>30579</v>
      </c>
      <c r="C20" s="72">
        <v>0.0364</v>
      </c>
      <c r="D20" s="12">
        <v>136462</v>
      </c>
      <c r="E20" s="11">
        <f t="shared" si="0"/>
        <v>0.0373</v>
      </c>
      <c r="F20" s="12">
        <v>4715</v>
      </c>
      <c r="G20" s="11">
        <f t="shared" si="1"/>
        <v>0.0347</v>
      </c>
      <c r="H20" s="11">
        <f>ROUND((E20*2+G20)/3,4)+0.0001</f>
        <v>0.036500000000000005</v>
      </c>
      <c r="I20" s="11">
        <f t="shared" si="7"/>
        <v>0.04</v>
      </c>
      <c r="J20" s="11">
        <f t="shared" si="2"/>
        <v>0.0328</v>
      </c>
      <c r="K20" s="72">
        <v>0.0365</v>
      </c>
      <c r="L20" s="80">
        <f t="shared" si="3"/>
        <v>30444</v>
      </c>
      <c r="M20" s="78">
        <f t="shared" si="4"/>
        <v>-135</v>
      </c>
      <c r="N20" s="63">
        <f t="shared" si="5"/>
        <v>-0.0044147944667909346</v>
      </c>
      <c r="P20" s="115"/>
      <c r="Q20" s="46"/>
    </row>
    <row r="21" spans="1:17" ht="20.25">
      <c r="A21" s="153" t="s">
        <v>20</v>
      </c>
      <c r="B21" s="128">
        <v>35871</v>
      </c>
      <c r="C21" s="72">
        <v>0.042699999999999995</v>
      </c>
      <c r="D21" s="12">
        <v>154968</v>
      </c>
      <c r="E21" s="11">
        <f t="shared" si="0"/>
        <v>0.0424</v>
      </c>
      <c r="F21" s="12">
        <v>5764</v>
      </c>
      <c r="G21" s="11">
        <f>ROUND(F21/$F$31,4)</f>
        <v>0.0425</v>
      </c>
      <c r="H21" s="11">
        <f>ROUND((E21*2+G21)/3,4)</f>
        <v>0.0424</v>
      </c>
      <c r="I21" s="11">
        <f t="shared" si="7"/>
        <v>0.047</v>
      </c>
      <c r="J21" s="11">
        <f t="shared" si="2"/>
        <v>0.0384</v>
      </c>
      <c r="K21" s="72">
        <v>0.0424</v>
      </c>
      <c r="L21" s="80">
        <f t="shared" si="3"/>
        <v>35365</v>
      </c>
      <c r="M21" s="78">
        <f t="shared" si="4"/>
        <v>-506</v>
      </c>
      <c r="N21" s="63">
        <f t="shared" si="5"/>
        <v>-0.014106102422569764</v>
      </c>
      <c r="P21" s="115"/>
      <c r="Q21" s="100"/>
    </row>
    <row r="22" spans="1:17" ht="20.25">
      <c r="A22" s="153" t="s">
        <v>22</v>
      </c>
      <c r="B22" s="121">
        <v>29907</v>
      </c>
      <c r="C22" s="72">
        <v>0.0356</v>
      </c>
      <c r="D22" s="12">
        <v>114877</v>
      </c>
      <c r="E22" s="11">
        <f>ROUND(D22/$D$31,4)</f>
        <v>0.0314</v>
      </c>
      <c r="F22" s="12">
        <v>5966</v>
      </c>
      <c r="G22" s="11">
        <f>ROUND(F22/$F$31,4)</f>
        <v>0.044</v>
      </c>
      <c r="H22" s="11">
        <f t="shared" si="6"/>
        <v>0.0356</v>
      </c>
      <c r="I22" s="11">
        <f t="shared" si="7"/>
        <v>0.0392</v>
      </c>
      <c r="J22" s="11">
        <f t="shared" si="2"/>
        <v>0.032</v>
      </c>
      <c r="K22" s="72">
        <v>0.0356</v>
      </c>
      <c r="L22" s="80">
        <f t="shared" si="3"/>
        <v>29693</v>
      </c>
      <c r="M22" s="78">
        <f t="shared" si="4"/>
        <v>-214</v>
      </c>
      <c r="N22" s="63">
        <f t="shared" si="5"/>
        <v>-0.00715551543116996</v>
      </c>
      <c r="P22" s="115"/>
      <c r="Q22" s="46"/>
    </row>
    <row r="23" spans="1:17" ht="20.25">
      <c r="A23" s="153" t="s">
        <v>11</v>
      </c>
      <c r="B23" s="121">
        <v>57965</v>
      </c>
      <c r="C23" s="72">
        <v>0.06899999999999999</v>
      </c>
      <c r="D23" s="12">
        <v>223137</v>
      </c>
      <c r="E23" s="11">
        <f t="shared" si="0"/>
        <v>0.061</v>
      </c>
      <c r="F23" s="12">
        <v>11228</v>
      </c>
      <c r="G23" s="11">
        <f t="shared" si="1"/>
        <v>0.0827</v>
      </c>
      <c r="H23" s="11">
        <f>ROUND((E23*2+G23)/3,4)</f>
        <v>0.0682</v>
      </c>
      <c r="I23" s="11">
        <f t="shared" si="7"/>
        <v>0.0759</v>
      </c>
      <c r="J23" s="11">
        <f t="shared" si="2"/>
        <v>0.0621</v>
      </c>
      <c r="K23" s="72">
        <v>0.0682</v>
      </c>
      <c r="L23" s="80">
        <f t="shared" si="3"/>
        <v>56885</v>
      </c>
      <c r="M23" s="78">
        <f t="shared" si="4"/>
        <v>-1080</v>
      </c>
      <c r="N23" s="63">
        <f t="shared" si="5"/>
        <v>-0.018631933063055293</v>
      </c>
      <c r="P23" s="115"/>
      <c r="Q23" s="46"/>
    </row>
    <row r="24" spans="1:17" ht="20.25">
      <c r="A24" s="153" t="s">
        <v>43</v>
      </c>
      <c r="B24" s="121">
        <v>43937</v>
      </c>
      <c r="C24" s="72">
        <v>0.0523</v>
      </c>
      <c r="D24" s="12">
        <v>184509</v>
      </c>
      <c r="E24" s="11">
        <f>ROUND(D24/$D$31,4)</f>
        <v>0.0505</v>
      </c>
      <c r="F24" s="12">
        <v>7640</v>
      </c>
      <c r="G24" s="11">
        <f t="shared" si="1"/>
        <v>0.0563</v>
      </c>
      <c r="H24" s="11">
        <f t="shared" si="6"/>
        <v>0.0524</v>
      </c>
      <c r="I24" s="11">
        <f t="shared" si="7"/>
        <v>0.0575</v>
      </c>
      <c r="J24" s="11">
        <f t="shared" si="2"/>
        <v>0.0471</v>
      </c>
      <c r="K24" s="72">
        <v>0.0524</v>
      </c>
      <c r="L24" s="80">
        <f>ROUND(K24*$L$31,0)</f>
        <v>43706</v>
      </c>
      <c r="M24" s="78">
        <f t="shared" si="4"/>
        <v>-231</v>
      </c>
      <c r="N24" s="63">
        <f t="shared" si="5"/>
        <v>-0.0052575278239297175</v>
      </c>
      <c r="P24" s="115"/>
      <c r="Q24" s="46"/>
    </row>
    <row r="25" spans="1:17" ht="20.25">
      <c r="A25" s="153" t="s">
        <v>13</v>
      </c>
      <c r="B25" s="121">
        <v>98036</v>
      </c>
      <c r="C25" s="72">
        <v>0.1167</v>
      </c>
      <c r="D25" s="12">
        <v>462236</v>
      </c>
      <c r="E25" s="11">
        <f t="shared" si="0"/>
        <v>0.1264</v>
      </c>
      <c r="F25" s="12">
        <v>13516</v>
      </c>
      <c r="G25" s="11">
        <f t="shared" si="1"/>
        <v>0.0996</v>
      </c>
      <c r="H25" s="11">
        <f t="shared" si="6"/>
        <v>0.1175</v>
      </c>
      <c r="I25" s="11">
        <f t="shared" si="7"/>
        <v>0.1284</v>
      </c>
      <c r="J25" s="11">
        <f t="shared" si="2"/>
        <v>0.105</v>
      </c>
      <c r="K25" s="72">
        <v>0.1175</v>
      </c>
      <c r="L25" s="80">
        <f t="shared" si="3"/>
        <v>98005</v>
      </c>
      <c r="M25" s="78">
        <f t="shared" si="4"/>
        <v>-31</v>
      </c>
      <c r="N25" s="63">
        <f t="shared" si="5"/>
        <v>-0.00031621037170019177</v>
      </c>
      <c r="P25" s="115"/>
      <c r="Q25" s="46"/>
    </row>
    <row r="26" spans="1:17" ht="20.25">
      <c r="A26" s="153" t="s">
        <v>14</v>
      </c>
      <c r="B26" s="128">
        <v>109629</v>
      </c>
      <c r="C26" s="72">
        <v>0.1305</v>
      </c>
      <c r="D26" s="12">
        <v>516656</v>
      </c>
      <c r="E26" s="11">
        <f t="shared" si="0"/>
        <v>0.1413</v>
      </c>
      <c r="F26" s="12">
        <v>15473</v>
      </c>
      <c r="G26" s="11">
        <f>ROUND(F26/$F$31,4)</f>
        <v>0.114</v>
      </c>
      <c r="H26" s="11">
        <f t="shared" si="6"/>
        <v>0.1322</v>
      </c>
      <c r="I26" s="11">
        <f t="shared" si="7"/>
        <v>0.1436</v>
      </c>
      <c r="J26" s="11">
        <f t="shared" si="2"/>
        <v>0.1175</v>
      </c>
      <c r="K26" s="72">
        <v>0.1322</v>
      </c>
      <c r="L26" s="80">
        <f t="shared" si="3"/>
        <v>110266</v>
      </c>
      <c r="M26" s="78">
        <f t="shared" si="4"/>
        <v>637</v>
      </c>
      <c r="N26" s="63">
        <f t="shared" si="5"/>
        <v>0.005810506344124273</v>
      </c>
      <c r="P26" s="115"/>
      <c r="Q26" s="47"/>
    </row>
    <row r="27" spans="1:17" ht="20.25">
      <c r="A27" s="153" t="s">
        <v>23</v>
      </c>
      <c r="B27" s="121">
        <v>31839</v>
      </c>
      <c r="C27" s="72">
        <v>0.0379</v>
      </c>
      <c r="D27" s="12">
        <v>135671</v>
      </c>
      <c r="E27" s="11">
        <f>ROUND(D27/$D$31,4)+0.0001</f>
        <v>0.037200000000000004</v>
      </c>
      <c r="F27" s="12">
        <v>5376</v>
      </c>
      <c r="G27" s="11">
        <f t="shared" si="1"/>
        <v>0.0396</v>
      </c>
      <c r="H27" s="11">
        <f t="shared" si="6"/>
        <v>0.038</v>
      </c>
      <c r="I27" s="11">
        <f t="shared" si="7"/>
        <v>0.0417</v>
      </c>
      <c r="J27" s="11">
        <f>ROUND(C27*0.9,4)-0.0001</f>
        <v>0.033999999999999996</v>
      </c>
      <c r="K27" s="72">
        <v>0.038</v>
      </c>
      <c r="L27" s="80">
        <f t="shared" si="3"/>
        <v>31695</v>
      </c>
      <c r="M27" s="78">
        <f t="shared" si="4"/>
        <v>-144</v>
      </c>
      <c r="N27" s="63">
        <f t="shared" si="5"/>
        <v>-0.004522755111655517</v>
      </c>
      <c r="P27" s="115"/>
      <c r="Q27" s="46"/>
    </row>
    <row r="28" spans="1:17" ht="20.25">
      <c r="A28" s="153" t="s">
        <v>19</v>
      </c>
      <c r="B28" s="121">
        <v>52336</v>
      </c>
      <c r="C28" s="72">
        <v>0.0623</v>
      </c>
      <c r="D28" s="12">
        <v>230039</v>
      </c>
      <c r="E28" s="11">
        <f t="shared" si="0"/>
        <v>0.0629</v>
      </c>
      <c r="F28" s="12">
        <v>8023</v>
      </c>
      <c r="G28" s="11">
        <f t="shared" si="1"/>
        <v>0.0591</v>
      </c>
      <c r="H28" s="11">
        <f t="shared" si="6"/>
        <v>0.0616</v>
      </c>
      <c r="I28" s="11">
        <f t="shared" si="7"/>
        <v>0.0685</v>
      </c>
      <c r="J28" s="11">
        <f t="shared" si="2"/>
        <v>0.0561</v>
      </c>
      <c r="K28" s="72">
        <v>0.0616</v>
      </c>
      <c r="L28" s="80">
        <f t="shared" si="3"/>
        <v>51380</v>
      </c>
      <c r="M28" s="78">
        <f t="shared" si="4"/>
        <v>-956</v>
      </c>
      <c r="N28" s="63">
        <f t="shared" si="5"/>
        <v>-0.01826658514215836</v>
      </c>
      <c r="P28" s="115"/>
      <c r="Q28" s="46"/>
    </row>
    <row r="29" spans="1:17" ht="20.25">
      <c r="A29" s="153" t="s">
        <v>16</v>
      </c>
      <c r="B29" s="121">
        <v>67038</v>
      </c>
      <c r="C29" s="72">
        <v>0.0798</v>
      </c>
      <c r="D29" s="12">
        <v>293609</v>
      </c>
      <c r="E29" s="11">
        <f t="shared" si="0"/>
        <v>0.0803</v>
      </c>
      <c r="F29" s="12">
        <v>10529</v>
      </c>
      <c r="G29" s="11">
        <f t="shared" si="1"/>
        <v>0.0776</v>
      </c>
      <c r="H29" s="11">
        <f t="shared" si="6"/>
        <v>0.0794</v>
      </c>
      <c r="I29" s="11">
        <f t="shared" si="7"/>
        <v>0.0878</v>
      </c>
      <c r="J29" s="11">
        <f t="shared" si="2"/>
        <v>0.0718</v>
      </c>
      <c r="K29" s="72">
        <v>0.0794</v>
      </c>
      <c r="L29" s="80">
        <f t="shared" si="3"/>
        <v>66226</v>
      </c>
      <c r="M29" s="78">
        <f t="shared" si="4"/>
        <v>-812</v>
      </c>
      <c r="N29" s="63">
        <f t="shared" si="5"/>
        <v>-0.01211253319013097</v>
      </c>
      <c r="P29" s="115"/>
      <c r="Q29" s="46"/>
    </row>
    <row r="30" spans="1:17" ht="21" thickBot="1">
      <c r="A30" s="126"/>
      <c r="B30" s="122"/>
      <c r="C30" s="21"/>
      <c r="D30" s="26"/>
      <c r="E30" s="26"/>
      <c r="F30" s="26"/>
      <c r="G30" s="26"/>
      <c r="H30" s="11"/>
      <c r="I30" s="163"/>
      <c r="J30" s="26"/>
      <c r="K30" s="21"/>
      <c r="L30" s="41"/>
      <c r="M30" s="83"/>
      <c r="N30" s="63"/>
      <c r="P30" s="46"/>
      <c r="Q30" s="46"/>
    </row>
    <row r="31" spans="1:17" ht="21" thickBot="1">
      <c r="A31" s="233" t="s">
        <v>37</v>
      </c>
      <c r="B31" s="123">
        <v>840072</v>
      </c>
      <c r="C31" s="73">
        <v>1.0000000000000002</v>
      </c>
      <c r="D31" s="23">
        <f aca="true" t="shared" si="8" ref="D31:K31">SUM(D14:D29)</f>
        <v>3657172</v>
      </c>
      <c r="E31" s="22">
        <f>SUM(E14:E29)</f>
        <v>1.0002</v>
      </c>
      <c r="F31" s="23">
        <f t="shared" si="8"/>
        <v>135692</v>
      </c>
      <c r="G31" s="22">
        <f t="shared" si="8"/>
        <v>0.9998</v>
      </c>
      <c r="H31" s="22">
        <f t="shared" si="8"/>
        <v>0.9999999999999999</v>
      </c>
      <c r="I31" s="22">
        <f t="shared" si="8"/>
        <v>1.1000999999999999</v>
      </c>
      <c r="J31" s="22">
        <f t="shared" si="8"/>
        <v>0.8999</v>
      </c>
      <c r="K31" s="73">
        <f t="shared" si="8"/>
        <v>0.9999999999999999</v>
      </c>
      <c r="L31" s="42">
        <v>834084</v>
      </c>
      <c r="M31" s="79">
        <f t="shared" si="4"/>
        <v>-5988</v>
      </c>
      <c r="N31" s="142">
        <f t="shared" si="5"/>
        <v>-0.007127960460531955</v>
      </c>
      <c r="P31" s="115"/>
      <c r="Q31" s="46"/>
    </row>
    <row r="32" spans="1:14" ht="14.25" customHeight="1">
      <c r="A32" s="16"/>
      <c r="B32" s="143"/>
      <c r="C32" s="114"/>
      <c r="D32" s="113"/>
      <c r="E32" s="113"/>
      <c r="F32" s="113"/>
      <c r="G32" s="113"/>
      <c r="H32" s="113"/>
      <c r="I32" s="113"/>
      <c r="J32" s="113"/>
      <c r="K32" s="113"/>
      <c r="L32" s="113"/>
      <c r="M32" s="113"/>
      <c r="N32" s="55"/>
    </row>
    <row r="33" spans="1:14" s="5" customFormat="1" ht="22.5" customHeight="1">
      <c r="A33" s="134" t="s">
        <v>63</v>
      </c>
      <c r="B33" s="25"/>
      <c r="C33" s="24"/>
      <c r="D33" s="24"/>
      <c r="E33" s="24"/>
      <c r="F33" s="24"/>
      <c r="G33" s="24"/>
      <c r="H33" s="13"/>
      <c r="I33" s="13"/>
      <c r="J33" s="13"/>
      <c r="K33" s="13"/>
      <c r="L33" s="13"/>
      <c r="M33" s="13"/>
      <c r="N33" s="13"/>
    </row>
    <row r="34" spans="1:14" ht="14.25" customHeight="1">
      <c r="A34" s="7"/>
      <c r="B34" s="13"/>
      <c r="C34" s="1"/>
      <c r="D34" s="1"/>
      <c r="E34" s="1"/>
      <c r="F34" s="1"/>
      <c r="G34" s="1"/>
      <c r="H34" s="1"/>
      <c r="I34" s="1"/>
      <c r="J34" s="1"/>
      <c r="K34" s="1"/>
      <c r="L34" s="1"/>
      <c r="M34" s="1"/>
      <c r="N34" s="1"/>
    </row>
    <row r="35" spans="1:14" ht="20.25" customHeight="1">
      <c r="A35" s="135" t="s">
        <v>44</v>
      </c>
      <c r="B35" s="13"/>
      <c r="C35" s="1"/>
      <c r="D35" s="1"/>
      <c r="E35" s="1"/>
      <c r="F35" s="1"/>
      <c r="G35" s="1"/>
      <c r="H35" s="24"/>
      <c r="I35" s="24"/>
      <c r="J35" s="24"/>
      <c r="K35" s="25"/>
      <c r="L35" s="56"/>
      <c r="M35" s="56"/>
      <c r="N35" s="56"/>
    </row>
    <row r="36" spans="1:14" ht="20.25" customHeight="1">
      <c r="A36" s="135" t="s">
        <v>45</v>
      </c>
      <c r="B36" s="10"/>
      <c r="C36" s="8"/>
      <c r="D36" s="8"/>
      <c r="E36" s="1"/>
      <c r="F36" s="1"/>
      <c r="G36" s="1"/>
      <c r="H36" s="1"/>
      <c r="I36" s="1"/>
      <c r="J36" s="1"/>
      <c r="K36" s="1"/>
      <c r="L36" s="1"/>
      <c r="M36" s="1"/>
      <c r="N36" s="1"/>
    </row>
    <row r="37" spans="1:14" ht="21" customHeight="1">
      <c r="A37" s="136" t="s">
        <v>46</v>
      </c>
      <c r="B37" s="10"/>
      <c r="C37" s="8"/>
      <c r="D37" s="8"/>
      <c r="E37" s="1"/>
      <c r="F37" s="1"/>
      <c r="G37" s="1"/>
      <c r="H37" s="1"/>
      <c r="I37" s="1"/>
      <c r="J37" s="1"/>
      <c r="K37" s="1"/>
      <c r="L37" s="1"/>
      <c r="M37" s="1"/>
      <c r="N37" s="1"/>
    </row>
    <row r="38" spans="1:14" ht="20.25">
      <c r="A38" s="135" t="s">
        <v>59</v>
      </c>
      <c r="B38" s="10"/>
      <c r="C38" s="8"/>
      <c r="D38" s="8"/>
      <c r="E38" s="1"/>
      <c r="F38" s="1"/>
      <c r="G38" s="1"/>
      <c r="H38" s="1"/>
      <c r="I38" s="1"/>
      <c r="J38" s="1"/>
      <c r="K38" s="1"/>
      <c r="L38" s="1"/>
      <c r="M38" s="1"/>
      <c r="N38" s="1"/>
    </row>
    <row r="39" spans="1:14" ht="42" customHeight="1">
      <c r="A39" s="200" t="s">
        <v>68</v>
      </c>
      <c r="B39" s="201"/>
      <c r="C39" s="201"/>
      <c r="D39" s="201"/>
      <c r="E39" s="201"/>
      <c r="F39" s="201"/>
      <c r="G39" s="201"/>
      <c r="H39" s="201"/>
      <c r="I39" s="201"/>
      <c r="J39" s="201"/>
      <c r="K39" s="201"/>
      <c r="L39" s="201"/>
      <c r="M39" s="201"/>
      <c r="N39" s="201"/>
    </row>
    <row r="40" spans="1:14" ht="26.25" customHeight="1" thickBot="1">
      <c r="A40" s="1"/>
      <c r="B40" s="13"/>
      <c r="C40" s="1"/>
      <c r="D40" s="1"/>
      <c r="E40" s="1"/>
      <c r="F40" s="1"/>
      <c r="G40" s="1"/>
      <c r="H40" s="1"/>
      <c r="I40" s="1"/>
      <c r="J40" s="1"/>
      <c r="K40" s="1"/>
      <c r="L40" s="1"/>
      <c r="M40" s="1"/>
      <c r="N40" s="1"/>
    </row>
    <row r="41" spans="1:14" ht="27" customHeight="1" thickBot="1">
      <c r="A41" s="181" t="s">
        <v>78</v>
      </c>
      <c r="B41" s="182"/>
      <c r="C41" s="17"/>
      <c r="D41" s="53"/>
      <c r="E41" s="18" t="s">
        <v>50</v>
      </c>
      <c r="F41" s="18"/>
      <c r="G41" s="18"/>
      <c r="H41" s="18"/>
      <c r="I41" s="18"/>
      <c r="J41" s="173" t="s">
        <v>66</v>
      </c>
      <c r="K41" s="44" t="s">
        <v>49</v>
      </c>
      <c r="L41" s="147">
        <v>43607</v>
      </c>
      <c r="M41" s="202"/>
      <c r="N41" s="203"/>
    </row>
    <row r="42" spans="1:14" ht="20.25">
      <c r="A42" s="45"/>
      <c r="B42" s="27"/>
      <c r="C42" s="45"/>
      <c r="D42" s="45"/>
      <c r="E42" s="45"/>
      <c r="F42" s="45"/>
      <c r="G42" s="45"/>
      <c r="H42" s="45"/>
      <c r="I42" s="45"/>
      <c r="J42" s="45"/>
      <c r="K42" s="45"/>
      <c r="L42" s="1"/>
      <c r="M42" s="1"/>
      <c r="N42" s="1"/>
    </row>
    <row r="43" spans="1:14" ht="20.25">
      <c r="A43" s="1"/>
      <c r="B43" s="13"/>
      <c r="C43" s="1"/>
      <c r="D43" s="1"/>
      <c r="E43" s="1"/>
      <c r="F43" s="1"/>
      <c r="G43" s="1"/>
      <c r="H43" s="1"/>
      <c r="I43" s="1"/>
      <c r="J43" s="1"/>
      <c r="K43" s="1"/>
      <c r="L43" s="1"/>
      <c r="M43" s="1"/>
      <c r="N43" s="1"/>
    </row>
  </sheetData>
  <sheetProtection/>
  <mergeCells count="11">
    <mergeCell ref="A1:N1"/>
    <mergeCell ref="A2:N2"/>
    <mergeCell ref="A3:N3"/>
    <mergeCell ref="A4:N4"/>
    <mergeCell ref="A5:N5"/>
    <mergeCell ref="A6:L6"/>
    <mergeCell ref="M8:M12"/>
    <mergeCell ref="N8:N12"/>
    <mergeCell ref="A39:N39"/>
    <mergeCell ref="A41:B41"/>
    <mergeCell ref="M41:N41"/>
  </mergeCells>
  <printOptions horizontalCentered="1" verticalCentered="1"/>
  <pageMargins left="0.35" right="0.5" top="0.44" bottom="0.27" header="0.58" footer="0.43"/>
  <pageSetup horizontalDpi="600" verticalDpi="600" orientation="landscape" scale="60" r:id="rId1"/>
  <headerFooter alignWithMargins="0">
    <oddHeader>&amp;C&amp;"Arial Narrow,Bold"&amp;11
</oddHeader>
    <oddFooter xml:space="preserve">&amp;C&amp;"Arial Narrow,Bold"&amp;11 </oddFooter>
  </headerFooter>
</worksheet>
</file>

<file path=xl/worksheets/sheet6.xml><?xml version="1.0" encoding="utf-8"?>
<worksheet xmlns="http://schemas.openxmlformats.org/spreadsheetml/2006/main" xmlns:r="http://schemas.openxmlformats.org/officeDocument/2006/relationships">
  <sheetPr transitionEvaluation="1"/>
  <dimension ref="A1:CF39"/>
  <sheetViews>
    <sheetView defaultGridColor="0" zoomScale="87" zoomScaleNormal="87" zoomScalePageLayoutView="0" colorId="22" workbookViewId="0" topLeftCell="A16">
      <selection activeCell="L17" sqref="L17"/>
    </sheetView>
  </sheetViews>
  <sheetFormatPr defaultColWidth="9.625" defaultRowHeight="15.75"/>
  <cols>
    <col min="1" max="1" width="25.875" style="3" customWidth="1"/>
    <col min="2" max="3" width="15.875" style="9" customWidth="1"/>
    <col min="4" max="4" width="16.25390625" style="9" customWidth="1"/>
    <col min="5" max="6" width="15.875" style="3" customWidth="1"/>
    <col min="7" max="7" width="16.125" style="3" customWidth="1"/>
    <col min="8" max="8" width="15.75390625" style="3" customWidth="1"/>
    <col min="9" max="9" width="13.25390625" style="3" customWidth="1"/>
    <col min="10" max="10" width="12.625" style="2" customWidth="1"/>
    <col min="11" max="16384" width="9.625" style="2" customWidth="1"/>
  </cols>
  <sheetData>
    <row r="1" spans="1:9" ht="33" customHeight="1">
      <c r="A1" s="183" t="s">
        <v>70</v>
      </c>
      <c r="B1" s="183"/>
      <c r="C1" s="183"/>
      <c r="D1" s="183"/>
      <c r="E1" s="183"/>
      <c r="F1" s="183"/>
      <c r="G1" s="183"/>
      <c r="H1" s="183"/>
      <c r="I1" s="183"/>
    </row>
    <row r="2" spans="1:9" ht="31.5" customHeight="1">
      <c r="A2" s="184" t="s">
        <v>29</v>
      </c>
      <c r="B2" s="185"/>
      <c r="C2" s="185"/>
      <c r="D2" s="185"/>
      <c r="E2" s="185"/>
      <c r="F2" s="185"/>
      <c r="G2" s="185"/>
      <c r="H2" s="185"/>
      <c r="I2" s="185"/>
    </row>
    <row r="3" spans="1:9" ht="24.75">
      <c r="A3" s="184" t="s">
        <v>41</v>
      </c>
      <c r="B3" s="185"/>
      <c r="C3" s="185"/>
      <c r="D3" s="185"/>
      <c r="E3" s="185"/>
      <c r="F3" s="185"/>
      <c r="G3" s="185"/>
      <c r="H3" s="185"/>
      <c r="I3" s="185"/>
    </row>
    <row r="4" spans="1:9" ht="24.75">
      <c r="A4" s="184"/>
      <c r="B4" s="185"/>
      <c r="C4" s="185"/>
      <c r="D4" s="185"/>
      <c r="E4" s="185"/>
      <c r="F4" s="185"/>
      <c r="G4" s="185"/>
      <c r="H4" s="185"/>
      <c r="I4" s="185"/>
    </row>
    <row r="5" spans="1:9" ht="35.25" customHeight="1" thickBot="1">
      <c r="A5" s="186" t="s">
        <v>65</v>
      </c>
      <c r="B5" s="185"/>
      <c r="C5" s="185"/>
      <c r="D5" s="185"/>
      <c r="E5" s="185"/>
      <c r="F5" s="185"/>
      <c r="G5" s="185"/>
      <c r="H5" s="185"/>
      <c r="I5" s="185"/>
    </row>
    <row r="6" spans="1:84" s="4" customFormat="1" ht="25.5" thickBot="1">
      <c r="A6" s="187"/>
      <c r="B6" s="187"/>
      <c r="C6" s="187"/>
      <c r="D6" s="187"/>
      <c r="E6" s="187"/>
      <c r="F6" s="187"/>
      <c r="G6" s="187"/>
      <c r="H6" s="187"/>
      <c r="I6" s="18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9" s="7" customFormat="1" ht="21" thickBot="1">
      <c r="A7" s="150"/>
      <c r="B7" s="81"/>
      <c r="C7" s="81"/>
      <c r="D7" s="81"/>
      <c r="E7" s="81"/>
      <c r="F7" s="81"/>
      <c r="G7" s="81"/>
      <c r="H7" s="81"/>
      <c r="I7" s="102"/>
    </row>
    <row r="8" spans="1:9" ht="20.25" customHeight="1">
      <c r="A8" s="149"/>
      <c r="B8" s="36"/>
      <c r="C8" s="105"/>
      <c r="D8" s="87"/>
      <c r="E8" s="36"/>
      <c r="F8" s="105"/>
      <c r="G8" s="87"/>
      <c r="H8" s="219" t="s">
        <v>37</v>
      </c>
      <c r="I8" s="94" t="s">
        <v>37</v>
      </c>
    </row>
    <row r="9" spans="1:9" ht="20.25">
      <c r="A9" s="125"/>
      <c r="B9" s="33" t="s">
        <v>52</v>
      </c>
      <c r="C9" s="34" t="s">
        <v>52</v>
      </c>
      <c r="D9" s="40" t="s">
        <v>52</v>
      </c>
      <c r="E9" s="33" t="s">
        <v>57</v>
      </c>
      <c r="F9" s="34" t="s">
        <v>57</v>
      </c>
      <c r="G9" s="40" t="s">
        <v>57</v>
      </c>
      <c r="H9" s="75" t="s">
        <v>38</v>
      </c>
      <c r="I9" s="95" t="s">
        <v>40</v>
      </c>
    </row>
    <row r="10" spans="1:9" ht="20.25">
      <c r="A10" s="155" t="s">
        <v>32</v>
      </c>
      <c r="B10" s="158" t="s">
        <v>35</v>
      </c>
      <c r="C10" s="148" t="s">
        <v>36</v>
      </c>
      <c r="D10" s="90" t="s">
        <v>37</v>
      </c>
      <c r="E10" s="88" t="s">
        <v>35</v>
      </c>
      <c r="F10" s="89" t="s">
        <v>36</v>
      </c>
      <c r="G10" s="90" t="s">
        <v>37</v>
      </c>
      <c r="H10" s="75" t="s">
        <v>39</v>
      </c>
      <c r="I10" s="95" t="s">
        <v>39</v>
      </c>
    </row>
    <row r="11" spans="1:9" ht="20.25">
      <c r="A11" s="156" t="s">
        <v>33</v>
      </c>
      <c r="B11" s="124" t="s">
        <v>66</v>
      </c>
      <c r="C11" s="118" t="s">
        <v>66</v>
      </c>
      <c r="D11" s="40" t="s">
        <v>66</v>
      </c>
      <c r="E11" s="33"/>
      <c r="F11" s="34"/>
      <c r="G11" s="40"/>
      <c r="H11" s="75" t="s">
        <v>52</v>
      </c>
      <c r="I11" s="95" t="s">
        <v>52</v>
      </c>
    </row>
    <row r="12" spans="1:9" ht="21" thickBot="1">
      <c r="A12" s="157"/>
      <c r="B12" s="159" t="s">
        <v>7</v>
      </c>
      <c r="C12" s="119" t="s">
        <v>7</v>
      </c>
      <c r="D12" s="66" t="s">
        <v>7</v>
      </c>
      <c r="E12" s="67" t="s">
        <v>7</v>
      </c>
      <c r="F12" s="68" t="s">
        <v>7</v>
      </c>
      <c r="G12" s="66" t="s">
        <v>7</v>
      </c>
      <c r="H12" s="96"/>
      <c r="I12" s="97"/>
    </row>
    <row r="13" spans="1:9" ht="21" thickTop="1">
      <c r="A13" s="131"/>
      <c r="B13" s="160"/>
      <c r="C13" s="106"/>
      <c r="D13" s="93"/>
      <c r="E13" s="77"/>
      <c r="F13" s="106"/>
      <c r="G13" s="93"/>
      <c r="H13" s="77"/>
      <c r="I13" s="93"/>
    </row>
    <row r="14" spans="1:9" ht="20.25">
      <c r="A14" s="145" t="s">
        <v>10</v>
      </c>
      <c r="B14" s="161">
        <v>185357</v>
      </c>
      <c r="C14" s="121">
        <v>15961</v>
      </c>
      <c r="D14" s="91">
        <f>B14+C14</f>
        <v>201318</v>
      </c>
      <c r="E14" s="61">
        <v>181552</v>
      </c>
      <c r="F14" s="121">
        <v>15634</v>
      </c>
      <c r="G14" s="91">
        <f>E14+F14</f>
        <v>197186</v>
      </c>
      <c r="H14" s="43">
        <f>G14-D14</f>
        <v>-4132</v>
      </c>
      <c r="I14" s="98">
        <f>H14/D14</f>
        <v>-0.0205247419505459</v>
      </c>
    </row>
    <row r="15" spans="1:9" ht="20.25">
      <c r="A15" s="145" t="s">
        <v>12</v>
      </c>
      <c r="B15" s="161">
        <v>962885</v>
      </c>
      <c r="C15" s="121">
        <v>82915</v>
      </c>
      <c r="D15" s="91">
        <f aca="true" t="shared" si="0" ref="D15:D29">B15+C15</f>
        <v>1045800</v>
      </c>
      <c r="E15" s="61">
        <v>957012</v>
      </c>
      <c r="F15" s="121">
        <v>82409</v>
      </c>
      <c r="G15" s="91">
        <f aca="true" t="shared" si="1" ref="G15:G31">E15+F15</f>
        <v>1039421</v>
      </c>
      <c r="H15" s="43">
        <f aca="true" t="shared" si="2" ref="H15:H31">G15-D15</f>
        <v>-6379</v>
      </c>
      <c r="I15" s="98">
        <f aca="true" t="shared" si="3" ref="I15:I31">H15/D15</f>
        <v>-0.006099636641805317</v>
      </c>
    </row>
    <row r="16" spans="1:9" ht="20.25">
      <c r="A16" s="145" t="s">
        <v>17</v>
      </c>
      <c r="B16" s="161">
        <v>546318</v>
      </c>
      <c r="C16" s="121">
        <v>47044</v>
      </c>
      <c r="D16" s="91">
        <f t="shared" si="0"/>
        <v>593362</v>
      </c>
      <c r="E16" s="61">
        <v>541760</v>
      </c>
      <c r="F16" s="121">
        <v>46652</v>
      </c>
      <c r="G16" s="91">
        <f t="shared" si="1"/>
        <v>588412</v>
      </c>
      <c r="H16" s="43">
        <f t="shared" si="2"/>
        <v>-4950</v>
      </c>
      <c r="I16" s="98">
        <f t="shared" si="3"/>
        <v>-0.008342293574580105</v>
      </c>
    </row>
    <row r="17" spans="1:9" ht="20.25">
      <c r="A17" s="145" t="s">
        <v>15</v>
      </c>
      <c r="B17" s="161">
        <v>365838</v>
      </c>
      <c r="C17" s="121">
        <v>31503</v>
      </c>
      <c r="D17" s="91">
        <f t="shared" si="0"/>
        <v>397341</v>
      </c>
      <c r="E17" s="61">
        <v>361173</v>
      </c>
      <c r="F17" s="121">
        <v>31101</v>
      </c>
      <c r="G17" s="91">
        <f t="shared" si="1"/>
        <v>392274</v>
      </c>
      <c r="H17" s="43">
        <f t="shared" si="2"/>
        <v>-5067</v>
      </c>
      <c r="I17" s="98">
        <f t="shared" si="3"/>
        <v>-0.012752270719608598</v>
      </c>
    </row>
    <row r="18" spans="1:11" ht="20.25">
      <c r="A18" s="145" t="s">
        <v>18</v>
      </c>
      <c r="B18" s="161">
        <v>376569</v>
      </c>
      <c r="C18" s="121">
        <v>32427</v>
      </c>
      <c r="D18" s="91">
        <f t="shared" si="0"/>
        <v>408996</v>
      </c>
      <c r="E18" s="61">
        <v>369865</v>
      </c>
      <c r="F18" s="121">
        <v>31849</v>
      </c>
      <c r="G18" s="91">
        <f t="shared" si="1"/>
        <v>401714</v>
      </c>
      <c r="H18" s="43">
        <f t="shared" si="2"/>
        <v>-7282</v>
      </c>
      <c r="I18" s="98">
        <f t="shared" si="3"/>
        <v>-0.017804575105869008</v>
      </c>
      <c r="K18" s="2" t="s">
        <v>47</v>
      </c>
    </row>
    <row r="19" spans="1:9" ht="20.25">
      <c r="A19" s="145" t="s">
        <v>21</v>
      </c>
      <c r="B19" s="161">
        <v>848744</v>
      </c>
      <c r="C19" s="128">
        <v>73086</v>
      </c>
      <c r="D19" s="91">
        <f t="shared" si="0"/>
        <v>921830</v>
      </c>
      <c r="E19" s="61">
        <v>835334</v>
      </c>
      <c r="F19" s="128">
        <v>71931</v>
      </c>
      <c r="G19" s="91">
        <f t="shared" si="1"/>
        <v>907265</v>
      </c>
      <c r="H19" s="43">
        <f t="shared" si="2"/>
        <v>-14565</v>
      </c>
      <c r="I19" s="98">
        <f t="shared" si="3"/>
        <v>-0.01580009329268954</v>
      </c>
    </row>
    <row r="20" spans="1:9" ht="20.25">
      <c r="A20" s="145" t="s">
        <v>9</v>
      </c>
      <c r="B20" s="161">
        <v>355107</v>
      </c>
      <c r="C20" s="121">
        <v>30579</v>
      </c>
      <c r="D20" s="91">
        <f t="shared" si="0"/>
        <v>385686</v>
      </c>
      <c r="E20" s="61">
        <v>352482</v>
      </c>
      <c r="F20" s="121">
        <v>30353</v>
      </c>
      <c r="G20" s="91">
        <f t="shared" si="1"/>
        <v>382835</v>
      </c>
      <c r="H20" s="43">
        <f t="shared" si="2"/>
        <v>-2851</v>
      </c>
      <c r="I20" s="98">
        <f t="shared" si="3"/>
        <v>-0.007392023563209451</v>
      </c>
    </row>
    <row r="21" spans="1:9" ht="20.25">
      <c r="A21" s="145" t="s">
        <v>20</v>
      </c>
      <c r="B21" s="161">
        <v>416567</v>
      </c>
      <c r="C21" s="128">
        <v>35871</v>
      </c>
      <c r="D21" s="91">
        <f t="shared" si="0"/>
        <v>452438</v>
      </c>
      <c r="E21" s="61">
        <v>409458</v>
      </c>
      <c r="F21" s="128">
        <v>35259</v>
      </c>
      <c r="G21" s="91">
        <f t="shared" si="1"/>
        <v>444717</v>
      </c>
      <c r="H21" s="43">
        <f t="shared" si="2"/>
        <v>-7721</v>
      </c>
      <c r="I21" s="98">
        <f t="shared" si="3"/>
        <v>-0.017065321657332055</v>
      </c>
    </row>
    <row r="22" spans="1:9" ht="20.25">
      <c r="A22" s="145" t="s">
        <v>22</v>
      </c>
      <c r="B22" s="161">
        <v>347302</v>
      </c>
      <c r="C22" s="121">
        <v>29907</v>
      </c>
      <c r="D22" s="91">
        <f t="shared" si="0"/>
        <v>377209</v>
      </c>
      <c r="E22" s="61">
        <v>343791</v>
      </c>
      <c r="F22" s="121">
        <v>29604</v>
      </c>
      <c r="G22" s="91">
        <f t="shared" si="1"/>
        <v>373395</v>
      </c>
      <c r="H22" s="43">
        <f t="shared" si="2"/>
        <v>-3814</v>
      </c>
      <c r="I22" s="98">
        <f t="shared" si="3"/>
        <v>-0.01011110551444955</v>
      </c>
    </row>
    <row r="23" spans="1:9" ht="20.25">
      <c r="A23" s="145" t="s">
        <v>11</v>
      </c>
      <c r="B23" s="161">
        <v>673141</v>
      </c>
      <c r="C23" s="121">
        <v>57965</v>
      </c>
      <c r="D23" s="91">
        <f t="shared" si="0"/>
        <v>731106</v>
      </c>
      <c r="E23" s="61">
        <v>658610</v>
      </c>
      <c r="F23" s="121">
        <v>56714</v>
      </c>
      <c r="G23" s="91">
        <f t="shared" si="1"/>
        <v>715324</v>
      </c>
      <c r="H23" s="43">
        <f t="shared" si="2"/>
        <v>-15782</v>
      </c>
      <c r="I23" s="98">
        <f t="shared" si="3"/>
        <v>-0.021586473096924387</v>
      </c>
    </row>
    <row r="24" spans="1:9" ht="20.25">
      <c r="A24" s="145" t="s">
        <v>43</v>
      </c>
      <c r="B24" s="161">
        <v>510222</v>
      </c>
      <c r="C24" s="121">
        <v>43937</v>
      </c>
      <c r="D24" s="91">
        <f t="shared" si="0"/>
        <v>554159</v>
      </c>
      <c r="E24" s="61">
        <v>506029</v>
      </c>
      <c r="F24" s="121">
        <v>43575</v>
      </c>
      <c r="G24" s="91">
        <f t="shared" si="1"/>
        <v>549604</v>
      </c>
      <c r="H24" s="43">
        <f t="shared" si="2"/>
        <v>-4555</v>
      </c>
      <c r="I24" s="98">
        <f t="shared" si="3"/>
        <v>-0.008219662587813245</v>
      </c>
    </row>
    <row r="25" spans="1:9" ht="20.25">
      <c r="A25" s="145" t="s">
        <v>13</v>
      </c>
      <c r="B25" s="161">
        <v>1138488</v>
      </c>
      <c r="C25" s="121">
        <v>98036</v>
      </c>
      <c r="D25" s="91">
        <f t="shared" si="0"/>
        <v>1236524</v>
      </c>
      <c r="E25" s="61">
        <v>1134702</v>
      </c>
      <c r="F25" s="121">
        <v>97710</v>
      </c>
      <c r="G25" s="91">
        <f t="shared" si="1"/>
        <v>1232412</v>
      </c>
      <c r="H25" s="43">
        <f t="shared" si="2"/>
        <v>-4112</v>
      </c>
      <c r="I25" s="98">
        <f t="shared" si="3"/>
        <v>-0.0033254510223820967</v>
      </c>
    </row>
    <row r="26" spans="1:9" ht="20.25">
      <c r="A26" s="145" t="s">
        <v>14</v>
      </c>
      <c r="B26" s="161">
        <v>1273116</v>
      </c>
      <c r="C26" s="128">
        <v>109629</v>
      </c>
      <c r="D26" s="91">
        <f t="shared" si="0"/>
        <v>1382745</v>
      </c>
      <c r="E26" s="61">
        <v>1276660</v>
      </c>
      <c r="F26" s="128">
        <v>109935</v>
      </c>
      <c r="G26" s="91">
        <f t="shared" si="1"/>
        <v>1386595</v>
      </c>
      <c r="H26" s="43">
        <f t="shared" si="2"/>
        <v>3850</v>
      </c>
      <c r="I26" s="98">
        <f t="shared" si="3"/>
        <v>0.0027843167033690234</v>
      </c>
    </row>
    <row r="27" spans="1:9" ht="20.25">
      <c r="A27" s="145" t="s">
        <v>23</v>
      </c>
      <c r="B27" s="161">
        <v>369740</v>
      </c>
      <c r="C27" s="121">
        <v>31839</v>
      </c>
      <c r="D27" s="91">
        <f t="shared" si="0"/>
        <v>401579</v>
      </c>
      <c r="E27" s="61">
        <v>366967</v>
      </c>
      <c r="F27" s="121">
        <v>31600</v>
      </c>
      <c r="G27" s="91">
        <f t="shared" si="1"/>
        <v>398567</v>
      </c>
      <c r="H27" s="43">
        <f t="shared" si="2"/>
        <v>-3012</v>
      </c>
      <c r="I27" s="98">
        <f t="shared" si="3"/>
        <v>-0.0075003922017834596</v>
      </c>
    </row>
    <row r="28" spans="1:9" ht="20.25">
      <c r="A28" s="145" t="s">
        <v>19</v>
      </c>
      <c r="B28" s="161">
        <v>607779</v>
      </c>
      <c r="C28" s="121">
        <v>52336</v>
      </c>
      <c r="D28" s="91">
        <f t="shared" si="0"/>
        <v>660115</v>
      </c>
      <c r="E28" s="61">
        <v>594874</v>
      </c>
      <c r="F28" s="121">
        <v>51225</v>
      </c>
      <c r="G28" s="91">
        <f t="shared" si="1"/>
        <v>646099</v>
      </c>
      <c r="H28" s="43">
        <f t="shared" si="2"/>
        <v>-14016</v>
      </c>
      <c r="I28" s="98">
        <f t="shared" si="3"/>
        <v>-0.02123266400551419</v>
      </c>
    </row>
    <row r="29" spans="1:9" ht="20.25">
      <c r="A29" s="145" t="s">
        <v>24</v>
      </c>
      <c r="B29" s="161">
        <v>778503</v>
      </c>
      <c r="C29" s="121">
        <v>67038</v>
      </c>
      <c r="D29" s="91">
        <f t="shared" si="0"/>
        <v>845541</v>
      </c>
      <c r="E29" s="61">
        <v>766769</v>
      </c>
      <c r="F29" s="121">
        <v>66027</v>
      </c>
      <c r="G29" s="91">
        <f t="shared" si="1"/>
        <v>832796</v>
      </c>
      <c r="H29" s="43">
        <f t="shared" si="2"/>
        <v>-12745</v>
      </c>
      <c r="I29" s="98">
        <f t="shared" si="3"/>
        <v>-0.015073189827577847</v>
      </c>
    </row>
    <row r="30" spans="1:9" ht="21" thickBot="1">
      <c r="A30" s="131"/>
      <c r="B30" s="162"/>
      <c r="C30" s="122"/>
      <c r="D30" s="91"/>
      <c r="E30" s="61"/>
      <c r="F30" s="122"/>
      <c r="G30" s="91"/>
      <c r="H30" s="43"/>
      <c r="I30" s="98"/>
    </row>
    <row r="31" spans="1:9" ht="21" thickBot="1">
      <c r="A31" s="132"/>
      <c r="B31" s="123">
        <v>9755678</v>
      </c>
      <c r="C31" s="123">
        <v>840072</v>
      </c>
      <c r="D31" s="92">
        <f>B31+C31</f>
        <v>10595750</v>
      </c>
      <c r="E31" s="42">
        <v>9657038</v>
      </c>
      <c r="F31" s="123">
        <v>831578</v>
      </c>
      <c r="G31" s="92">
        <f t="shared" si="1"/>
        <v>10488616</v>
      </c>
      <c r="H31" s="86">
        <f t="shared" si="2"/>
        <v>-107134</v>
      </c>
      <c r="I31" s="146">
        <f t="shared" si="3"/>
        <v>-0.010111035084821744</v>
      </c>
    </row>
    <row r="32" spans="1:9" ht="5.25" customHeight="1">
      <c r="A32" s="169"/>
      <c r="B32" s="170"/>
      <c r="C32" s="170"/>
      <c r="D32" s="171"/>
      <c r="E32" s="170"/>
      <c r="F32" s="170"/>
      <c r="G32" s="171"/>
      <c r="H32" s="171"/>
      <c r="I32" s="172"/>
    </row>
    <row r="33" spans="1:9" s="5" customFormat="1" ht="60" customHeight="1">
      <c r="A33" s="177" t="s">
        <v>69</v>
      </c>
      <c r="B33" s="178"/>
      <c r="C33" s="178"/>
      <c r="D33" s="178"/>
      <c r="E33" s="178"/>
      <c r="F33" s="178"/>
      <c r="G33" s="178"/>
      <c r="H33" s="178"/>
      <c r="I33" s="178"/>
    </row>
    <row r="34" spans="1:13" ht="21.75" customHeight="1">
      <c r="A34" s="204" t="s">
        <v>64</v>
      </c>
      <c r="B34" s="205"/>
      <c r="C34" s="205"/>
      <c r="D34" s="205"/>
      <c r="E34" s="205"/>
      <c r="F34" s="205"/>
      <c r="G34" s="205"/>
      <c r="H34" s="205"/>
      <c r="I34" s="205"/>
      <c r="J34" s="168"/>
      <c r="K34" s="168"/>
      <c r="L34" s="168"/>
      <c r="M34" s="168"/>
    </row>
    <row r="35" spans="1:9" ht="48.75" customHeight="1" thickBot="1">
      <c r="A35" s="179" t="s">
        <v>67</v>
      </c>
      <c r="B35" s="180"/>
      <c r="C35" s="180"/>
      <c r="D35" s="180"/>
      <c r="E35" s="180"/>
      <c r="F35" s="180"/>
      <c r="G35" s="180"/>
      <c r="H35" s="180"/>
      <c r="I35" s="180"/>
    </row>
    <row r="36" spans="1:9" ht="19.5" customHeight="1" thickBot="1">
      <c r="A36" s="181" t="s">
        <v>34</v>
      </c>
      <c r="B36" s="182"/>
      <c r="C36" s="182"/>
      <c r="D36" s="101"/>
      <c r="E36" s="99"/>
      <c r="F36" s="174"/>
      <c r="G36" s="57" t="s">
        <v>48</v>
      </c>
      <c r="H36" s="103">
        <v>43250</v>
      </c>
      <c r="I36" s="104"/>
    </row>
    <row r="37" spans="1:9" ht="20.25">
      <c r="A37" s="1"/>
      <c r="B37" s="13"/>
      <c r="C37" s="1"/>
      <c r="D37" s="1"/>
      <c r="E37" s="1"/>
      <c r="F37" s="1"/>
      <c r="G37" s="1"/>
      <c r="H37" s="1"/>
      <c r="I37" s="1"/>
    </row>
    <row r="38" spans="1:9" ht="20.25">
      <c r="A38" s="1"/>
      <c r="B38" s="13"/>
      <c r="C38" s="1"/>
      <c r="D38" s="1"/>
      <c r="E38" s="1"/>
      <c r="F38" s="1"/>
      <c r="G38" s="1"/>
      <c r="H38" s="1"/>
      <c r="I38" s="1"/>
    </row>
    <row r="39" spans="1:9" ht="20.25">
      <c r="A39" s="1"/>
      <c r="B39" s="13"/>
      <c r="C39" s="1"/>
      <c r="D39" s="1"/>
      <c r="E39" s="1"/>
      <c r="F39" s="1"/>
      <c r="G39" s="1"/>
      <c r="H39" s="1"/>
      <c r="I39" s="1"/>
    </row>
  </sheetData>
  <sheetProtection/>
  <mergeCells count="10">
    <mergeCell ref="A35:I35"/>
    <mergeCell ref="A36:C36"/>
    <mergeCell ref="A5:I5"/>
    <mergeCell ref="A6:I6"/>
    <mergeCell ref="A1:I1"/>
    <mergeCell ref="A2:I2"/>
    <mergeCell ref="A3:I3"/>
    <mergeCell ref="A4:I4"/>
    <mergeCell ref="A33:I33"/>
    <mergeCell ref="A34:I34"/>
  </mergeCells>
  <printOptions horizontalCentered="1" verticalCentered="1"/>
  <pageMargins left="0.35" right="0.33" top="0.26" bottom="0.22" header="0.17" footer="0.17"/>
  <pageSetup horizontalDpi="600" verticalDpi="600" orientation="landscape" scale="70" r:id="rId1"/>
  <headerFooter alignWithMargins="0">
    <oddHeader>&amp;C&amp;"Arial Narrow,Bold"&amp;11
</oddHeader>
  </headerFooter>
  <ignoredErrors>
    <ignoredError sqref="E10:F10" numberStoredAsText="1"/>
  </ignoredErrors>
</worksheet>
</file>

<file path=xl/worksheets/sheet7.xml><?xml version="1.0" encoding="utf-8"?>
<worksheet xmlns="http://schemas.openxmlformats.org/spreadsheetml/2006/main" xmlns:r="http://schemas.openxmlformats.org/officeDocument/2006/relationships">
  <sheetPr transitionEvaluation="1"/>
  <dimension ref="A1:CO44"/>
  <sheetViews>
    <sheetView defaultGridColor="0" zoomScale="87" zoomScaleNormal="87" zoomScalePageLayoutView="0" colorId="22" workbookViewId="0" topLeftCell="A4">
      <selection activeCell="A1" sqref="A1:O1"/>
    </sheetView>
  </sheetViews>
  <sheetFormatPr defaultColWidth="9.625" defaultRowHeight="15.75"/>
  <cols>
    <col min="1" max="1" width="23.875" style="3" customWidth="1"/>
    <col min="2" max="2" width="15.875" style="9" customWidth="1"/>
    <col min="3" max="3" width="10.50390625" style="9" customWidth="1"/>
    <col min="4" max="4" width="12.375" style="9" customWidth="1"/>
    <col min="5" max="5" width="10.50390625" style="3" customWidth="1"/>
    <col min="6" max="6" width="13.25390625" style="9" customWidth="1"/>
    <col min="7" max="7" width="13.00390625" style="3" bestFit="1" customWidth="1"/>
    <col min="8" max="8" width="10.875" style="3" customWidth="1"/>
    <col min="9" max="10" width="11.625" style="3" bestFit="1" customWidth="1"/>
    <col min="11" max="11" width="12.625" style="3" customWidth="1"/>
    <col min="12" max="12" width="14.25390625" style="3" customWidth="1"/>
    <col min="13" max="13" width="14.125" style="2" customWidth="1"/>
    <col min="14" max="14" width="0.12890625" style="2" customWidth="1"/>
    <col min="15" max="15" width="12.00390625" style="2" customWidth="1"/>
    <col min="16" max="16" width="11.875" style="2" customWidth="1"/>
    <col min="17" max="17" width="19.875" style="2" hidden="1" customWidth="1"/>
    <col min="18" max="18" width="15.25390625" style="2" customWidth="1"/>
    <col min="19" max="19" width="16.875" style="2" customWidth="1"/>
    <col min="20" max="20" width="13.50390625" style="2" customWidth="1"/>
    <col min="21" max="16384" width="9.625" style="2" customWidth="1"/>
  </cols>
  <sheetData>
    <row r="1" spans="1:16" ht="33" customHeight="1">
      <c r="A1" s="183" t="s">
        <v>70</v>
      </c>
      <c r="B1" s="185"/>
      <c r="C1" s="185"/>
      <c r="D1" s="185"/>
      <c r="E1" s="185"/>
      <c r="F1" s="185"/>
      <c r="G1" s="185"/>
      <c r="H1" s="185"/>
      <c r="I1" s="185"/>
      <c r="J1" s="185"/>
      <c r="K1" s="185"/>
      <c r="L1" s="185"/>
      <c r="M1" s="185"/>
      <c r="N1" s="185"/>
      <c r="O1" s="185"/>
      <c r="P1" s="133"/>
    </row>
    <row r="2" spans="1:15" ht="32.25" customHeight="1">
      <c r="A2" s="184" t="s">
        <v>29</v>
      </c>
      <c r="B2" s="199"/>
      <c r="C2" s="199"/>
      <c r="D2" s="199"/>
      <c r="E2" s="199"/>
      <c r="F2" s="199"/>
      <c r="G2" s="199"/>
      <c r="H2" s="199"/>
      <c r="I2" s="199"/>
      <c r="J2" s="199"/>
      <c r="K2" s="199"/>
      <c r="L2" s="199"/>
      <c r="M2" s="199"/>
      <c r="N2" s="199"/>
      <c r="O2" s="199"/>
    </row>
    <row r="3" spans="1:15" ht="24.75">
      <c r="A3" s="184" t="s">
        <v>30</v>
      </c>
      <c r="B3" s="199"/>
      <c r="C3" s="199"/>
      <c r="D3" s="199"/>
      <c r="E3" s="199"/>
      <c r="F3" s="199"/>
      <c r="G3" s="199"/>
      <c r="H3" s="199"/>
      <c r="I3" s="199"/>
      <c r="J3" s="199"/>
      <c r="K3" s="199"/>
      <c r="L3" s="199"/>
      <c r="M3" s="199"/>
      <c r="N3" s="199"/>
      <c r="O3" s="199"/>
    </row>
    <row r="4" spans="1:15" ht="24.75">
      <c r="A4" s="184" t="s">
        <v>51</v>
      </c>
      <c r="B4" s="199"/>
      <c r="C4" s="199"/>
      <c r="D4" s="199"/>
      <c r="E4" s="199"/>
      <c r="F4" s="199"/>
      <c r="G4" s="199"/>
      <c r="H4" s="199"/>
      <c r="I4" s="199"/>
      <c r="J4" s="199"/>
      <c r="K4" s="199"/>
      <c r="L4" s="199"/>
      <c r="M4" s="199"/>
      <c r="N4" s="199"/>
      <c r="O4" s="199"/>
    </row>
    <row r="5" spans="1:15" ht="35.25" customHeight="1" thickBot="1">
      <c r="A5" s="186" t="s">
        <v>55</v>
      </c>
      <c r="B5" s="199"/>
      <c r="C5" s="199"/>
      <c r="D5" s="199"/>
      <c r="E5" s="199"/>
      <c r="F5" s="199"/>
      <c r="G5" s="199"/>
      <c r="H5" s="199"/>
      <c r="I5" s="199"/>
      <c r="J5" s="199"/>
      <c r="K5" s="199"/>
      <c r="L5" s="199"/>
      <c r="M5" s="199"/>
      <c r="N5" s="199"/>
      <c r="O5" s="199"/>
    </row>
    <row r="6" spans="1:93" s="4" customFormat="1" ht="25.5" thickBot="1">
      <c r="A6" s="187"/>
      <c r="B6" s="187"/>
      <c r="C6" s="187"/>
      <c r="D6" s="187"/>
      <c r="E6" s="187"/>
      <c r="F6" s="187"/>
      <c r="G6" s="187"/>
      <c r="H6" s="187"/>
      <c r="I6" s="187"/>
      <c r="J6" s="187"/>
      <c r="K6" s="187"/>
      <c r="L6" s="187"/>
      <c r="M6" s="7"/>
      <c r="N6" s="7"/>
      <c r="O6" s="7"/>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row>
    <row r="7" spans="1:15" s="7" customFormat="1" ht="21" thickBot="1">
      <c r="A7" s="152"/>
      <c r="B7" s="81"/>
      <c r="C7" s="81"/>
      <c r="D7" s="81"/>
      <c r="E7" s="81"/>
      <c r="F7" s="81"/>
      <c r="G7" s="81"/>
      <c r="H7" s="81"/>
      <c r="I7" s="81"/>
      <c r="J7" s="81"/>
      <c r="K7" s="81"/>
      <c r="L7" s="81"/>
      <c r="M7" s="58"/>
      <c r="N7" s="58"/>
      <c r="O7" s="59"/>
    </row>
    <row r="8" spans="1:15" ht="20.25">
      <c r="A8" s="149"/>
      <c r="B8" s="74"/>
      <c r="C8" s="39"/>
      <c r="D8" s="34"/>
      <c r="E8" s="37"/>
      <c r="F8" s="29"/>
      <c r="G8" s="37"/>
      <c r="H8" s="37"/>
      <c r="I8" s="38" t="s">
        <v>57</v>
      </c>
      <c r="J8" s="38" t="s">
        <v>57</v>
      </c>
      <c r="K8" s="39"/>
      <c r="L8" s="74"/>
      <c r="M8" s="188" t="s">
        <v>61</v>
      </c>
      <c r="N8" s="51"/>
      <c r="O8" s="191" t="s">
        <v>62</v>
      </c>
    </row>
    <row r="9" spans="1:15" ht="20.25">
      <c r="A9" s="125"/>
      <c r="B9" s="74"/>
      <c r="C9" s="31"/>
      <c r="D9" s="32"/>
      <c r="E9" s="28"/>
      <c r="F9" s="32"/>
      <c r="G9" s="28"/>
      <c r="H9" s="30" t="s">
        <v>57</v>
      </c>
      <c r="I9" s="30" t="s">
        <v>0</v>
      </c>
      <c r="J9" s="30" t="s">
        <v>0</v>
      </c>
      <c r="K9" s="35" t="s">
        <v>54</v>
      </c>
      <c r="L9" s="74"/>
      <c r="M9" s="189"/>
      <c r="N9" s="51"/>
      <c r="O9" s="192"/>
    </row>
    <row r="10" spans="1:15" ht="20.25">
      <c r="A10" s="127" t="s">
        <v>32</v>
      </c>
      <c r="B10" s="75" t="s">
        <v>53</v>
      </c>
      <c r="C10" s="35" t="s">
        <v>52</v>
      </c>
      <c r="D10" s="34" t="s">
        <v>56</v>
      </c>
      <c r="E10" s="30" t="s">
        <v>4</v>
      </c>
      <c r="F10" s="34" t="s">
        <v>56</v>
      </c>
      <c r="G10" s="30"/>
      <c r="H10" s="30" t="s">
        <v>1</v>
      </c>
      <c r="I10" s="30" t="s">
        <v>2</v>
      </c>
      <c r="J10" s="30" t="s">
        <v>2</v>
      </c>
      <c r="K10" s="35" t="s">
        <v>57</v>
      </c>
      <c r="L10" s="75" t="s">
        <v>58</v>
      </c>
      <c r="M10" s="189"/>
      <c r="N10" s="51"/>
      <c r="O10" s="192"/>
    </row>
    <row r="11" spans="1:15" ht="20.25">
      <c r="A11" s="124" t="s">
        <v>33</v>
      </c>
      <c r="B11" s="75" t="s">
        <v>7</v>
      </c>
      <c r="C11" s="35" t="s">
        <v>3</v>
      </c>
      <c r="D11" s="34" t="s">
        <v>4</v>
      </c>
      <c r="E11" s="30" t="s">
        <v>27</v>
      </c>
      <c r="F11" s="34" t="s">
        <v>28</v>
      </c>
      <c r="G11" s="30" t="s">
        <v>25</v>
      </c>
      <c r="H11" s="30" t="s">
        <v>3</v>
      </c>
      <c r="I11" s="30" t="s">
        <v>5</v>
      </c>
      <c r="J11" s="30" t="s">
        <v>6</v>
      </c>
      <c r="K11" s="35" t="s">
        <v>3</v>
      </c>
      <c r="L11" s="75" t="s">
        <v>7</v>
      </c>
      <c r="M11" s="189"/>
      <c r="N11" s="51"/>
      <c r="O11" s="192"/>
    </row>
    <row r="12" spans="1:15" ht="21" thickBot="1">
      <c r="A12" s="151"/>
      <c r="B12" s="75" t="s">
        <v>66</v>
      </c>
      <c r="C12" s="71" t="s">
        <v>8</v>
      </c>
      <c r="D12" s="68" t="s">
        <v>27</v>
      </c>
      <c r="E12" s="69" t="s">
        <v>8</v>
      </c>
      <c r="F12" s="68" t="s">
        <v>25</v>
      </c>
      <c r="G12" s="69" t="s">
        <v>8</v>
      </c>
      <c r="H12" s="69" t="s">
        <v>8</v>
      </c>
      <c r="I12" s="70" t="s">
        <v>8</v>
      </c>
      <c r="J12" s="70" t="s">
        <v>8</v>
      </c>
      <c r="K12" s="71" t="s">
        <v>8</v>
      </c>
      <c r="L12" s="76"/>
      <c r="M12" s="190"/>
      <c r="N12" s="52"/>
      <c r="O12" s="193"/>
    </row>
    <row r="13" spans="1:15" ht="21" thickTop="1">
      <c r="A13" s="125"/>
      <c r="B13" s="77"/>
      <c r="C13" s="54"/>
      <c r="D13" s="19"/>
      <c r="E13" s="20"/>
      <c r="F13" s="19"/>
      <c r="G13" s="20"/>
      <c r="H13" s="20"/>
      <c r="I13" s="20"/>
      <c r="J13" s="20"/>
      <c r="K13" s="54"/>
      <c r="L13" s="77"/>
      <c r="M13" s="50"/>
      <c r="N13" s="50"/>
      <c r="O13" s="60"/>
    </row>
    <row r="14" spans="1:20" ht="20.25">
      <c r="A14" s="153" t="s">
        <v>10</v>
      </c>
      <c r="B14" s="61">
        <v>185357</v>
      </c>
      <c r="C14" s="72">
        <v>0.019</v>
      </c>
      <c r="D14" s="12">
        <v>65152</v>
      </c>
      <c r="E14" s="11">
        <f>ROUND(D14/$D$31,4)</f>
        <v>0.0178</v>
      </c>
      <c r="F14" s="12">
        <v>2826</v>
      </c>
      <c r="G14" s="11">
        <f>ROUND(F14/$F$31,4)</f>
        <v>0.0208</v>
      </c>
      <c r="H14" s="11">
        <f>ROUND((E14*2+G14)/3,4)</f>
        <v>0.0188</v>
      </c>
      <c r="I14" s="11">
        <f>ROUND(C14*1.1,4)</f>
        <v>0.0209</v>
      </c>
      <c r="J14" s="11">
        <f>ROUND(C14*0.9,4)</f>
        <v>0.0171</v>
      </c>
      <c r="K14" s="11">
        <v>0.0188</v>
      </c>
      <c r="L14" s="61">
        <f>ROUND(+K14*$L$31,0)</f>
        <v>181552</v>
      </c>
      <c r="M14" s="78">
        <f aca="true" t="shared" si="0" ref="M14:M31">L14-B14</f>
        <v>-3805</v>
      </c>
      <c r="N14" s="140"/>
      <c r="O14" s="63">
        <f aca="true" t="shared" si="1" ref="O14:O31">M14/B14</f>
        <v>-0.020527954164126522</v>
      </c>
      <c r="P14" s="164"/>
      <c r="Q14" s="141"/>
      <c r="R14" s="137"/>
      <c r="S14" s="137"/>
      <c r="T14" s="139"/>
    </row>
    <row r="15" spans="1:20" ht="20.25">
      <c r="A15" s="153" t="s">
        <v>12</v>
      </c>
      <c r="B15" s="61">
        <v>962885</v>
      </c>
      <c r="C15" s="72">
        <v>0.0987</v>
      </c>
      <c r="D15" s="12">
        <v>374185</v>
      </c>
      <c r="E15" s="11">
        <f aca="true" t="shared" si="2" ref="E15:E29">ROUND(D15/$D$31,4)</f>
        <v>0.1023</v>
      </c>
      <c r="F15" s="12">
        <v>12593</v>
      </c>
      <c r="G15" s="11">
        <f aca="true" t="shared" si="3" ref="G15:G23">ROUND(F15/$F$31,4)</f>
        <v>0.0928</v>
      </c>
      <c r="H15" s="11">
        <f>ROUND((E15*2+G15)/3,4)</f>
        <v>0.0991</v>
      </c>
      <c r="I15" s="11">
        <f>ROUND(C15*1.1,4)-0.0001</f>
        <v>0.1085</v>
      </c>
      <c r="J15" s="11">
        <f aca="true" t="shared" si="4" ref="J15:J29">ROUND(C15*0.9,4)</f>
        <v>0.0888</v>
      </c>
      <c r="K15" s="11">
        <v>0.0991</v>
      </c>
      <c r="L15" s="61">
        <f aca="true" t="shared" si="5" ref="L15:L29">ROUND(+K15*$L$31,0)</f>
        <v>957012</v>
      </c>
      <c r="M15" s="78">
        <f t="shared" si="0"/>
        <v>-5873</v>
      </c>
      <c r="N15" s="62">
        <v>0.0001</v>
      </c>
      <c r="O15" s="63">
        <f t="shared" si="1"/>
        <v>-0.006099378430446003</v>
      </c>
      <c r="P15" s="164"/>
      <c r="Q15" s="141"/>
      <c r="R15" s="137"/>
      <c r="S15" s="137"/>
      <c r="T15" s="139"/>
    </row>
    <row r="16" spans="1:20" ht="20.25">
      <c r="A16" s="153" t="s">
        <v>17</v>
      </c>
      <c r="B16" s="61">
        <v>546318</v>
      </c>
      <c r="C16" s="72">
        <v>0.056</v>
      </c>
      <c r="D16" s="12">
        <v>191853</v>
      </c>
      <c r="E16" s="11">
        <f t="shared" si="2"/>
        <v>0.0525</v>
      </c>
      <c r="F16" s="12">
        <v>8608</v>
      </c>
      <c r="G16" s="11">
        <f t="shared" si="3"/>
        <v>0.0634</v>
      </c>
      <c r="H16" s="11">
        <f aca="true" t="shared" si="6" ref="H16:H29">ROUND((E16*2+G16)/3,4)</f>
        <v>0.0561</v>
      </c>
      <c r="I16" s="11">
        <f aca="true" t="shared" si="7" ref="I16:I29">ROUND(C16*1.1,4)</f>
        <v>0.0616</v>
      </c>
      <c r="J16" s="11">
        <f t="shared" si="4"/>
        <v>0.0504</v>
      </c>
      <c r="K16" s="11">
        <v>0.0561</v>
      </c>
      <c r="L16" s="61">
        <f t="shared" si="5"/>
        <v>541760</v>
      </c>
      <c r="M16" s="78">
        <f t="shared" si="0"/>
        <v>-4558</v>
      </c>
      <c r="N16" s="62"/>
      <c r="O16" s="63">
        <f t="shared" si="1"/>
        <v>-0.008343126164614748</v>
      </c>
      <c r="P16" s="164"/>
      <c r="Q16" s="141"/>
      <c r="R16" s="137"/>
      <c r="S16" s="137"/>
      <c r="T16" s="139"/>
    </row>
    <row r="17" spans="1:20" ht="20.25">
      <c r="A17" s="153" t="s">
        <v>15</v>
      </c>
      <c r="B17" s="61">
        <v>365838</v>
      </c>
      <c r="C17" s="72">
        <v>0.0375</v>
      </c>
      <c r="D17" s="12">
        <v>131928</v>
      </c>
      <c r="E17" s="11">
        <f>ROUND(D17/$D$31,4)</f>
        <v>0.0361</v>
      </c>
      <c r="F17" s="12">
        <v>5431</v>
      </c>
      <c r="G17" s="11">
        <f t="shared" si="3"/>
        <v>0.04</v>
      </c>
      <c r="H17" s="11">
        <f t="shared" si="6"/>
        <v>0.0374</v>
      </c>
      <c r="I17" s="11">
        <f t="shared" si="7"/>
        <v>0.0413</v>
      </c>
      <c r="J17" s="11">
        <f t="shared" si="4"/>
        <v>0.0338</v>
      </c>
      <c r="K17" s="11">
        <v>0.0374</v>
      </c>
      <c r="L17" s="61">
        <f t="shared" si="5"/>
        <v>361173</v>
      </c>
      <c r="M17" s="78">
        <f t="shared" si="0"/>
        <v>-4665</v>
      </c>
      <c r="N17" s="62"/>
      <c r="O17" s="63">
        <f t="shared" si="1"/>
        <v>-0.012751545766158792</v>
      </c>
      <c r="P17" s="164"/>
      <c r="Q17" s="141"/>
      <c r="R17" s="137"/>
      <c r="S17" s="137"/>
      <c r="T17" s="139"/>
    </row>
    <row r="18" spans="1:20" ht="20.25">
      <c r="A18" s="153" t="s">
        <v>18</v>
      </c>
      <c r="B18" s="61">
        <v>376569</v>
      </c>
      <c r="C18" s="72">
        <v>0.0386</v>
      </c>
      <c r="D18" s="12">
        <v>129083</v>
      </c>
      <c r="E18" s="11">
        <f>ROUND(D18/$D$31,4)</f>
        <v>0.0353</v>
      </c>
      <c r="F18" s="12">
        <v>6012</v>
      </c>
      <c r="G18" s="11">
        <f t="shared" si="3"/>
        <v>0.0443</v>
      </c>
      <c r="H18" s="11">
        <f t="shared" si="6"/>
        <v>0.0383</v>
      </c>
      <c r="I18" s="11">
        <f t="shared" si="7"/>
        <v>0.0425</v>
      </c>
      <c r="J18" s="11">
        <f t="shared" si="4"/>
        <v>0.0347</v>
      </c>
      <c r="K18" s="11">
        <v>0.0383</v>
      </c>
      <c r="L18" s="61">
        <f t="shared" si="5"/>
        <v>369865</v>
      </c>
      <c r="M18" s="78">
        <f t="shared" si="0"/>
        <v>-6704</v>
      </c>
      <c r="N18" s="62"/>
      <c r="O18" s="63">
        <f t="shared" si="1"/>
        <v>-0.017802846224729066</v>
      </c>
      <c r="P18" s="164"/>
      <c r="Q18" s="141"/>
      <c r="R18" s="137"/>
      <c r="S18" s="137"/>
      <c r="T18" s="139"/>
    </row>
    <row r="19" spans="1:20" ht="20.25">
      <c r="A19" s="153" t="s">
        <v>21</v>
      </c>
      <c r="B19" s="61">
        <v>848744</v>
      </c>
      <c r="C19" s="72">
        <v>0.087</v>
      </c>
      <c r="D19" s="12">
        <v>312807</v>
      </c>
      <c r="E19" s="11">
        <f t="shared" si="2"/>
        <v>0.0855</v>
      </c>
      <c r="F19" s="12">
        <v>11992</v>
      </c>
      <c r="G19" s="11">
        <f>ROUND(F19/$F$31,4)</f>
        <v>0.0884</v>
      </c>
      <c r="H19" s="11">
        <f t="shared" si="6"/>
        <v>0.0865</v>
      </c>
      <c r="I19" s="11">
        <f t="shared" si="7"/>
        <v>0.0957</v>
      </c>
      <c r="J19" s="11">
        <f t="shared" si="4"/>
        <v>0.0783</v>
      </c>
      <c r="K19" s="11">
        <v>0.0865</v>
      </c>
      <c r="L19" s="61">
        <f t="shared" si="5"/>
        <v>835334</v>
      </c>
      <c r="M19" s="78">
        <f t="shared" si="0"/>
        <v>-13410</v>
      </c>
      <c r="N19" s="62"/>
      <c r="O19" s="63">
        <f t="shared" si="1"/>
        <v>-0.015799817141564476</v>
      </c>
      <c r="P19" s="164"/>
      <c r="Q19" s="141"/>
      <c r="R19" s="137"/>
      <c r="S19" s="137"/>
      <c r="T19" s="139"/>
    </row>
    <row r="20" spans="1:20" ht="20.25">
      <c r="A20" s="153" t="s">
        <v>9</v>
      </c>
      <c r="B20" s="61">
        <v>355107</v>
      </c>
      <c r="C20" s="72">
        <v>0.0364</v>
      </c>
      <c r="D20" s="12">
        <v>136462</v>
      </c>
      <c r="E20" s="11">
        <f t="shared" si="2"/>
        <v>0.0373</v>
      </c>
      <c r="F20" s="12">
        <v>4715</v>
      </c>
      <c r="G20" s="11">
        <f t="shared" si="3"/>
        <v>0.0347</v>
      </c>
      <c r="H20" s="11">
        <f>ROUND((E20*2+G20)/3,4)+0.0001</f>
        <v>0.036500000000000005</v>
      </c>
      <c r="I20" s="11">
        <f t="shared" si="7"/>
        <v>0.04</v>
      </c>
      <c r="J20" s="11">
        <f t="shared" si="4"/>
        <v>0.0328</v>
      </c>
      <c r="K20" s="11">
        <v>0.0365</v>
      </c>
      <c r="L20" s="61">
        <f t="shared" si="5"/>
        <v>352482</v>
      </c>
      <c r="M20" s="78">
        <f t="shared" si="0"/>
        <v>-2625</v>
      </c>
      <c r="N20" s="62"/>
      <c r="O20" s="63">
        <f t="shared" si="1"/>
        <v>-0.0073921381442776405</v>
      </c>
      <c r="P20" s="164"/>
      <c r="Q20" s="141"/>
      <c r="R20" s="137"/>
      <c r="S20" s="137"/>
      <c r="T20" s="139"/>
    </row>
    <row r="21" spans="1:20" ht="20.25">
      <c r="A21" s="153" t="s">
        <v>20</v>
      </c>
      <c r="B21" s="61">
        <v>416567</v>
      </c>
      <c r="C21" s="72">
        <v>0.042699999999999995</v>
      </c>
      <c r="D21" s="12">
        <v>154968</v>
      </c>
      <c r="E21" s="11">
        <f t="shared" si="2"/>
        <v>0.0424</v>
      </c>
      <c r="F21" s="12">
        <v>5764</v>
      </c>
      <c r="G21" s="11">
        <f>ROUND(F21/$F$31,4)</f>
        <v>0.0425</v>
      </c>
      <c r="H21" s="11">
        <f>ROUND((E21*2+G21)/3,4)</f>
        <v>0.0424</v>
      </c>
      <c r="I21" s="11">
        <f t="shared" si="7"/>
        <v>0.047</v>
      </c>
      <c r="J21" s="11">
        <f t="shared" si="4"/>
        <v>0.0384</v>
      </c>
      <c r="K21" s="11">
        <v>0.0424</v>
      </c>
      <c r="L21" s="61">
        <f t="shared" si="5"/>
        <v>409458</v>
      </c>
      <c r="M21" s="78">
        <f t="shared" si="0"/>
        <v>-7109</v>
      </c>
      <c r="N21" s="62"/>
      <c r="O21" s="63">
        <f t="shared" si="1"/>
        <v>-0.01706568211116099</v>
      </c>
      <c r="P21" s="164"/>
      <c r="Q21" s="141"/>
      <c r="R21" s="137"/>
      <c r="S21" s="137"/>
      <c r="T21" s="139"/>
    </row>
    <row r="22" spans="1:20" ht="20.25">
      <c r="A22" s="153" t="s">
        <v>22</v>
      </c>
      <c r="B22" s="61">
        <v>347302</v>
      </c>
      <c r="C22" s="72">
        <v>0.0356</v>
      </c>
      <c r="D22" s="12">
        <v>114877</v>
      </c>
      <c r="E22" s="11">
        <f>ROUND(D22/$D$31,4)</f>
        <v>0.0314</v>
      </c>
      <c r="F22" s="12">
        <v>5966</v>
      </c>
      <c r="G22" s="11">
        <f>ROUND(F22/$F$31,4)</f>
        <v>0.044</v>
      </c>
      <c r="H22" s="11">
        <f t="shared" si="6"/>
        <v>0.0356</v>
      </c>
      <c r="I22" s="11">
        <f t="shared" si="7"/>
        <v>0.0392</v>
      </c>
      <c r="J22" s="11">
        <f t="shared" si="4"/>
        <v>0.032</v>
      </c>
      <c r="K22" s="11">
        <v>0.0356</v>
      </c>
      <c r="L22" s="61">
        <f t="shared" si="5"/>
        <v>343791</v>
      </c>
      <c r="M22" s="78">
        <f t="shared" si="0"/>
        <v>-3511</v>
      </c>
      <c r="N22" s="62"/>
      <c r="O22" s="63">
        <f t="shared" si="1"/>
        <v>-0.010109357274072708</v>
      </c>
      <c r="P22" s="164"/>
      <c r="Q22" s="141"/>
      <c r="R22" s="137"/>
      <c r="S22" s="137"/>
      <c r="T22" s="139"/>
    </row>
    <row r="23" spans="1:20" ht="20.25">
      <c r="A23" s="153" t="s">
        <v>11</v>
      </c>
      <c r="B23" s="61">
        <v>673141</v>
      </c>
      <c r="C23" s="72">
        <v>0.06899999999999999</v>
      </c>
      <c r="D23" s="12">
        <v>223137</v>
      </c>
      <c r="E23" s="11">
        <f t="shared" si="2"/>
        <v>0.061</v>
      </c>
      <c r="F23" s="12">
        <v>11228</v>
      </c>
      <c r="G23" s="11">
        <f t="shared" si="3"/>
        <v>0.0827</v>
      </c>
      <c r="H23" s="11">
        <f>ROUND((E23*2+G23)/3,4)</f>
        <v>0.0682</v>
      </c>
      <c r="I23" s="11">
        <f t="shared" si="7"/>
        <v>0.0759</v>
      </c>
      <c r="J23" s="11">
        <f t="shared" si="4"/>
        <v>0.0621</v>
      </c>
      <c r="K23" s="11">
        <v>0.0682</v>
      </c>
      <c r="L23" s="61">
        <f t="shared" si="5"/>
        <v>658610</v>
      </c>
      <c r="M23" s="78">
        <f t="shared" si="0"/>
        <v>-14531</v>
      </c>
      <c r="N23" s="62"/>
      <c r="O23" s="63">
        <f t="shared" si="1"/>
        <v>-0.021586859216716853</v>
      </c>
      <c r="P23" s="164"/>
      <c r="Q23" s="141"/>
      <c r="R23" s="137"/>
      <c r="S23" s="137"/>
      <c r="T23" s="139"/>
    </row>
    <row r="24" spans="1:20" ht="20.25">
      <c r="A24" s="153" t="s">
        <v>43</v>
      </c>
      <c r="B24" s="61">
        <v>510222</v>
      </c>
      <c r="C24" s="72">
        <v>0.0523</v>
      </c>
      <c r="D24" s="12">
        <v>184509</v>
      </c>
      <c r="E24" s="11">
        <f>ROUND(D24/$D$31,4)</f>
        <v>0.0505</v>
      </c>
      <c r="F24" s="12">
        <v>7640</v>
      </c>
      <c r="G24" s="11">
        <f aca="true" t="shared" si="8" ref="G24:G29">ROUND(F24/$F$31,4)</f>
        <v>0.0563</v>
      </c>
      <c r="H24" s="11">
        <f t="shared" si="6"/>
        <v>0.0524</v>
      </c>
      <c r="I24" s="11">
        <f t="shared" si="7"/>
        <v>0.0575</v>
      </c>
      <c r="J24" s="11">
        <f t="shared" si="4"/>
        <v>0.0471</v>
      </c>
      <c r="K24" s="11">
        <v>0.0524</v>
      </c>
      <c r="L24" s="61">
        <f t="shared" si="5"/>
        <v>506029</v>
      </c>
      <c r="M24" s="78">
        <f t="shared" si="0"/>
        <v>-4193</v>
      </c>
      <c r="N24" s="62"/>
      <c r="O24" s="63">
        <f t="shared" si="1"/>
        <v>-0.008217991384142588</v>
      </c>
      <c r="P24" s="164"/>
      <c r="Q24" s="141"/>
      <c r="R24" s="137"/>
      <c r="S24" s="137"/>
      <c r="T24" s="139"/>
    </row>
    <row r="25" spans="1:20" ht="20.25">
      <c r="A25" s="153" t="s">
        <v>13</v>
      </c>
      <c r="B25" s="61">
        <v>1138488</v>
      </c>
      <c r="C25" s="72">
        <v>0.1167</v>
      </c>
      <c r="D25" s="12">
        <v>462236</v>
      </c>
      <c r="E25" s="11">
        <f t="shared" si="2"/>
        <v>0.1264</v>
      </c>
      <c r="F25" s="12">
        <v>13516</v>
      </c>
      <c r="G25" s="11">
        <f t="shared" si="8"/>
        <v>0.0996</v>
      </c>
      <c r="H25" s="11">
        <f t="shared" si="6"/>
        <v>0.1175</v>
      </c>
      <c r="I25" s="11">
        <f t="shared" si="7"/>
        <v>0.1284</v>
      </c>
      <c r="J25" s="11">
        <f t="shared" si="4"/>
        <v>0.105</v>
      </c>
      <c r="K25" s="11">
        <v>0.1175</v>
      </c>
      <c r="L25" s="61">
        <f t="shared" si="5"/>
        <v>1134702</v>
      </c>
      <c r="M25" s="78">
        <f t="shared" si="0"/>
        <v>-3786</v>
      </c>
      <c r="N25" s="62">
        <v>0.0001</v>
      </c>
      <c r="O25" s="63">
        <f t="shared" si="1"/>
        <v>-0.0033254632459894175</v>
      </c>
      <c r="P25" s="164"/>
      <c r="Q25" s="141"/>
      <c r="R25" s="137"/>
      <c r="S25" s="137"/>
      <c r="T25" s="139"/>
    </row>
    <row r="26" spans="1:20" ht="20.25">
      <c r="A26" s="153" t="s">
        <v>14</v>
      </c>
      <c r="B26" s="61">
        <v>1273116</v>
      </c>
      <c r="C26" s="72">
        <v>0.1305</v>
      </c>
      <c r="D26" s="12">
        <v>516656</v>
      </c>
      <c r="E26" s="11">
        <f t="shared" si="2"/>
        <v>0.1413</v>
      </c>
      <c r="F26" s="12">
        <v>15473</v>
      </c>
      <c r="G26" s="11">
        <f>ROUND(F26/$F$31,4)</f>
        <v>0.114</v>
      </c>
      <c r="H26" s="11">
        <f t="shared" si="6"/>
        <v>0.1322</v>
      </c>
      <c r="I26" s="11">
        <f t="shared" si="7"/>
        <v>0.1436</v>
      </c>
      <c r="J26" s="11">
        <f t="shared" si="4"/>
        <v>0.1175</v>
      </c>
      <c r="K26" s="11">
        <v>0.1322</v>
      </c>
      <c r="L26" s="61">
        <f t="shared" si="5"/>
        <v>1276660</v>
      </c>
      <c r="M26" s="78">
        <f t="shared" si="0"/>
        <v>3544</v>
      </c>
      <c r="N26" s="62">
        <v>0.0001</v>
      </c>
      <c r="O26" s="63">
        <f t="shared" si="1"/>
        <v>0.0027837212005818795</v>
      </c>
      <c r="P26" s="164"/>
      <c r="Q26" s="141"/>
      <c r="R26" s="137"/>
      <c r="S26" s="137"/>
      <c r="T26" s="139"/>
    </row>
    <row r="27" spans="1:20" ht="20.25">
      <c r="A27" s="153" t="s">
        <v>23</v>
      </c>
      <c r="B27" s="61">
        <v>369740</v>
      </c>
      <c r="C27" s="72">
        <v>0.0379</v>
      </c>
      <c r="D27" s="12">
        <v>135671</v>
      </c>
      <c r="E27" s="11">
        <f>ROUND(D27/$D$31,4)+0.0001</f>
        <v>0.037200000000000004</v>
      </c>
      <c r="F27" s="12">
        <v>5376</v>
      </c>
      <c r="G27" s="11">
        <f t="shared" si="8"/>
        <v>0.0396</v>
      </c>
      <c r="H27" s="11">
        <f t="shared" si="6"/>
        <v>0.038</v>
      </c>
      <c r="I27" s="11">
        <f t="shared" si="7"/>
        <v>0.0417</v>
      </c>
      <c r="J27" s="11">
        <f>ROUND(C27*0.9,4)-0.0001</f>
        <v>0.033999999999999996</v>
      </c>
      <c r="K27" s="11">
        <v>0.038</v>
      </c>
      <c r="L27" s="61">
        <f t="shared" si="5"/>
        <v>366967</v>
      </c>
      <c r="M27" s="78">
        <f t="shared" si="0"/>
        <v>-2773</v>
      </c>
      <c r="N27" s="62"/>
      <c r="O27" s="63">
        <f t="shared" si="1"/>
        <v>-0.0074998647698382645</v>
      </c>
      <c r="P27" s="164"/>
      <c r="Q27" s="141"/>
      <c r="R27" s="137"/>
      <c r="S27" s="137"/>
      <c r="T27" s="139"/>
    </row>
    <row r="28" spans="1:20" ht="20.25">
      <c r="A28" s="153" t="s">
        <v>19</v>
      </c>
      <c r="B28" s="61">
        <v>607779</v>
      </c>
      <c r="C28" s="72">
        <v>0.0623</v>
      </c>
      <c r="D28" s="12">
        <v>230039</v>
      </c>
      <c r="E28" s="11">
        <f t="shared" si="2"/>
        <v>0.0629</v>
      </c>
      <c r="F28" s="12">
        <v>8023</v>
      </c>
      <c r="G28" s="11">
        <f t="shared" si="8"/>
        <v>0.0591</v>
      </c>
      <c r="H28" s="11">
        <f t="shared" si="6"/>
        <v>0.0616</v>
      </c>
      <c r="I28" s="11">
        <f t="shared" si="7"/>
        <v>0.0685</v>
      </c>
      <c r="J28" s="11">
        <f t="shared" si="4"/>
        <v>0.0561</v>
      </c>
      <c r="K28" s="11">
        <v>0.0616</v>
      </c>
      <c r="L28" s="61">
        <f t="shared" si="5"/>
        <v>594874</v>
      </c>
      <c r="M28" s="78">
        <f t="shared" si="0"/>
        <v>-12905</v>
      </c>
      <c r="N28" s="62"/>
      <c r="O28" s="63">
        <f t="shared" si="1"/>
        <v>-0.021233046880527295</v>
      </c>
      <c r="P28" s="164"/>
      <c r="Q28" s="141"/>
      <c r="R28" s="137"/>
      <c r="S28" s="137"/>
      <c r="T28" s="139"/>
    </row>
    <row r="29" spans="1:20" ht="20.25">
      <c r="A29" s="153" t="s">
        <v>24</v>
      </c>
      <c r="B29" s="61">
        <v>778503</v>
      </c>
      <c r="C29" s="72">
        <v>0.0798</v>
      </c>
      <c r="D29" s="12">
        <v>293609</v>
      </c>
      <c r="E29" s="11">
        <f t="shared" si="2"/>
        <v>0.0803</v>
      </c>
      <c r="F29" s="12">
        <v>10529</v>
      </c>
      <c r="G29" s="11">
        <f t="shared" si="8"/>
        <v>0.0776</v>
      </c>
      <c r="H29" s="11">
        <f t="shared" si="6"/>
        <v>0.0794</v>
      </c>
      <c r="I29" s="11">
        <f t="shared" si="7"/>
        <v>0.0878</v>
      </c>
      <c r="J29" s="11">
        <f t="shared" si="4"/>
        <v>0.0718</v>
      </c>
      <c r="K29" s="11">
        <v>0.0794</v>
      </c>
      <c r="L29" s="61">
        <f t="shared" si="5"/>
        <v>766769</v>
      </c>
      <c r="M29" s="78">
        <f t="shared" si="0"/>
        <v>-11734</v>
      </c>
      <c r="N29" s="62"/>
      <c r="O29" s="63">
        <f t="shared" si="1"/>
        <v>-0.015072517382720427</v>
      </c>
      <c r="P29" s="164"/>
      <c r="Q29" s="141"/>
      <c r="R29" s="137"/>
      <c r="S29" s="137"/>
      <c r="T29" s="139"/>
    </row>
    <row r="30" spans="1:20" ht="21" thickBot="1">
      <c r="A30" s="126"/>
      <c r="B30" s="82"/>
      <c r="C30" s="21"/>
      <c r="D30" s="26"/>
      <c r="E30" s="26"/>
      <c r="F30" s="26"/>
      <c r="G30" s="26"/>
      <c r="H30" s="11"/>
      <c r="I30" s="163"/>
      <c r="J30" s="26"/>
      <c r="K30" s="154"/>
      <c r="L30" s="61"/>
      <c r="M30" s="83"/>
      <c r="N30" s="84"/>
      <c r="O30" s="85"/>
      <c r="P30" s="14"/>
      <c r="Q30" s="137"/>
      <c r="R30" s="137"/>
      <c r="S30" s="107"/>
      <c r="T30" s="7"/>
    </row>
    <row r="31" spans="1:20" ht="21" thickBot="1">
      <c r="A31" s="116"/>
      <c r="B31" s="42">
        <v>9755678</v>
      </c>
      <c r="C31" s="73">
        <v>1.0000000000000002</v>
      </c>
      <c r="D31" s="23">
        <f aca="true" t="shared" si="9" ref="D31:K31">SUM(D14:D29)</f>
        <v>3657172</v>
      </c>
      <c r="E31" s="22">
        <f>SUM(E14:E29)</f>
        <v>1.0002</v>
      </c>
      <c r="F31" s="23">
        <f t="shared" si="9"/>
        <v>135692</v>
      </c>
      <c r="G31" s="22">
        <f t="shared" si="9"/>
        <v>0.9998</v>
      </c>
      <c r="H31" s="22">
        <f t="shared" si="9"/>
        <v>0.9999999999999999</v>
      </c>
      <c r="I31" s="22">
        <f t="shared" si="9"/>
        <v>1.1000999999999999</v>
      </c>
      <c r="J31" s="22">
        <f t="shared" si="9"/>
        <v>0.8999</v>
      </c>
      <c r="K31" s="22">
        <f t="shared" si="9"/>
        <v>0.9999999999999999</v>
      </c>
      <c r="L31" s="42">
        <v>9657038</v>
      </c>
      <c r="M31" s="79">
        <f t="shared" si="0"/>
        <v>-98640</v>
      </c>
      <c r="N31" s="64">
        <f>SUM(N14:N30)</f>
        <v>0.00030000000000000003</v>
      </c>
      <c r="O31" s="65">
        <f t="shared" si="1"/>
        <v>-0.01011103482505265</v>
      </c>
      <c r="P31" s="139"/>
      <c r="Q31" s="141"/>
      <c r="R31" s="137"/>
      <c r="S31" s="138"/>
      <c r="T31" s="139"/>
    </row>
    <row r="32" spans="1:20" ht="20.25">
      <c r="A32" s="15"/>
      <c r="B32" s="143"/>
      <c r="C32" s="114"/>
      <c r="D32" s="13"/>
      <c r="E32" s="114"/>
      <c r="F32" s="13"/>
      <c r="G32" s="114"/>
      <c r="H32" s="114"/>
      <c r="I32" s="113"/>
      <c r="J32" s="114"/>
      <c r="K32" s="114"/>
      <c r="L32" s="144"/>
      <c r="M32" s="144"/>
      <c r="Q32" s="7"/>
      <c r="R32" s="7"/>
      <c r="S32" s="7"/>
      <c r="T32" s="7"/>
    </row>
    <row r="33" spans="1:12" s="5" customFormat="1" ht="23.25" customHeight="1">
      <c r="A33" s="134" t="s">
        <v>63</v>
      </c>
      <c r="B33" s="24"/>
      <c r="C33" s="24"/>
      <c r="D33" s="24"/>
      <c r="E33" s="24"/>
      <c r="F33" s="24"/>
      <c r="G33" s="24"/>
      <c r="H33" s="13"/>
      <c r="I33" s="13"/>
      <c r="J33" s="13"/>
      <c r="K33" s="13"/>
      <c r="L33" s="13"/>
    </row>
    <row r="34" spans="1:12" ht="3" customHeight="1">
      <c r="A34" s="7"/>
      <c r="B34" s="1"/>
      <c r="C34" s="1"/>
      <c r="D34" s="1"/>
      <c r="E34" s="1"/>
      <c r="F34" s="1"/>
      <c r="G34" s="1"/>
      <c r="H34" s="1"/>
      <c r="I34" s="1"/>
      <c r="J34" s="1"/>
      <c r="K34" s="1"/>
      <c r="L34" s="1"/>
    </row>
    <row r="35" spans="1:12" ht="19.5" customHeight="1">
      <c r="A35" s="135" t="s">
        <v>44</v>
      </c>
      <c r="B35" s="1"/>
      <c r="C35" s="1"/>
      <c r="D35" s="1"/>
      <c r="E35" s="1"/>
      <c r="F35" s="1"/>
      <c r="G35" s="1"/>
      <c r="H35" s="24"/>
      <c r="I35" s="24"/>
      <c r="J35" s="24"/>
      <c r="K35" s="25"/>
      <c r="L35" s="56"/>
    </row>
    <row r="36" spans="1:12" ht="20.25" customHeight="1">
      <c r="A36" s="135" t="s">
        <v>45</v>
      </c>
      <c r="B36" s="8"/>
      <c r="C36" s="8"/>
      <c r="D36" s="8"/>
      <c r="E36" s="1"/>
      <c r="F36" s="1"/>
      <c r="G36" s="1"/>
      <c r="H36" s="1"/>
      <c r="I36" s="1"/>
      <c r="J36" s="1"/>
      <c r="K36" s="1"/>
      <c r="L36" s="1"/>
    </row>
    <row r="37" spans="1:12" ht="20.25">
      <c r="A37" s="136" t="s">
        <v>46</v>
      </c>
      <c r="B37" s="8"/>
      <c r="C37" s="8"/>
      <c r="D37" s="8"/>
      <c r="E37" s="1"/>
      <c r="F37" s="1"/>
      <c r="G37" s="1"/>
      <c r="H37" s="1"/>
      <c r="I37" s="1"/>
      <c r="J37" s="1"/>
      <c r="K37" s="1"/>
      <c r="L37" s="1"/>
    </row>
    <row r="38" spans="1:13" ht="26.25" customHeight="1">
      <c r="A38" s="136" t="s">
        <v>59</v>
      </c>
      <c r="B38" s="134"/>
      <c r="C38" s="135"/>
      <c r="D38" s="135"/>
      <c r="E38" s="166"/>
      <c r="F38" s="166"/>
      <c r="G38" s="166"/>
      <c r="H38" s="166"/>
      <c r="I38" s="166"/>
      <c r="J38" s="166"/>
      <c r="K38" s="166"/>
      <c r="L38" s="166"/>
      <c r="M38" s="167"/>
    </row>
    <row r="39" spans="1:15" ht="50.25" customHeight="1">
      <c r="A39" s="194" t="s">
        <v>69</v>
      </c>
      <c r="B39" s="195"/>
      <c r="C39" s="195"/>
      <c r="D39" s="195"/>
      <c r="E39" s="195"/>
      <c r="F39" s="195"/>
      <c r="G39" s="195"/>
      <c r="H39" s="195"/>
      <c r="I39" s="195"/>
      <c r="J39" s="195"/>
      <c r="K39" s="195"/>
      <c r="L39" s="195"/>
      <c r="M39" s="195"/>
      <c r="N39" s="165"/>
      <c r="O39" s="165"/>
    </row>
    <row r="40" spans="1:12" ht="9" customHeight="1" thickBot="1">
      <c r="A40" s="1"/>
      <c r="B40" s="13"/>
      <c r="C40" s="1"/>
      <c r="D40" s="1"/>
      <c r="E40" s="1"/>
      <c r="F40" s="1"/>
      <c r="G40" s="1"/>
      <c r="H40" s="1"/>
      <c r="I40" s="1"/>
      <c r="J40" s="1"/>
      <c r="K40" s="1"/>
      <c r="L40" s="1"/>
    </row>
    <row r="41" spans="1:15" ht="27" customHeight="1" thickBot="1">
      <c r="A41" s="181" t="s">
        <v>34</v>
      </c>
      <c r="B41" s="182"/>
      <c r="C41" s="17"/>
      <c r="D41" s="53"/>
      <c r="E41" s="18" t="s">
        <v>42</v>
      </c>
      <c r="F41" s="17"/>
      <c r="G41" s="17"/>
      <c r="H41" s="17"/>
      <c r="I41" s="17"/>
      <c r="J41" s="18"/>
      <c r="K41" s="44" t="s">
        <v>48</v>
      </c>
      <c r="L41" s="147">
        <v>43250</v>
      </c>
      <c r="M41" s="196"/>
      <c r="N41" s="197"/>
      <c r="O41" s="198"/>
    </row>
    <row r="42" spans="1:12" ht="20.25">
      <c r="A42" s="45"/>
      <c r="B42" s="27"/>
      <c r="C42" s="45"/>
      <c r="D42" s="45"/>
      <c r="E42" s="45"/>
      <c r="F42" s="45"/>
      <c r="G42" s="45"/>
      <c r="H42" s="45"/>
      <c r="I42" s="45"/>
      <c r="J42" s="45"/>
      <c r="K42" s="45"/>
      <c r="L42" s="45"/>
    </row>
    <row r="43" spans="1:12" ht="20.25">
      <c r="A43" s="1"/>
      <c r="B43" s="13"/>
      <c r="C43" s="1"/>
      <c r="D43" s="1"/>
      <c r="E43" s="1"/>
      <c r="F43" s="1"/>
      <c r="G43" s="1"/>
      <c r="H43" s="1"/>
      <c r="I43" s="1"/>
      <c r="J43" s="1"/>
      <c r="K43" s="1"/>
      <c r="L43" s="1"/>
    </row>
    <row r="44" spans="1:12" ht="20.25">
      <c r="A44" s="1"/>
      <c r="B44" s="13"/>
      <c r="C44" s="1"/>
      <c r="D44" s="1"/>
      <c r="E44" s="1"/>
      <c r="F44" s="1"/>
      <c r="G44" s="1"/>
      <c r="H44" s="1"/>
      <c r="I44" s="1"/>
      <c r="J44" s="1"/>
      <c r="K44" s="1"/>
      <c r="L44" s="1"/>
    </row>
  </sheetData>
  <sheetProtection/>
  <mergeCells count="11">
    <mergeCell ref="A39:M39"/>
    <mergeCell ref="A41:B41"/>
    <mergeCell ref="A1:O1"/>
    <mergeCell ref="A2:O2"/>
    <mergeCell ref="A3:O3"/>
    <mergeCell ref="A4:O4"/>
    <mergeCell ref="A5:O5"/>
    <mergeCell ref="M41:O41"/>
    <mergeCell ref="M8:M12"/>
    <mergeCell ref="O8:O12"/>
    <mergeCell ref="A6:L6"/>
  </mergeCells>
  <printOptions horizontalCentered="1" verticalCentered="1"/>
  <pageMargins left="0.35" right="0.33" top="0.45" bottom="0.5" header="0.3" footer="0.29"/>
  <pageSetup horizontalDpi="600" verticalDpi="600" orientation="landscape" scale="60" r:id="rId1"/>
  <headerFooter alignWithMargins="0">
    <oddHeader>&amp;C&amp;"Arial Narrow,Bold"&amp;11
</oddHeader>
  </headerFooter>
  <ignoredErrors>
    <ignoredError sqref="E27 I15 J27 H20" formula="1"/>
  </ignoredErrors>
</worksheet>
</file>

<file path=xl/worksheets/sheet8.xml><?xml version="1.0" encoding="utf-8"?>
<worksheet xmlns="http://schemas.openxmlformats.org/spreadsheetml/2006/main" xmlns:r="http://schemas.openxmlformats.org/officeDocument/2006/relationships">
  <sheetPr transitionEvaluation="1"/>
  <dimension ref="A1:CN43"/>
  <sheetViews>
    <sheetView defaultGridColor="0" zoomScale="87" zoomScaleNormal="87" zoomScalePageLayoutView="0" colorId="22" workbookViewId="0" topLeftCell="A1">
      <selection activeCell="A3" sqref="A3:N3"/>
    </sheetView>
  </sheetViews>
  <sheetFormatPr defaultColWidth="9.625" defaultRowHeight="15.75"/>
  <cols>
    <col min="1" max="1" width="26.75390625" style="3" customWidth="1"/>
    <col min="2" max="2" width="15.125" style="9" bestFit="1" customWidth="1"/>
    <col min="3" max="3" width="10.50390625" style="3" bestFit="1" customWidth="1"/>
    <col min="4" max="4" width="12.375" style="3" bestFit="1" customWidth="1"/>
    <col min="5" max="5" width="10.50390625" style="3" customWidth="1"/>
    <col min="6" max="6" width="14.125" style="3" customWidth="1"/>
    <col min="7" max="7" width="13.00390625" style="3" bestFit="1" customWidth="1"/>
    <col min="8" max="8" width="11.75390625" style="3" bestFit="1" customWidth="1"/>
    <col min="9" max="10" width="11.625" style="3" bestFit="1" customWidth="1"/>
    <col min="11" max="11" width="10.875" style="3" customWidth="1"/>
    <col min="12" max="12" width="15.875" style="3" customWidth="1"/>
    <col min="13" max="13" width="11.75390625" style="3" customWidth="1"/>
    <col min="14" max="14" width="12.25390625" style="3" customWidth="1"/>
    <col min="15" max="15" width="9.625" style="2" customWidth="1"/>
    <col min="16" max="16" width="16.125" style="2" customWidth="1"/>
    <col min="17" max="17" width="14.75390625" style="2" customWidth="1"/>
    <col min="18" max="16384" width="9.625" style="2" customWidth="1"/>
  </cols>
  <sheetData>
    <row r="1" spans="1:14" ht="33" customHeight="1">
      <c r="A1" s="183" t="s">
        <v>70</v>
      </c>
      <c r="B1" s="185"/>
      <c r="C1" s="185"/>
      <c r="D1" s="185"/>
      <c r="E1" s="185"/>
      <c r="F1" s="185"/>
      <c r="G1" s="185"/>
      <c r="H1" s="185"/>
      <c r="I1" s="185"/>
      <c r="J1" s="185"/>
      <c r="K1" s="185"/>
      <c r="L1" s="185"/>
      <c r="M1" s="185"/>
      <c r="N1" s="185"/>
    </row>
    <row r="2" spans="1:14" ht="30" customHeight="1">
      <c r="A2" s="184" t="s">
        <v>29</v>
      </c>
      <c r="B2" s="199"/>
      <c r="C2" s="199"/>
      <c r="D2" s="199"/>
      <c r="E2" s="199"/>
      <c r="F2" s="199"/>
      <c r="G2" s="199"/>
      <c r="H2" s="199"/>
      <c r="I2" s="199"/>
      <c r="J2" s="199"/>
      <c r="K2" s="199"/>
      <c r="L2" s="199"/>
      <c r="M2" s="199"/>
      <c r="N2" s="199"/>
    </row>
    <row r="3" spans="1:14" ht="24.75">
      <c r="A3" s="184" t="s">
        <v>31</v>
      </c>
      <c r="B3" s="199"/>
      <c r="C3" s="199"/>
      <c r="D3" s="199"/>
      <c r="E3" s="199"/>
      <c r="F3" s="199"/>
      <c r="G3" s="199"/>
      <c r="H3" s="199"/>
      <c r="I3" s="199"/>
      <c r="J3" s="199"/>
      <c r="K3" s="199"/>
      <c r="L3" s="199"/>
      <c r="M3" s="199"/>
      <c r="N3" s="199"/>
    </row>
    <row r="4" spans="1:14" ht="24.75">
      <c r="A4" s="184" t="s">
        <v>51</v>
      </c>
      <c r="B4" s="199"/>
      <c r="C4" s="199"/>
      <c r="D4" s="199"/>
      <c r="E4" s="199"/>
      <c r="F4" s="199"/>
      <c r="G4" s="199"/>
      <c r="H4" s="199"/>
      <c r="I4" s="199"/>
      <c r="J4" s="199"/>
      <c r="K4" s="199"/>
      <c r="L4" s="199"/>
      <c r="M4" s="199"/>
      <c r="N4" s="199"/>
    </row>
    <row r="5" spans="1:14" ht="35.25" customHeight="1" thickBot="1">
      <c r="A5" s="186" t="s">
        <v>55</v>
      </c>
      <c r="B5" s="199"/>
      <c r="C5" s="199"/>
      <c r="D5" s="199"/>
      <c r="E5" s="199"/>
      <c r="F5" s="199"/>
      <c r="G5" s="199"/>
      <c r="H5" s="199"/>
      <c r="I5" s="199"/>
      <c r="J5" s="199"/>
      <c r="K5" s="199"/>
      <c r="L5" s="199"/>
      <c r="M5" s="199"/>
      <c r="N5" s="199"/>
    </row>
    <row r="6" spans="1:92" s="4" customFormat="1" ht="25.5" thickBot="1">
      <c r="A6" s="187"/>
      <c r="B6" s="187"/>
      <c r="C6" s="187"/>
      <c r="D6" s="187"/>
      <c r="E6" s="187"/>
      <c r="F6" s="187"/>
      <c r="G6" s="187"/>
      <c r="H6" s="187"/>
      <c r="I6" s="187"/>
      <c r="J6" s="187"/>
      <c r="K6" s="187"/>
      <c r="L6" s="187"/>
      <c r="M6" s="49"/>
      <c r="N6" s="49"/>
      <c r="O6" s="6"/>
      <c r="P6" s="7"/>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row>
    <row r="7" spans="1:14" s="7" customFormat="1" ht="21" thickBot="1">
      <c r="A7" s="129"/>
      <c r="B7" s="108"/>
      <c r="C7" s="108"/>
      <c r="D7" s="108"/>
      <c r="E7" s="108"/>
      <c r="F7" s="108"/>
      <c r="G7" s="108"/>
      <c r="H7" s="108"/>
      <c r="I7" s="108"/>
      <c r="J7" s="108"/>
      <c r="K7" s="108"/>
      <c r="L7" s="109"/>
      <c r="M7" s="108"/>
      <c r="N7" s="109"/>
    </row>
    <row r="8" spans="1:14" ht="20.25">
      <c r="A8" s="149"/>
      <c r="B8" s="117"/>
      <c r="C8" s="28"/>
      <c r="D8" s="29"/>
      <c r="E8" s="28"/>
      <c r="F8" s="29"/>
      <c r="G8" s="28"/>
      <c r="H8" s="28"/>
      <c r="I8" s="30" t="s">
        <v>60</v>
      </c>
      <c r="J8" s="30" t="s">
        <v>57</v>
      </c>
      <c r="K8" s="31"/>
      <c r="L8" s="110"/>
      <c r="M8" s="188" t="s">
        <v>61</v>
      </c>
      <c r="N8" s="191" t="s">
        <v>62</v>
      </c>
    </row>
    <row r="9" spans="1:14" ht="20.25">
      <c r="A9" s="125"/>
      <c r="B9" s="117"/>
      <c r="C9" s="28"/>
      <c r="D9" s="32"/>
      <c r="E9" s="28"/>
      <c r="F9" s="32"/>
      <c r="G9" s="28"/>
      <c r="H9" s="30" t="s">
        <v>57</v>
      </c>
      <c r="I9" s="30" t="s">
        <v>0</v>
      </c>
      <c r="J9" s="30" t="s">
        <v>0</v>
      </c>
      <c r="K9" s="31"/>
      <c r="L9" s="111"/>
      <c r="M9" s="189"/>
      <c r="N9" s="192"/>
    </row>
    <row r="10" spans="1:14" ht="20.25">
      <c r="A10" s="127" t="s">
        <v>32</v>
      </c>
      <c r="B10" s="118" t="s">
        <v>53</v>
      </c>
      <c r="C10" s="30" t="s">
        <v>52</v>
      </c>
      <c r="D10" s="34" t="s">
        <v>56</v>
      </c>
      <c r="E10" s="30" t="s">
        <v>4</v>
      </c>
      <c r="F10" s="34" t="s">
        <v>56</v>
      </c>
      <c r="G10" s="30"/>
      <c r="H10" s="30" t="s">
        <v>1</v>
      </c>
      <c r="I10" s="30" t="s">
        <v>2</v>
      </c>
      <c r="J10" s="30" t="s">
        <v>2</v>
      </c>
      <c r="K10" s="35" t="s">
        <v>57</v>
      </c>
      <c r="L10" s="30" t="s">
        <v>58</v>
      </c>
      <c r="M10" s="189"/>
      <c r="N10" s="192"/>
    </row>
    <row r="11" spans="1:17" ht="20.25">
      <c r="A11" s="124" t="s">
        <v>33</v>
      </c>
      <c r="B11" s="118" t="s">
        <v>7</v>
      </c>
      <c r="C11" s="30" t="s">
        <v>3</v>
      </c>
      <c r="D11" s="34" t="s">
        <v>4</v>
      </c>
      <c r="E11" s="30" t="s">
        <v>27</v>
      </c>
      <c r="F11" s="34" t="s">
        <v>28</v>
      </c>
      <c r="G11" s="30" t="s">
        <v>25</v>
      </c>
      <c r="H11" s="30" t="s">
        <v>3</v>
      </c>
      <c r="I11" s="30" t="s">
        <v>5</v>
      </c>
      <c r="J11" s="30" t="s">
        <v>6</v>
      </c>
      <c r="K11" s="35" t="s">
        <v>3</v>
      </c>
      <c r="L11" s="30" t="s">
        <v>7</v>
      </c>
      <c r="M11" s="189"/>
      <c r="N11" s="192"/>
      <c r="P11" s="48"/>
      <c r="Q11" s="48"/>
    </row>
    <row r="12" spans="1:17" ht="21" thickBot="1">
      <c r="A12" s="151"/>
      <c r="B12" s="119" t="s">
        <v>66</v>
      </c>
      <c r="C12" s="69" t="s">
        <v>8</v>
      </c>
      <c r="D12" s="68" t="s">
        <v>26</v>
      </c>
      <c r="E12" s="69" t="s">
        <v>8</v>
      </c>
      <c r="F12" s="68" t="s">
        <v>25</v>
      </c>
      <c r="G12" s="69" t="s">
        <v>8</v>
      </c>
      <c r="H12" s="69" t="s">
        <v>8</v>
      </c>
      <c r="I12" s="70" t="s">
        <v>8</v>
      </c>
      <c r="J12" s="70" t="s">
        <v>8</v>
      </c>
      <c r="K12" s="71" t="s">
        <v>8</v>
      </c>
      <c r="L12" s="112"/>
      <c r="M12" s="190"/>
      <c r="N12" s="193"/>
      <c r="P12" s="48"/>
      <c r="Q12" s="48"/>
    </row>
    <row r="13" spans="1:14" ht="21" thickTop="1">
      <c r="A13" s="125"/>
      <c r="B13" s="120"/>
      <c r="C13" s="20"/>
      <c r="D13" s="19"/>
      <c r="E13" s="20"/>
      <c r="F13" s="19"/>
      <c r="G13" s="20"/>
      <c r="H13" s="20"/>
      <c r="I13" s="20"/>
      <c r="J13" s="20"/>
      <c r="K13" s="54"/>
      <c r="L13" s="77"/>
      <c r="M13" s="50"/>
      <c r="N13" s="60"/>
    </row>
    <row r="14" spans="1:17" ht="20.25">
      <c r="A14" s="153" t="s">
        <v>10</v>
      </c>
      <c r="B14" s="121">
        <v>15961</v>
      </c>
      <c r="C14" s="72">
        <v>0.019</v>
      </c>
      <c r="D14" s="12">
        <v>65152</v>
      </c>
      <c r="E14" s="11">
        <f>ROUND(D14/$D$31,4)</f>
        <v>0.0178</v>
      </c>
      <c r="F14" s="12">
        <v>2826</v>
      </c>
      <c r="G14" s="11">
        <f>ROUND(F14/$F$31,4)</f>
        <v>0.0208</v>
      </c>
      <c r="H14" s="11">
        <f>ROUND((E14*2+G14)/3,4)</f>
        <v>0.0188</v>
      </c>
      <c r="I14" s="11">
        <f>ROUND(C14*1.1,4)</f>
        <v>0.0209</v>
      </c>
      <c r="J14" s="11">
        <f>ROUND(C14*0.9,4)</f>
        <v>0.0171</v>
      </c>
      <c r="K14" s="72">
        <v>0.0188</v>
      </c>
      <c r="L14" s="80">
        <f>ROUND(K14*$L$31,0)</f>
        <v>15634</v>
      </c>
      <c r="M14" s="78">
        <f>L14-B14</f>
        <v>-327</v>
      </c>
      <c r="N14" s="63">
        <f>M14/B14</f>
        <v>-0.020487438130442955</v>
      </c>
      <c r="P14" s="115"/>
      <c r="Q14" s="46"/>
    </row>
    <row r="15" spans="1:17" ht="20.25" customHeight="1">
      <c r="A15" s="153" t="s">
        <v>12</v>
      </c>
      <c r="B15" s="121">
        <v>82915</v>
      </c>
      <c r="C15" s="72">
        <v>0.0987</v>
      </c>
      <c r="D15" s="12">
        <v>374185</v>
      </c>
      <c r="E15" s="11">
        <f aca="true" t="shared" si="0" ref="E15:E29">ROUND(D15/$D$31,4)</f>
        <v>0.1023</v>
      </c>
      <c r="F15" s="12">
        <v>12593</v>
      </c>
      <c r="G15" s="11">
        <f aca="true" t="shared" si="1" ref="G15:G29">ROUND(F15/$F$31,4)</f>
        <v>0.0928</v>
      </c>
      <c r="H15" s="11">
        <f>ROUND((E15*2+G15)/3,4)</f>
        <v>0.0991</v>
      </c>
      <c r="I15" s="11">
        <f>ROUND(C15*1.1,4)-0.0001</f>
        <v>0.1085</v>
      </c>
      <c r="J15" s="11">
        <f aca="true" t="shared" si="2" ref="J15:J29">ROUND(C15*0.9,4)</f>
        <v>0.0888</v>
      </c>
      <c r="K15" s="72">
        <v>0.0991</v>
      </c>
      <c r="L15" s="80">
        <f aca="true" t="shared" si="3" ref="L15:L29">ROUND(K15*$L$31,0)</f>
        <v>82409</v>
      </c>
      <c r="M15" s="78">
        <f aca="true" t="shared" si="4" ref="M15:M31">L15-B15</f>
        <v>-506</v>
      </c>
      <c r="N15" s="63">
        <f aca="true" t="shared" si="5" ref="N15:N31">M15/B15</f>
        <v>-0.006102635228848821</v>
      </c>
      <c r="P15" s="115"/>
      <c r="Q15" s="46"/>
    </row>
    <row r="16" spans="1:17" ht="20.25">
      <c r="A16" s="153" t="s">
        <v>17</v>
      </c>
      <c r="B16" s="121">
        <v>47044</v>
      </c>
      <c r="C16" s="72">
        <v>0.056</v>
      </c>
      <c r="D16" s="12">
        <v>191853</v>
      </c>
      <c r="E16" s="11">
        <f t="shared" si="0"/>
        <v>0.0525</v>
      </c>
      <c r="F16" s="12">
        <v>8608</v>
      </c>
      <c r="G16" s="11">
        <f t="shared" si="1"/>
        <v>0.0634</v>
      </c>
      <c r="H16" s="11">
        <f aca="true" t="shared" si="6" ref="H16:H29">ROUND((E16*2+G16)/3,4)</f>
        <v>0.0561</v>
      </c>
      <c r="I16" s="11">
        <f aca="true" t="shared" si="7" ref="I16:I29">ROUND(C16*1.1,4)</f>
        <v>0.0616</v>
      </c>
      <c r="J16" s="11">
        <f t="shared" si="2"/>
        <v>0.0504</v>
      </c>
      <c r="K16" s="72">
        <v>0.0561</v>
      </c>
      <c r="L16" s="80">
        <f t="shared" si="3"/>
        <v>46652</v>
      </c>
      <c r="M16" s="78">
        <f t="shared" si="4"/>
        <v>-392</v>
      </c>
      <c r="N16" s="63">
        <f t="shared" si="5"/>
        <v>-0.008332624776804694</v>
      </c>
      <c r="P16" s="115"/>
      <c r="Q16" s="46"/>
    </row>
    <row r="17" spans="1:17" ht="20.25">
      <c r="A17" s="153" t="s">
        <v>15</v>
      </c>
      <c r="B17" s="121">
        <v>31503</v>
      </c>
      <c r="C17" s="72">
        <v>0.0375</v>
      </c>
      <c r="D17" s="12">
        <v>131928</v>
      </c>
      <c r="E17" s="11">
        <f>ROUND(D17/$D$31,4)</f>
        <v>0.0361</v>
      </c>
      <c r="F17" s="12">
        <v>5431</v>
      </c>
      <c r="G17" s="11">
        <f t="shared" si="1"/>
        <v>0.04</v>
      </c>
      <c r="H17" s="11">
        <f t="shared" si="6"/>
        <v>0.0374</v>
      </c>
      <c r="I17" s="11">
        <f t="shared" si="7"/>
        <v>0.0413</v>
      </c>
      <c r="J17" s="11">
        <f t="shared" si="2"/>
        <v>0.0338</v>
      </c>
      <c r="K17" s="72">
        <v>0.0374</v>
      </c>
      <c r="L17" s="80">
        <f t="shared" si="3"/>
        <v>31101</v>
      </c>
      <c r="M17" s="78">
        <f t="shared" si="4"/>
        <v>-402</v>
      </c>
      <c r="N17" s="63">
        <f t="shared" si="5"/>
        <v>-0.012760689458146844</v>
      </c>
      <c r="P17" s="115"/>
      <c r="Q17" s="46"/>
    </row>
    <row r="18" spans="1:17" ht="20.25">
      <c r="A18" s="153" t="s">
        <v>18</v>
      </c>
      <c r="B18" s="121">
        <v>32427</v>
      </c>
      <c r="C18" s="72">
        <v>0.0386</v>
      </c>
      <c r="D18" s="12">
        <v>129083</v>
      </c>
      <c r="E18" s="11">
        <f>ROUND(D18/$D$31,4)</f>
        <v>0.0353</v>
      </c>
      <c r="F18" s="12">
        <v>6012</v>
      </c>
      <c r="G18" s="11">
        <f t="shared" si="1"/>
        <v>0.0443</v>
      </c>
      <c r="H18" s="11">
        <f t="shared" si="6"/>
        <v>0.0383</v>
      </c>
      <c r="I18" s="11">
        <f t="shared" si="7"/>
        <v>0.0425</v>
      </c>
      <c r="J18" s="11">
        <f t="shared" si="2"/>
        <v>0.0347</v>
      </c>
      <c r="K18" s="72">
        <v>0.0383</v>
      </c>
      <c r="L18" s="80">
        <f t="shared" si="3"/>
        <v>31849</v>
      </c>
      <c r="M18" s="78">
        <f t="shared" si="4"/>
        <v>-578</v>
      </c>
      <c r="N18" s="63">
        <f t="shared" si="5"/>
        <v>-0.017824652295926235</v>
      </c>
      <c r="P18" s="115"/>
      <c r="Q18" s="46"/>
    </row>
    <row r="19" spans="1:17" ht="20.25">
      <c r="A19" s="153" t="s">
        <v>21</v>
      </c>
      <c r="B19" s="128">
        <v>73086</v>
      </c>
      <c r="C19" s="72">
        <v>0.087</v>
      </c>
      <c r="D19" s="12">
        <v>312807</v>
      </c>
      <c r="E19" s="11">
        <f t="shared" si="0"/>
        <v>0.0855</v>
      </c>
      <c r="F19" s="12">
        <v>11992</v>
      </c>
      <c r="G19" s="11">
        <f>ROUND(F19/$F$31,4)</f>
        <v>0.0884</v>
      </c>
      <c r="H19" s="11">
        <f t="shared" si="6"/>
        <v>0.0865</v>
      </c>
      <c r="I19" s="11">
        <f t="shared" si="7"/>
        <v>0.0957</v>
      </c>
      <c r="J19" s="11">
        <f t="shared" si="2"/>
        <v>0.0783</v>
      </c>
      <c r="K19" s="72">
        <v>0.0865</v>
      </c>
      <c r="L19" s="80">
        <f t="shared" si="3"/>
        <v>71931</v>
      </c>
      <c r="M19" s="78">
        <f t="shared" si="4"/>
        <v>-1155</v>
      </c>
      <c r="N19" s="63">
        <f t="shared" si="5"/>
        <v>-0.01580330022165668</v>
      </c>
      <c r="P19" s="115"/>
      <c r="Q19" s="47"/>
    </row>
    <row r="20" spans="1:17" ht="20.25">
      <c r="A20" s="153" t="s">
        <v>9</v>
      </c>
      <c r="B20" s="121">
        <v>30579</v>
      </c>
      <c r="C20" s="72">
        <v>0.0364</v>
      </c>
      <c r="D20" s="12">
        <v>136462</v>
      </c>
      <c r="E20" s="11">
        <f t="shared" si="0"/>
        <v>0.0373</v>
      </c>
      <c r="F20" s="12">
        <v>4715</v>
      </c>
      <c r="G20" s="11">
        <f t="shared" si="1"/>
        <v>0.0347</v>
      </c>
      <c r="H20" s="11">
        <f>ROUND((E20*2+G20)/3,4)+0.0001</f>
        <v>0.036500000000000005</v>
      </c>
      <c r="I20" s="11">
        <f t="shared" si="7"/>
        <v>0.04</v>
      </c>
      <c r="J20" s="11">
        <f t="shared" si="2"/>
        <v>0.0328</v>
      </c>
      <c r="K20" s="72">
        <v>0.0365</v>
      </c>
      <c r="L20" s="80">
        <f t="shared" si="3"/>
        <v>30353</v>
      </c>
      <c r="M20" s="78">
        <f t="shared" si="4"/>
        <v>-226</v>
      </c>
      <c r="N20" s="63">
        <f t="shared" si="5"/>
        <v>-0.00739069295922038</v>
      </c>
      <c r="P20" s="115"/>
      <c r="Q20" s="46"/>
    </row>
    <row r="21" spans="1:17" ht="20.25">
      <c r="A21" s="153" t="s">
        <v>20</v>
      </c>
      <c r="B21" s="128">
        <v>35871</v>
      </c>
      <c r="C21" s="72">
        <v>0.042699999999999995</v>
      </c>
      <c r="D21" s="12">
        <v>154968</v>
      </c>
      <c r="E21" s="11">
        <f t="shared" si="0"/>
        <v>0.0424</v>
      </c>
      <c r="F21" s="12">
        <v>5764</v>
      </c>
      <c r="G21" s="11">
        <f>ROUND(F21/$F$31,4)</f>
        <v>0.0425</v>
      </c>
      <c r="H21" s="11">
        <f>ROUND((E21*2+G21)/3,4)</f>
        <v>0.0424</v>
      </c>
      <c r="I21" s="11">
        <f t="shared" si="7"/>
        <v>0.047</v>
      </c>
      <c r="J21" s="11">
        <f t="shared" si="2"/>
        <v>0.0384</v>
      </c>
      <c r="K21" s="72">
        <v>0.0424</v>
      </c>
      <c r="L21" s="80">
        <f t="shared" si="3"/>
        <v>35259</v>
      </c>
      <c r="M21" s="78">
        <f t="shared" si="4"/>
        <v>-612</v>
      </c>
      <c r="N21" s="63">
        <f t="shared" si="5"/>
        <v>-0.017061135736388726</v>
      </c>
      <c r="P21" s="115"/>
      <c r="Q21" s="100"/>
    </row>
    <row r="22" spans="1:17" ht="20.25">
      <c r="A22" s="153" t="s">
        <v>22</v>
      </c>
      <c r="B22" s="121">
        <v>29907</v>
      </c>
      <c r="C22" s="72">
        <v>0.0356</v>
      </c>
      <c r="D22" s="12">
        <v>114877</v>
      </c>
      <c r="E22" s="11">
        <f>ROUND(D22/$D$31,4)</f>
        <v>0.0314</v>
      </c>
      <c r="F22" s="12">
        <v>5966</v>
      </c>
      <c r="G22" s="11">
        <f>ROUND(F22/$F$31,4)</f>
        <v>0.044</v>
      </c>
      <c r="H22" s="11">
        <f t="shared" si="6"/>
        <v>0.0356</v>
      </c>
      <c r="I22" s="11">
        <f t="shared" si="7"/>
        <v>0.0392</v>
      </c>
      <c r="J22" s="11">
        <f t="shared" si="2"/>
        <v>0.032</v>
      </c>
      <c r="K22" s="72">
        <v>0.0356</v>
      </c>
      <c r="L22" s="80">
        <f t="shared" si="3"/>
        <v>29604</v>
      </c>
      <c r="M22" s="78">
        <f t="shared" si="4"/>
        <v>-303</v>
      </c>
      <c r="N22" s="63">
        <f t="shared" si="5"/>
        <v>-0.010131407362824757</v>
      </c>
      <c r="P22" s="115"/>
      <c r="Q22" s="46"/>
    </row>
    <row r="23" spans="1:17" ht="20.25">
      <c r="A23" s="153" t="s">
        <v>11</v>
      </c>
      <c r="B23" s="121">
        <v>57965</v>
      </c>
      <c r="C23" s="72">
        <v>0.06899999999999999</v>
      </c>
      <c r="D23" s="12">
        <v>223137</v>
      </c>
      <c r="E23" s="11">
        <f t="shared" si="0"/>
        <v>0.061</v>
      </c>
      <c r="F23" s="12">
        <v>11228</v>
      </c>
      <c r="G23" s="11">
        <f t="shared" si="1"/>
        <v>0.0827</v>
      </c>
      <c r="H23" s="11">
        <f>ROUND((E23*2+G23)/3,4)</f>
        <v>0.0682</v>
      </c>
      <c r="I23" s="11">
        <f t="shared" si="7"/>
        <v>0.0759</v>
      </c>
      <c r="J23" s="11">
        <f t="shared" si="2"/>
        <v>0.0621</v>
      </c>
      <c r="K23" s="72">
        <v>0.0682</v>
      </c>
      <c r="L23" s="80">
        <f t="shared" si="3"/>
        <v>56714</v>
      </c>
      <c r="M23" s="78">
        <f t="shared" si="4"/>
        <v>-1251</v>
      </c>
      <c r="N23" s="63">
        <f t="shared" si="5"/>
        <v>-0.02158198913137238</v>
      </c>
      <c r="P23" s="115"/>
      <c r="Q23" s="46"/>
    </row>
    <row r="24" spans="1:17" ht="20.25">
      <c r="A24" s="153" t="s">
        <v>43</v>
      </c>
      <c r="B24" s="121">
        <v>43937</v>
      </c>
      <c r="C24" s="72">
        <v>0.0523</v>
      </c>
      <c r="D24" s="12">
        <v>184509</v>
      </c>
      <c r="E24" s="11">
        <f>ROUND(D24/$D$31,4)</f>
        <v>0.0505</v>
      </c>
      <c r="F24" s="12">
        <v>7640</v>
      </c>
      <c r="G24" s="11">
        <f t="shared" si="1"/>
        <v>0.0563</v>
      </c>
      <c r="H24" s="11">
        <f t="shared" si="6"/>
        <v>0.0524</v>
      </c>
      <c r="I24" s="11">
        <f t="shared" si="7"/>
        <v>0.0575</v>
      </c>
      <c r="J24" s="11">
        <f t="shared" si="2"/>
        <v>0.0471</v>
      </c>
      <c r="K24" s="72">
        <v>0.0524</v>
      </c>
      <c r="L24" s="80">
        <f>ROUND(K24*$L$31,0)</f>
        <v>43575</v>
      </c>
      <c r="M24" s="78">
        <f t="shared" si="4"/>
        <v>-362</v>
      </c>
      <c r="N24" s="63">
        <f t="shared" si="5"/>
        <v>-0.008239069576894189</v>
      </c>
      <c r="P24" s="115"/>
      <c r="Q24" s="46"/>
    </row>
    <row r="25" spans="1:17" ht="20.25">
      <c r="A25" s="153" t="s">
        <v>13</v>
      </c>
      <c r="B25" s="121">
        <v>98036</v>
      </c>
      <c r="C25" s="72">
        <v>0.1167</v>
      </c>
      <c r="D25" s="12">
        <v>462236</v>
      </c>
      <c r="E25" s="11">
        <f t="shared" si="0"/>
        <v>0.1264</v>
      </c>
      <c r="F25" s="12">
        <v>13516</v>
      </c>
      <c r="G25" s="11">
        <f t="shared" si="1"/>
        <v>0.0996</v>
      </c>
      <c r="H25" s="11">
        <f t="shared" si="6"/>
        <v>0.1175</v>
      </c>
      <c r="I25" s="11">
        <f t="shared" si="7"/>
        <v>0.1284</v>
      </c>
      <c r="J25" s="11">
        <f t="shared" si="2"/>
        <v>0.105</v>
      </c>
      <c r="K25" s="72">
        <v>0.1175</v>
      </c>
      <c r="L25" s="80">
        <f t="shared" si="3"/>
        <v>97710</v>
      </c>
      <c r="M25" s="78">
        <f t="shared" si="4"/>
        <v>-326</v>
      </c>
      <c r="N25" s="63">
        <f t="shared" si="5"/>
        <v>-0.0033253090701375007</v>
      </c>
      <c r="P25" s="115"/>
      <c r="Q25" s="46"/>
    </row>
    <row r="26" spans="1:17" ht="20.25">
      <c r="A26" s="153" t="s">
        <v>14</v>
      </c>
      <c r="B26" s="128">
        <v>109629</v>
      </c>
      <c r="C26" s="72">
        <v>0.1305</v>
      </c>
      <c r="D26" s="12">
        <v>516656</v>
      </c>
      <c r="E26" s="11">
        <f t="shared" si="0"/>
        <v>0.1413</v>
      </c>
      <c r="F26" s="12">
        <v>15473</v>
      </c>
      <c r="G26" s="11">
        <f>ROUND(F26/$F$31,4)</f>
        <v>0.114</v>
      </c>
      <c r="H26" s="11">
        <f t="shared" si="6"/>
        <v>0.1322</v>
      </c>
      <c r="I26" s="11">
        <f t="shared" si="7"/>
        <v>0.1436</v>
      </c>
      <c r="J26" s="11">
        <f t="shared" si="2"/>
        <v>0.1175</v>
      </c>
      <c r="K26" s="72">
        <v>0.1322</v>
      </c>
      <c r="L26" s="80">
        <f t="shared" si="3"/>
        <v>109935</v>
      </c>
      <c r="M26" s="78">
        <f t="shared" si="4"/>
        <v>306</v>
      </c>
      <c r="N26" s="63">
        <f t="shared" si="5"/>
        <v>0.002791232246941959</v>
      </c>
      <c r="P26" s="115"/>
      <c r="Q26" s="47"/>
    </row>
    <row r="27" spans="1:17" ht="20.25">
      <c r="A27" s="153" t="s">
        <v>23</v>
      </c>
      <c r="B27" s="121">
        <v>31839</v>
      </c>
      <c r="C27" s="72">
        <v>0.0379</v>
      </c>
      <c r="D27" s="12">
        <v>135671</v>
      </c>
      <c r="E27" s="11">
        <f>ROUND(D27/$D$31,4)+0.0001</f>
        <v>0.037200000000000004</v>
      </c>
      <c r="F27" s="12">
        <v>5376</v>
      </c>
      <c r="G27" s="11">
        <f t="shared" si="1"/>
        <v>0.0396</v>
      </c>
      <c r="H27" s="11">
        <f t="shared" si="6"/>
        <v>0.038</v>
      </c>
      <c r="I27" s="11">
        <f t="shared" si="7"/>
        <v>0.0417</v>
      </c>
      <c r="J27" s="11">
        <f>ROUND(C27*0.9,4)-0.0001</f>
        <v>0.033999999999999996</v>
      </c>
      <c r="K27" s="72">
        <v>0.038</v>
      </c>
      <c r="L27" s="80">
        <f t="shared" si="3"/>
        <v>31600</v>
      </c>
      <c r="M27" s="78">
        <f t="shared" si="4"/>
        <v>-239</v>
      </c>
      <c r="N27" s="63">
        <f t="shared" si="5"/>
        <v>-0.007506517164483809</v>
      </c>
      <c r="P27" s="115"/>
      <c r="Q27" s="46"/>
    </row>
    <row r="28" spans="1:17" ht="20.25">
      <c r="A28" s="153" t="s">
        <v>19</v>
      </c>
      <c r="B28" s="121">
        <v>52336</v>
      </c>
      <c r="C28" s="72">
        <v>0.0623</v>
      </c>
      <c r="D28" s="12">
        <v>230039</v>
      </c>
      <c r="E28" s="11">
        <f t="shared" si="0"/>
        <v>0.0629</v>
      </c>
      <c r="F28" s="12">
        <v>8023</v>
      </c>
      <c r="G28" s="11">
        <f t="shared" si="1"/>
        <v>0.0591</v>
      </c>
      <c r="H28" s="11">
        <f t="shared" si="6"/>
        <v>0.0616</v>
      </c>
      <c r="I28" s="11">
        <f t="shared" si="7"/>
        <v>0.0685</v>
      </c>
      <c r="J28" s="11">
        <f t="shared" si="2"/>
        <v>0.0561</v>
      </c>
      <c r="K28" s="72">
        <v>0.0616</v>
      </c>
      <c r="L28" s="80">
        <f t="shared" si="3"/>
        <v>51225</v>
      </c>
      <c r="M28" s="78">
        <f t="shared" si="4"/>
        <v>-1111</v>
      </c>
      <c r="N28" s="63">
        <f t="shared" si="5"/>
        <v>-0.021228217670437175</v>
      </c>
      <c r="P28" s="115"/>
      <c r="Q28" s="46"/>
    </row>
    <row r="29" spans="1:17" ht="20.25">
      <c r="A29" s="153" t="s">
        <v>16</v>
      </c>
      <c r="B29" s="121">
        <v>67038</v>
      </c>
      <c r="C29" s="72">
        <v>0.0798</v>
      </c>
      <c r="D29" s="12">
        <v>293609</v>
      </c>
      <c r="E29" s="11">
        <f t="shared" si="0"/>
        <v>0.0803</v>
      </c>
      <c r="F29" s="12">
        <v>10529</v>
      </c>
      <c r="G29" s="11">
        <f t="shared" si="1"/>
        <v>0.0776</v>
      </c>
      <c r="H29" s="11">
        <f t="shared" si="6"/>
        <v>0.0794</v>
      </c>
      <c r="I29" s="11">
        <f t="shared" si="7"/>
        <v>0.0878</v>
      </c>
      <c r="J29" s="11">
        <f t="shared" si="2"/>
        <v>0.0718</v>
      </c>
      <c r="K29" s="72">
        <v>0.0794</v>
      </c>
      <c r="L29" s="80">
        <f t="shared" si="3"/>
        <v>66027</v>
      </c>
      <c r="M29" s="78">
        <f t="shared" si="4"/>
        <v>-1011</v>
      </c>
      <c r="N29" s="63">
        <f t="shared" si="5"/>
        <v>-0.015080998836480801</v>
      </c>
      <c r="P29" s="115"/>
      <c r="Q29" s="46"/>
    </row>
    <row r="30" spans="1:17" ht="21" thickBot="1">
      <c r="A30" s="126"/>
      <c r="B30" s="122"/>
      <c r="C30" s="21"/>
      <c r="D30" s="26"/>
      <c r="E30" s="26"/>
      <c r="F30" s="26"/>
      <c r="G30" s="26"/>
      <c r="H30" s="11"/>
      <c r="I30" s="163"/>
      <c r="J30" s="26"/>
      <c r="K30" s="21"/>
      <c r="L30" s="41"/>
      <c r="M30" s="83"/>
      <c r="N30" s="63"/>
      <c r="P30" s="46"/>
      <c r="Q30" s="46"/>
    </row>
    <row r="31" spans="1:17" ht="21" thickBot="1">
      <c r="A31" s="130"/>
      <c r="B31" s="123">
        <v>840072</v>
      </c>
      <c r="C31" s="73">
        <v>1.0000000000000002</v>
      </c>
      <c r="D31" s="23">
        <f aca="true" t="shared" si="8" ref="D31:K31">SUM(D14:D29)</f>
        <v>3657172</v>
      </c>
      <c r="E31" s="22">
        <f>SUM(E14:E29)</f>
        <v>1.0002</v>
      </c>
      <c r="F31" s="23">
        <f t="shared" si="8"/>
        <v>135692</v>
      </c>
      <c r="G31" s="22">
        <f t="shared" si="8"/>
        <v>0.9998</v>
      </c>
      <c r="H31" s="22">
        <f t="shared" si="8"/>
        <v>0.9999999999999999</v>
      </c>
      <c r="I31" s="22">
        <f t="shared" si="8"/>
        <v>1.1000999999999999</v>
      </c>
      <c r="J31" s="22">
        <f t="shared" si="8"/>
        <v>0.8999</v>
      </c>
      <c r="K31" s="73">
        <f t="shared" si="8"/>
        <v>0.9999999999999999</v>
      </c>
      <c r="L31" s="42">
        <v>831578</v>
      </c>
      <c r="M31" s="79">
        <f t="shared" si="4"/>
        <v>-8494</v>
      </c>
      <c r="N31" s="142">
        <f t="shared" si="5"/>
        <v>-0.010111038101496063</v>
      </c>
      <c r="P31" s="115"/>
      <c r="Q31" s="46"/>
    </row>
    <row r="32" spans="1:14" ht="14.25" customHeight="1">
      <c r="A32" s="16"/>
      <c r="B32" s="143"/>
      <c r="C32" s="114"/>
      <c r="D32" s="113"/>
      <c r="E32" s="113"/>
      <c r="F32" s="113"/>
      <c r="G32" s="113"/>
      <c r="H32" s="113"/>
      <c r="I32" s="113"/>
      <c r="J32" s="113"/>
      <c r="K32" s="113"/>
      <c r="L32" s="113"/>
      <c r="M32" s="113"/>
      <c r="N32" s="55"/>
    </row>
    <row r="33" spans="1:14" s="5" customFormat="1" ht="22.5" customHeight="1">
      <c r="A33" s="134" t="s">
        <v>63</v>
      </c>
      <c r="B33" s="25"/>
      <c r="C33" s="24"/>
      <c r="D33" s="24"/>
      <c r="E33" s="24"/>
      <c r="F33" s="24"/>
      <c r="G33" s="24"/>
      <c r="H33" s="13"/>
      <c r="I33" s="13"/>
      <c r="J33" s="13"/>
      <c r="K33" s="13"/>
      <c r="L33" s="13"/>
      <c r="M33" s="13"/>
      <c r="N33" s="13"/>
    </row>
    <row r="34" spans="1:14" ht="14.25" customHeight="1">
      <c r="A34" s="7"/>
      <c r="B34" s="13"/>
      <c r="C34" s="1"/>
      <c r="D34" s="1"/>
      <c r="E34" s="1"/>
      <c r="F34" s="1"/>
      <c r="G34" s="1"/>
      <c r="H34" s="1"/>
      <c r="I34" s="1"/>
      <c r="J34" s="1"/>
      <c r="K34" s="1"/>
      <c r="L34" s="1"/>
      <c r="M34" s="1"/>
      <c r="N34" s="1"/>
    </row>
    <row r="35" spans="1:14" ht="20.25" customHeight="1">
      <c r="A35" s="135" t="s">
        <v>44</v>
      </c>
      <c r="B35" s="13"/>
      <c r="C35" s="1"/>
      <c r="D35" s="1"/>
      <c r="E35" s="1"/>
      <c r="F35" s="1"/>
      <c r="G35" s="1"/>
      <c r="H35" s="24"/>
      <c r="I35" s="24"/>
      <c r="J35" s="24"/>
      <c r="K35" s="25"/>
      <c r="L35" s="56"/>
      <c r="M35" s="56"/>
      <c r="N35" s="56"/>
    </row>
    <row r="36" spans="1:14" ht="20.25" customHeight="1">
      <c r="A36" s="135" t="s">
        <v>45</v>
      </c>
      <c r="B36" s="10"/>
      <c r="C36" s="8"/>
      <c r="D36" s="8"/>
      <c r="E36" s="1"/>
      <c r="F36" s="1"/>
      <c r="G36" s="1"/>
      <c r="H36" s="1"/>
      <c r="I36" s="1"/>
      <c r="J36" s="1"/>
      <c r="K36" s="1"/>
      <c r="L36" s="1"/>
      <c r="M36" s="1"/>
      <c r="N36" s="1"/>
    </row>
    <row r="37" spans="1:14" ht="21" customHeight="1">
      <c r="A37" s="136" t="s">
        <v>46</v>
      </c>
      <c r="B37" s="10"/>
      <c r="C37" s="8"/>
      <c r="D37" s="8"/>
      <c r="E37" s="1"/>
      <c r="F37" s="1"/>
      <c r="G37" s="1"/>
      <c r="H37" s="1"/>
      <c r="I37" s="1"/>
      <c r="J37" s="1"/>
      <c r="K37" s="1"/>
      <c r="L37" s="1"/>
      <c r="M37" s="1"/>
      <c r="N37" s="1"/>
    </row>
    <row r="38" spans="1:14" ht="20.25">
      <c r="A38" s="135" t="s">
        <v>59</v>
      </c>
      <c r="B38" s="10"/>
      <c r="C38" s="8"/>
      <c r="D38" s="8"/>
      <c r="E38" s="1"/>
      <c r="F38" s="1"/>
      <c r="G38" s="1"/>
      <c r="H38" s="1"/>
      <c r="I38" s="1"/>
      <c r="J38" s="1"/>
      <c r="K38" s="1"/>
      <c r="L38" s="1"/>
      <c r="M38" s="1"/>
      <c r="N38" s="1"/>
    </row>
    <row r="39" spans="1:14" ht="42" customHeight="1">
      <c r="A39" s="200" t="s">
        <v>68</v>
      </c>
      <c r="B39" s="201"/>
      <c r="C39" s="201"/>
      <c r="D39" s="201"/>
      <c r="E39" s="201"/>
      <c r="F39" s="201"/>
      <c r="G39" s="201"/>
      <c r="H39" s="201"/>
      <c r="I39" s="201"/>
      <c r="J39" s="201"/>
      <c r="K39" s="201"/>
      <c r="L39" s="201"/>
      <c r="M39" s="201"/>
      <c r="N39" s="201"/>
    </row>
    <row r="40" spans="1:14" ht="26.25" customHeight="1" thickBot="1">
      <c r="A40" s="1"/>
      <c r="B40" s="13"/>
      <c r="C40" s="1"/>
      <c r="D40" s="1"/>
      <c r="E40" s="1"/>
      <c r="F40" s="1"/>
      <c r="G40" s="1"/>
      <c r="H40" s="1"/>
      <c r="I40" s="1"/>
      <c r="J40" s="1"/>
      <c r="K40" s="1"/>
      <c r="L40" s="1"/>
      <c r="M40" s="1"/>
      <c r="N40" s="1"/>
    </row>
    <row r="41" spans="1:14" ht="27" customHeight="1" thickBot="1">
      <c r="A41" s="181" t="s">
        <v>34</v>
      </c>
      <c r="B41" s="182"/>
      <c r="C41" s="17"/>
      <c r="D41" s="53"/>
      <c r="E41" s="18" t="s">
        <v>50</v>
      </c>
      <c r="F41" s="18"/>
      <c r="G41" s="18"/>
      <c r="H41" s="18"/>
      <c r="I41" s="18"/>
      <c r="J41" s="18"/>
      <c r="K41" s="44" t="s">
        <v>49</v>
      </c>
      <c r="L41" s="147">
        <v>43250</v>
      </c>
      <c r="M41" s="202"/>
      <c r="N41" s="203"/>
    </row>
    <row r="42" spans="1:14" ht="20.25">
      <c r="A42" s="45"/>
      <c r="B42" s="27"/>
      <c r="C42" s="45"/>
      <c r="D42" s="45"/>
      <c r="E42" s="45"/>
      <c r="F42" s="45"/>
      <c r="G42" s="45"/>
      <c r="H42" s="45"/>
      <c r="I42" s="45"/>
      <c r="J42" s="45"/>
      <c r="K42" s="45"/>
      <c r="L42" s="1"/>
      <c r="M42" s="1"/>
      <c r="N42" s="1"/>
    </row>
    <row r="43" spans="1:14" ht="20.25">
      <c r="A43" s="1"/>
      <c r="B43" s="13"/>
      <c r="C43" s="1"/>
      <c r="D43" s="1"/>
      <c r="E43" s="1"/>
      <c r="F43" s="1"/>
      <c r="G43" s="1"/>
      <c r="H43" s="1"/>
      <c r="I43" s="1"/>
      <c r="J43" s="1"/>
      <c r="K43" s="1"/>
      <c r="L43" s="1"/>
      <c r="M43" s="1"/>
      <c r="N43" s="1"/>
    </row>
  </sheetData>
  <sheetProtection/>
  <mergeCells count="11">
    <mergeCell ref="A41:B41"/>
    <mergeCell ref="A1:N1"/>
    <mergeCell ref="A2:N2"/>
    <mergeCell ref="A3:N3"/>
    <mergeCell ref="A4:N4"/>
    <mergeCell ref="A5:N5"/>
    <mergeCell ref="M41:N41"/>
    <mergeCell ref="M8:M12"/>
    <mergeCell ref="N8:N12"/>
    <mergeCell ref="A6:L6"/>
    <mergeCell ref="A39:N39"/>
  </mergeCells>
  <printOptions horizontalCentered="1" verticalCentered="1"/>
  <pageMargins left="0.35" right="0.5" top="0.44" bottom="0.27" header="0.58" footer="0.43"/>
  <pageSetup horizontalDpi="600" verticalDpi="600" orientation="landscape" scale="60" r:id="rId1"/>
  <headerFooter alignWithMargins="0">
    <oddHeader>&amp;C&amp;"Arial Narrow,Bold"&amp;11
</oddHeader>
    <oddFooter xml:space="preserve">&amp;C&amp;"Arial Narrow,Bold"&amp;11 </oddFooter>
  </headerFooter>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 Hurley</dc:creator>
  <cp:keywords/>
  <dc:description/>
  <cp:lastModifiedBy>Boyle, Marilyn (EOL)</cp:lastModifiedBy>
  <cp:lastPrinted>2019-05-28T19:17:57Z</cp:lastPrinted>
  <dcterms:created xsi:type="dcterms:W3CDTF">2001-02-28T14:36:54Z</dcterms:created>
  <dcterms:modified xsi:type="dcterms:W3CDTF">2019-05-28T19:32:18Z</dcterms:modified>
  <cp:category/>
  <cp:version/>
  <cp:contentType/>
  <cp:contentStatus/>
</cp:coreProperties>
</file>