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dministrative Services-POS Policy Office\Rate Setting\Rate Projects\SRAD -RSS-COE CMR 346\FY23 Rate Review\3. Signoff\Website\"/>
    </mc:Choice>
  </mc:AlternateContent>
  <xr:revisionPtr revIDLastSave="0" documentId="13_ncr:1_{F07FCA3E-D6B6-4FEF-A416-312DC1AFFB6E}" xr6:coauthVersionLast="44" xr6:coauthVersionMax="44" xr10:uidLastSave="{00000000-0000-0000-0000-000000000000}"/>
  <bookViews>
    <workbookView xWindow="28680" yWindow="-120" windowWidth="29040" windowHeight="15840" firstSheet="1" activeTab="5" xr2:uid="{00000000-000D-0000-FFFF-FFFF00000000}"/>
  </bookViews>
  <sheets>
    <sheet name="Chart" sheetId="2" state="hidden" r:id="rId1"/>
    <sheet name="M2020 BLS  SALARY CHART" sheetId="3" r:id="rId2"/>
    <sheet name="Fall CAF 2021" sheetId="4" r:id="rId3"/>
    <sheet name="Co Occuring Enhanced Resi" sheetId="1" r:id="rId4"/>
    <sheet name="FY20 UFR BTL Data" sheetId="6" r:id="rId5"/>
    <sheet name="OBOTS 25 HOS Add-on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lldata" localSheetId="2">#REF!</definedName>
    <definedName name="alldata">#REF!</definedName>
    <definedName name="alled" localSheetId="2">#REF!</definedName>
    <definedName name="alled">#REF!</definedName>
    <definedName name="allstem" localSheetId="2">#REF!</definedName>
    <definedName name="allstem">#REF!</definedName>
    <definedName name="asdfasdf">#REF!</definedName>
    <definedName name="Average">#REF!</definedName>
    <definedName name="CAF_NEW">[1]RawDataCalcs!$L$70:$DB$70</definedName>
    <definedName name="Cap" localSheetId="1">[2]RawDataCalcs!$L$35:$DB$35</definedName>
    <definedName name="Cap">[3]RawDataCalcs!$L$70:$DB$70</definedName>
    <definedName name="Data">#REF!</definedName>
    <definedName name="Floor" localSheetId="1">[2]RawDataCalcs!$L$34:$DB$34</definedName>
    <definedName name="Floor">[3]RawDataCalcs!$L$69:$DB$69</definedName>
    <definedName name="Funds">'[4]RawDataCalcs3386&amp;3401'!$L$68:$DB$68</definedName>
    <definedName name="gk" localSheetId="2">#REF!</definedName>
    <definedName name="gk">#REF!</definedName>
    <definedName name="hhh">#REF!</definedName>
    <definedName name="JailDAverage">#REF!</definedName>
    <definedName name="JailDCap">[5]ALLRawDataCalcs!$L$80:$DB$80</definedName>
    <definedName name="JailDFloor">[5]ALLRawDataCalcs!$L$79:$DB$79</definedName>
    <definedName name="JailDgk">#REF!</definedName>
    <definedName name="JailDMax">#REF!</definedName>
    <definedName name="JailDMedian">#REF!</definedName>
    <definedName name="kls">#REF!</definedName>
    <definedName name="ListProviders">'[6]List of Programs'!$A$24:$A$29</definedName>
    <definedName name="Max">#REF!</definedName>
    <definedName name="Median">#REF!</definedName>
    <definedName name="Min">#REF!</definedName>
    <definedName name="MT">#REF!</definedName>
    <definedName name="new">#REF!</definedName>
    <definedName name="ok">#REF!</definedName>
    <definedName name="_xlnm.Print_Area" localSheetId="0">Chart!$B$1:$G$32</definedName>
    <definedName name="_xlnm.Print_Area" localSheetId="3">'Co Occuring Enhanced Resi'!$B$1:$K$48</definedName>
    <definedName name="_xlnm.Print_Area" localSheetId="1">'M2020 BLS  SALARY CHART'!$B$1:$G$44</definedName>
    <definedName name="_xlnm.Print_Titles" localSheetId="2">'Fall CAF 2021'!$A:$A</definedName>
    <definedName name="Program_File">#REF!</definedName>
    <definedName name="Programs">'[6]List of Programs'!$B$3:$B$19</definedName>
    <definedName name="ProvFTE">'[7]FTE Data'!$A$3:$AW$56</definedName>
    <definedName name="PurchasedBy">'[7]FTE Data'!$C$263:$AZ$657</definedName>
    <definedName name="resmay2007">#REF!</definedName>
    <definedName name="sheet1" localSheetId="2">#REF!</definedName>
    <definedName name="sheet1">#REF!</definedName>
    <definedName name="Site_list">[7]Lists!$A$2:$A$53</definedName>
    <definedName name="Source">#REF!</definedName>
    <definedName name="Source_2" localSheetId="2">#REF!</definedName>
    <definedName name="Source_2">#REF!</definedName>
    <definedName name="SourcePathAndFileName">#REF!</definedName>
    <definedName name="Total_UFR">#REF!</definedName>
    <definedName name="Total_UFRs">#REF!</definedName>
    <definedName name="Total_UFRs_">#REF!</definedName>
    <definedName name="UFR">'[8]Complete UFR List'!#REF!</definedName>
    <definedName name="UFRS">'[8]Complete UFR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8" l="1"/>
  <c r="G12" i="8"/>
  <c r="H18" i="8" s="1"/>
  <c r="H8" i="8"/>
  <c r="H9" i="8"/>
  <c r="H10" i="8"/>
  <c r="H11" i="8"/>
  <c r="H7" i="8"/>
  <c r="H12" i="8" l="1"/>
  <c r="H14" i="8" s="1"/>
  <c r="H13" i="8" l="1"/>
  <c r="H15" i="8"/>
  <c r="H19" i="8" s="1"/>
  <c r="H20" i="8" s="1"/>
  <c r="H21" i="8" s="1"/>
  <c r="H22" i="8" s="1"/>
  <c r="H23" i="8" s="1"/>
  <c r="H24" i="8" s="1"/>
  <c r="AO32" i="6" l="1"/>
  <c r="AI32" i="6"/>
  <c r="AG32" i="6"/>
  <c r="AC32" i="6"/>
  <c r="Y32" i="6"/>
  <c r="W32" i="6"/>
  <c r="U32" i="6"/>
  <c r="Q32" i="6"/>
  <c r="O32" i="6"/>
  <c r="M32" i="6"/>
  <c r="G32" i="6"/>
  <c r="E32" i="6"/>
  <c r="C32" i="6"/>
  <c r="C35" i="6" s="1"/>
  <c r="B32" i="6"/>
  <c r="A32" i="6"/>
  <c r="C26" i="6" l="1"/>
  <c r="A27" i="6"/>
  <c r="C41" i="1"/>
  <c r="I22" i="1" l="1"/>
  <c r="I19" i="1"/>
  <c r="AP26" i="6" l="1"/>
  <c r="AN26" i="6"/>
  <c r="AL26" i="6"/>
  <c r="AJ26" i="6"/>
  <c r="AH26" i="6"/>
  <c r="AF26" i="6"/>
  <c r="AD26" i="6"/>
  <c r="AB26" i="6"/>
  <c r="Z26" i="6"/>
  <c r="X26" i="6"/>
  <c r="V26" i="6"/>
  <c r="T26" i="6"/>
  <c r="R26" i="6"/>
  <c r="P26" i="6"/>
  <c r="N26" i="6"/>
  <c r="L26" i="6"/>
  <c r="J26" i="6"/>
  <c r="H26" i="6"/>
  <c r="F26" i="6"/>
  <c r="D26" i="6"/>
  <c r="AP25" i="6"/>
  <c r="AN25" i="6"/>
  <c r="AL25" i="6"/>
  <c r="AJ25" i="6"/>
  <c r="AH25" i="6"/>
  <c r="AF25" i="6"/>
  <c r="AD25" i="6"/>
  <c r="AB25" i="6"/>
  <c r="Z25" i="6"/>
  <c r="X25" i="6"/>
  <c r="V25" i="6"/>
  <c r="T25" i="6"/>
  <c r="R25" i="6"/>
  <c r="P25" i="6"/>
  <c r="N25" i="6"/>
  <c r="L25" i="6"/>
  <c r="J25" i="6"/>
  <c r="H25" i="6"/>
  <c r="F25" i="6"/>
  <c r="D25" i="6"/>
  <c r="AP24" i="6"/>
  <c r="AN24" i="6"/>
  <c r="AL24" i="6"/>
  <c r="AJ24" i="6"/>
  <c r="AH24" i="6"/>
  <c r="AF24" i="6"/>
  <c r="AD24" i="6"/>
  <c r="AB24" i="6"/>
  <c r="Z24" i="6"/>
  <c r="X24" i="6"/>
  <c r="V24" i="6"/>
  <c r="T24" i="6"/>
  <c r="R24" i="6"/>
  <c r="P24" i="6"/>
  <c r="N24" i="6"/>
  <c r="L24" i="6"/>
  <c r="J24" i="6"/>
  <c r="H24" i="6"/>
  <c r="F24" i="6"/>
  <c r="D24" i="6"/>
  <c r="AP23" i="6"/>
  <c r="AN23" i="6"/>
  <c r="AL23" i="6"/>
  <c r="AJ23" i="6"/>
  <c r="AH23" i="6"/>
  <c r="AF23" i="6"/>
  <c r="AD23" i="6"/>
  <c r="AB23" i="6"/>
  <c r="Z23" i="6"/>
  <c r="X23" i="6"/>
  <c r="V23" i="6"/>
  <c r="T23" i="6"/>
  <c r="R23" i="6"/>
  <c r="P23" i="6"/>
  <c r="N23" i="6"/>
  <c r="L23" i="6"/>
  <c r="J23" i="6"/>
  <c r="H23" i="6"/>
  <c r="F23" i="6"/>
  <c r="D23" i="6"/>
  <c r="AP22" i="6"/>
  <c r="AN22" i="6"/>
  <c r="AL22" i="6"/>
  <c r="AJ22" i="6"/>
  <c r="AH22" i="6"/>
  <c r="AF22" i="6"/>
  <c r="AD22" i="6"/>
  <c r="AB22" i="6"/>
  <c r="Z22" i="6"/>
  <c r="X22" i="6"/>
  <c r="V22" i="6"/>
  <c r="T22" i="6"/>
  <c r="R22" i="6"/>
  <c r="P22" i="6"/>
  <c r="N22" i="6"/>
  <c r="L22" i="6"/>
  <c r="J22" i="6"/>
  <c r="H22" i="6"/>
  <c r="F22" i="6"/>
  <c r="D22" i="6"/>
  <c r="AP21" i="6"/>
  <c r="AN21" i="6"/>
  <c r="AL21" i="6"/>
  <c r="AJ21" i="6"/>
  <c r="AH21" i="6"/>
  <c r="AF21" i="6"/>
  <c r="AD21" i="6"/>
  <c r="AB21" i="6"/>
  <c r="Z21" i="6"/>
  <c r="X21" i="6"/>
  <c r="V21" i="6"/>
  <c r="T21" i="6"/>
  <c r="R21" i="6"/>
  <c r="P21" i="6"/>
  <c r="N21" i="6"/>
  <c r="L21" i="6"/>
  <c r="J21" i="6"/>
  <c r="H21" i="6"/>
  <c r="F21" i="6"/>
  <c r="D21" i="6"/>
  <c r="AP20" i="6"/>
  <c r="AN20" i="6"/>
  <c r="AL20" i="6"/>
  <c r="AJ20" i="6"/>
  <c r="AH20" i="6"/>
  <c r="AF20" i="6"/>
  <c r="AD20" i="6"/>
  <c r="AB20" i="6"/>
  <c r="Z20" i="6"/>
  <c r="X20" i="6"/>
  <c r="V20" i="6"/>
  <c r="T20" i="6"/>
  <c r="R20" i="6"/>
  <c r="P20" i="6"/>
  <c r="N20" i="6"/>
  <c r="L20" i="6"/>
  <c r="J20" i="6"/>
  <c r="H20" i="6"/>
  <c r="F20" i="6"/>
  <c r="D20" i="6"/>
  <c r="AP19" i="6"/>
  <c r="AN19" i="6"/>
  <c r="AL19" i="6"/>
  <c r="AJ19" i="6"/>
  <c r="AH19" i="6"/>
  <c r="AF19" i="6"/>
  <c r="AD19" i="6"/>
  <c r="AB19" i="6"/>
  <c r="Z19" i="6"/>
  <c r="X19" i="6"/>
  <c r="V19" i="6"/>
  <c r="T19" i="6"/>
  <c r="R19" i="6"/>
  <c r="P19" i="6"/>
  <c r="N19" i="6"/>
  <c r="L19" i="6"/>
  <c r="J19" i="6"/>
  <c r="H19" i="6"/>
  <c r="F19" i="6"/>
  <c r="D19" i="6"/>
  <c r="AP18" i="6"/>
  <c r="AN18" i="6"/>
  <c r="AL18" i="6"/>
  <c r="AJ18" i="6"/>
  <c r="AH18" i="6"/>
  <c r="AF18" i="6"/>
  <c r="AD18" i="6"/>
  <c r="AB18" i="6"/>
  <c r="Z18" i="6"/>
  <c r="X18" i="6"/>
  <c r="V18" i="6"/>
  <c r="T18" i="6"/>
  <c r="R18" i="6"/>
  <c r="P18" i="6"/>
  <c r="N18" i="6"/>
  <c r="L18" i="6"/>
  <c r="J18" i="6"/>
  <c r="H18" i="6"/>
  <c r="F18" i="6"/>
  <c r="D18" i="6"/>
  <c r="AP17" i="6"/>
  <c r="AN17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AP16" i="6"/>
  <c r="AN16" i="6"/>
  <c r="AL16" i="6"/>
  <c r="AJ16" i="6"/>
  <c r="AH16" i="6"/>
  <c r="AF16" i="6"/>
  <c r="AD16" i="6"/>
  <c r="AB16" i="6"/>
  <c r="Z16" i="6"/>
  <c r="X16" i="6"/>
  <c r="V16" i="6"/>
  <c r="T16" i="6"/>
  <c r="R16" i="6"/>
  <c r="P16" i="6"/>
  <c r="N16" i="6"/>
  <c r="L16" i="6"/>
  <c r="J16" i="6"/>
  <c r="H16" i="6"/>
  <c r="F16" i="6"/>
  <c r="D16" i="6"/>
  <c r="AP15" i="6"/>
  <c r="AN15" i="6"/>
  <c r="AL15" i="6"/>
  <c r="AJ15" i="6"/>
  <c r="AH15" i="6"/>
  <c r="AF15" i="6"/>
  <c r="AD15" i="6"/>
  <c r="AB15" i="6"/>
  <c r="Z15" i="6"/>
  <c r="X15" i="6"/>
  <c r="V15" i="6"/>
  <c r="T15" i="6"/>
  <c r="R15" i="6"/>
  <c r="P15" i="6"/>
  <c r="N15" i="6"/>
  <c r="L15" i="6"/>
  <c r="J15" i="6"/>
  <c r="H15" i="6"/>
  <c r="F15" i="6"/>
  <c r="D15" i="6"/>
  <c r="AP14" i="6"/>
  <c r="AN14" i="6"/>
  <c r="AL14" i="6"/>
  <c r="AJ14" i="6"/>
  <c r="AH14" i="6"/>
  <c r="AF14" i="6"/>
  <c r="AD14" i="6"/>
  <c r="AB14" i="6"/>
  <c r="Z14" i="6"/>
  <c r="X14" i="6"/>
  <c r="V14" i="6"/>
  <c r="T14" i="6"/>
  <c r="R14" i="6"/>
  <c r="P14" i="6"/>
  <c r="N14" i="6"/>
  <c r="L14" i="6"/>
  <c r="J14" i="6"/>
  <c r="H14" i="6"/>
  <c r="F14" i="6"/>
  <c r="D14" i="6"/>
  <c r="AP13" i="6"/>
  <c r="AN13" i="6"/>
  <c r="AL13" i="6"/>
  <c r="AJ13" i="6"/>
  <c r="AH13" i="6"/>
  <c r="AF13" i="6"/>
  <c r="AD13" i="6"/>
  <c r="AB13" i="6"/>
  <c r="Z13" i="6"/>
  <c r="X13" i="6"/>
  <c r="V13" i="6"/>
  <c r="T13" i="6"/>
  <c r="R13" i="6"/>
  <c r="P13" i="6"/>
  <c r="N13" i="6"/>
  <c r="L13" i="6"/>
  <c r="J13" i="6"/>
  <c r="H13" i="6"/>
  <c r="F13" i="6"/>
  <c r="D13" i="6"/>
  <c r="AP12" i="6"/>
  <c r="AN12" i="6"/>
  <c r="AL12" i="6"/>
  <c r="AJ12" i="6"/>
  <c r="AH12" i="6"/>
  <c r="AF12" i="6"/>
  <c r="AD12" i="6"/>
  <c r="AB12" i="6"/>
  <c r="Z12" i="6"/>
  <c r="X12" i="6"/>
  <c r="V12" i="6"/>
  <c r="T12" i="6"/>
  <c r="R12" i="6"/>
  <c r="P12" i="6"/>
  <c r="N12" i="6"/>
  <c r="L12" i="6"/>
  <c r="J12" i="6"/>
  <c r="H12" i="6"/>
  <c r="F12" i="6"/>
  <c r="D12" i="6"/>
  <c r="AP10" i="6"/>
  <c r="AN10" i="6"/>
  <c r="AL10" i="6"/>
  <c r="AJ10" i="6"/>
  <c r="AH10" i="6"/>
  <c r="AF10" i="6"/>
  <c r="AD10" i="6"/>
  <c r="AB10" i="6"/>
  <c r="Z10" i="6"/>
  <c r="X10" i="6"/>
  <c r="V10" i="6"/>
  <c r="T10" i="6"/>
  <c r="R10" i="6"/>
  <c r="P10" i="6"/>
  <c r="N10" i="6"/>
  <c r="L10" i="6"/>
  <c r="J10" i="6"/>
  <c r="H10" i="6"/>
  <c r="F10" i="6"/>
  <c r="D10" i="6"/>
  <c r="CB22" i="4" l="1"/>
  <c r="CA22" i="4"/>
  <c r="BZ22" i="4"/>
  <c r="BY22" i="4"/>
  <c r="BX22" i="4"/>
  <c r="BW22" i="4"/>
  <c r="BV22" i="4"/>
  <c r="BU22" i="4"/>
  <c r="CD22" i="4" s="1"/>
  <c r="CD24" i="4" s="1"/>
  <c r="I25" i="1" s="1"/>
  <c r="CB21" i="4"/>
  <c r="CA21" i="4"/>
  <c r="BZ21" i="4"/>
  <c r="BY21" i="4"/>
  <c r="BX21" i="4"/>
  <c r="BW21" i="4"/>
  <c r="BV21" i="4"/>
  <c r="BU21" i="4"/>
  <c r="CB20" i="4"/>
  <c r="CA20" i="4"/>
  <c r="BZ20" i="4"/>
  <c r="BY20" i="4"/>
  <c r="BX20" i="4"/>
  <c r="BW20" i="4"/>
  <c r="BV20" i="4"/>
  <c r="BU20" i="4"/>
  <c r="BU17" i="4"/>
  <c r="CD17" i="4" s="1"/>
  <c r="BU15" i="4"/>
  <c r="D34" i="3"/>
  <c r="H33" i="3"/>
  <c r="C33" i="3"/>
  <c r="D32" i="3"/>
  <c r="H31" i="3"/>
  <c r="C31" i="3"/>
  <c r="H29" i="3"/>
  <c r="C29" i="3"/>
  <c r="J29" i="3" s="1"/>
  <c r="D28" i="3"/>
  <c r="H27" i="3"/>
  <c r="C27" i="3"/>
  <c r="C25" i="3"/>
  <c r="C26" i="3" s="1"/>
  <c r="C24" i="3"/>
  <c r="C23" i="3"/>
  <c r="C22" i="3"/>
  <c r="I7" i="1" s="1"/>
  <c r="C21" i="3"/>
  <c r="C19" i="3"/>
  <c r="C20" i="3" s="1"/>
  <c r="D18" i="3"/>
  <c r="H17" i="3"/>
  <c r="C17" i="3"/>
  <c r="D16" i="3"/>
  <c r="C15" i="3"/>
  <c r="C16" i="3" s="1"/>
  <c r="E16" i="3" s="1"/>
  <c r="D14" i="3"/>
  <c r="H13" i="3"/>
  <c r="C13" i="3"/>
  <c r="D12" i="3"/>
  <c r="C11" i="3"/>
  <c r="C12" i="3" s="1"/>
  <c r="D10" i="3"/>
  <c r="H9" i="3"/>
  <c r="C9" i="3"/>
  <c r="D8" i="3"/>
  <c r="H7" i="3"/>
  <c r="C7" i="3"/>
  <c r="J7" i="3" s="1"/>
  <c r="D6" i="3"/>
  <c r="H5" i="3"/>
  <c r="C5" i="3"/>
  <c r="J17" i="3" l="1"/>
  <c r="J31" i="3"/>
  <c r="J5" i="3"/>
  <c r="J9" i="3"/>
  <c r="J13" i="3"/>
  <c r="J27" i="3"/>
  <c r="J33" i="3"/>
  <c r="E12" i="3"/>
  <c r="I14" i="1"/>
  <c r="C14" i="3"/>
  <c r="I11" i="1" s="1"/>
  <c r="C11" i="1" s="1"/>
  <c r="C32" i="3"/>
  <c r="C34" i="3"/>
  <c r="C50" i="3" s="1"/>
  <c r="I9" i="1" s="1"/>
  <c r="C9" i="1" s="1"/>
  <c r="C6" i="3"/>
  <c r="E6" i="3" s="1"/>
  <c r="C8" i="3"/>
  <c r="C10" i="3"/>
  <c r="E10" i="3" s="1"/>
  <c r="C18" i="3"/>
  <c r="E18" i="3" s="1"/>
  <c r="C28" i="3"/>
  <c r="C30" i="3"/>
  <c r="E8" i="3" l="1"/>
  <c r="E34" i="3"/>
  <c r="E14" i="3"/>
  <c r="I13" i="1"/>
  <c r="E28" i="3"/>
  <c r="I8" i="1"/>
  <c r="C36" i="3"/>
  <c r="I17" i="1"/>
  <c r="I15" i="1"/>
  <c r="I16" i="1"/>
  <c r="I12" i="1"/>
  <c r="E32" i="3"/>
  <c r="I10" i="1"/>
  <c r="C30" i="1"/>
  <c r="C25" i="1"/>
  <c r="C27" i="1" l="1"/>
  <c r="C19" i="1"/>
  <c r="C17" i="1"/>
  <c r="C22" i="2"/>
  <c r="H21" i="2"/>
  <c r="D21" i="2"/>
  <c r="D22" i="2" s="1"/>
  <c r="C20" i="2"/>
  <c r="C10" i="1" s="1"/>
  <c r="H19" i="2"/>
  <c r="D19" i="2"/>
  <c r="D20" i="2" s="1"/>
  <c r="C18" i="2"/>
  <c r="H17" i="2"/>
  <c r="D17" i="2"/>
  <c r="D18" i="2" s="1"/>
  <c r="C16" i="2"/>
  <c r="C8" i="1" s="1"/>
  <c r="H15" i="2"/>
  <c r="D15" i="2"/>
  <c r="D16" i="2" s="1"/>
  <c r="C14" i="2"/>
  <c r="H13" i="2"/>
  <c r="D13" i="2"/>
  <c r="D14" i="2" s="1"/>
  <c r="C12" i="2"/>
  <c r="C13" i="1" s="1"/>
  <c r="H11" i="2"/>
  <c r="D11" i="2"/>
  <c r="D12" i="2" s="1"/>
  <c r="D9" i="2"/>
  <c r="D10" i="2" s="1"/>
  <c r="C9" i="2"/>
  <c r="C10" i="2" s="1"/>
  <c r="C14" i="1" s="1"/>
  <c r="E14" i="1" s="1"/>
  <c r="C8" i="2"/>
  <c r="H7" i="2"/>
  <c r="D7" i="2"/>
  <c r="D8" i="2" s="1"/>
  <c r="C6" i="2"/>
  <c r="H5" i="2"/>
  <c r="D5" i="2"/>
  <c r="D6" i="2" s="1"/>
  <c r="C4" i="2"/>
  <c r="C26" i="2" s="1"/>
  <c r="H3" i="2"/>
  <c r="D3" i="2"/>
  <c r="D4" i="2" s="1"/>
  <c r="C12" i="1" l="1"/>
  <c r="C15" i="1"/>
  <c r="C16" i="1"/>
  <c r="J5" i="2"/>
  <c r="J11" i="2"/>
  <c r="J15" i="2"/>
  <c r="J19" i="2"/>
  <c r="J3" i="2"/>
  <c r="J7" i="2"/>
  <c r="J13" i="2"/>
  <c r="J17" i="2"/>
  <c r="J21" i="2"/>
  <c r="C40" i="1"/>
  <c r="C39" i="1"/>
  <c r="C38" i="1"/>
  <c r="E15" i="1"/>
  <c r="E13" i="1"/>
  <c r="E11" i="1"/>
  <c r="E10" i="1"/>
  <c r="E8" i="1"/>
  <c r="E16" i="1" l="1"/>
  <c r="E9" i="1"/>
  <c r="C7" i="1"/>
  <c r="E7" i="1" s="1"/>
  <c r="C23" i="1"/>
  <c r="E23" i="1" s="1"/>
  <c r="C42" i="1"/>
  <c r="C43" i="1" s="1"/>
  <c r="E12" i="1"/>
  <c r="D17" i="1" l="1"/>
  <c r="D18" i="1" s="1"/>
  <c r="E17" i="1" l="1"/>
  <c r="E18" i="1" s="1"/>
  <c r="E19" i="1" s="1"/>
  <c r="E21" i="1" l="1"/>
  <c r="E24" i="1" s="1"/>
  <c r="E27" i="1" l="1"/>
  <c r="E25" i="1"/>
  <c r="E26" i="1" s="1"/>
  <c r="E28" i="1" l="1"/>
  <c r="E29" i="1" s="1"/>
  <c r="E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</author>
  </authors>
  <commentList>
    <comment ref="E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kara:
Median is the Massachusetts 50th percentile salary from the BLS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none of these providers reported any FY20 units</t>
        </r>
      </text>
    </comment>
  </commentList>
</comments>
</file>

<file path=xl/sharedStrings.xml><?xml version="1.0" encoding="utf-8"?>
<sst xmlns="http://schemas.openxmlformats.org/spreadsheetml/2006/main" count="518" uniqueCount="356">
  <si>
    <t>Number of  Beds Model</t>
  </si>
  <si>
    <t>Days Per Year</t>
  </si>
  <si>
    <t>Salary Per FTE</t>
  </si>
  <si>
    <t>FTE</t>
  </si>
  <si>
    <t>Expense</t>
  </si>
  <si>
    <t>Updated benchmark salary</t>
  </si>
  <si>
    <t>Source</t>
  </si>
  <si>
    <t>Program Management</t>
  </si>
  <si>
    <t>Clinical Director</t>
  </si>
  <si>
    <t>Medical Management</t>
  </si>
  <si>
    <t>Medical Management blend</t>
  </si>
  <si>
    <t>RN</t>
  </si>
  <si>
    <t>Care Coordinator</t>
  </si>
  <si>
    <t xml:space="preserve">Recovery Specialist </t>
  </si>
  <si>
    <t>Support Staffing</t>
  </si>
  <si>
    <t xml:space="preserve">Direct Care Relief </t>
  </si>
  <si>
    <t>Relief</t>
  </si>
  <si>
    <t>Total Program Staff</t>
  </si>
  <si>
    <t>Benchmark Expenses</t>
  </si>
  <si>
    <t>Taxes &amp; Fringe</t>
  </si>
  <si>
    <t>Taxes and Fringe</t>
  </si>
  <si>
    <t>Total Staffing Costs</t>
  </si>
  <si>
    <t>Program Expenses</t>
  </si>
  <si>
    <t>Unit cost</t>
  </si>
  <si>
    <t>Administrative Allocation</t>
  </si>
  <si>
    <t>Purchaser recommendation</t>
  </si>
  <si>
    <t>Utilization Rate</t>
  </si>
  <si>
    <t>Total Reimbursable Exp. Excl. Admin.</t>
  </si>
  <si>
    <t>Cost Adjustment Factor</t>
  </si>
  <si>
    <t xml:space="preserve">Admin. Alloc. </t>
  </si>
  <si>
    <t>Total</t>
  </si>
  <si>
    <t>Total Hours</t>
  </si>
  <si>
    <t>Cost Adjustment Factor (CAF)</t>
  </si>
  <si>
    <t>Total with CAF</t>
  </si>
  <si>
    <t>Counselor</t>
  </si>
  <si>
    <t>Per Diem Rate with CAF</t>
  </si>
  <si>
    <t>Utilization Rate w CAF</t>
  </si>
  <si>
    <t>Relief Assumptions for Residential Rehab</t>
  </si>
  <si>
    <t>Hours</t>
  </si>
  <si>
    <t>Days</t>
  </si>
  <si>
    <t>Vacation</t>
  </si>
  <si>
    <t>Sick &amp; Personal</t>
  </si>
  <si>
    <t>Holidays</t>
  </si>
  <si>
    <t>Training</t>
  </si>
  <si>
    <t xml:space="preserve">Subtotal </t>
  </si>
  <si>
    <t>Yearly Hours</t>
  </si>
  <si>
    <t xml:space="preserve"> Co-occurring Enhanced Residential - Master Data Look-up Table</t>
  </si>
  <si>
    <t>Median</t>
  </si>
  <si>
    <t>BLS MA</t>
  </si>
  <si>
    <t>Position</t>
  </si>
  <si>
    <t>50th percentile</t>
  </si>
  <si>
    <t>Avg</t>
  </si>
  <si>
    <t>Minimum Education and/or certification</t>
  </si>
  <si>
    <t>C.257 Average</t>
  </si>
  <si>
    <t>Hourly Difference b/w Avg &amp; C.257</t>
  </si>
  <si>
    <t>Direct Care I &amp; II Blend (hourly)</t>
  </si>
  <si>
    <t>Direct Care, Direct Care Blend, Non Specialized DC, Peer mentor, Family Specialist</t>
  </si>
  <si>
    <t>High School diploma / GED / State Training</t>
  </si>
  <si>
    <t>Direct Care I &amp; II Blend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</si>
  <si>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</si>
  <si>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</si>
  <si>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</si>
  <si>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</si>
  <si>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</si>
  <si>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</si>
  <si>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</si>
  <si>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</si>
  <si>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</si>
  <si>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</si>
  <si>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</si>
  <si>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</si>
  <si>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Case Manager / Social Worker / Clinical w/o independent License (hourly)</t>
  </si>
  <si>
    <t>LDAC1,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</si>
  <si>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</si>
  <si>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</si>
  <si>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</si>
  <si>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</si>
  <si>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</si>
  <si>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</si>
  <si>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</si>
  <si>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</si>
  <si>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Director, Supervising Professional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</si>
  <si>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</si>
  <si>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</si>
  <si>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</si>
  <si>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</si>
  <si>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</si>
  <si>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</si>
  <si>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</si>
  <si>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</si>
  <si>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</si>
  <si>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</si>
  <si>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</si>
  <si>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and Relief Staff are Benchmarked to Direct Care I &amp; II</t>
  </si>
  <si>
    <t xml:space="preserve">Overnight staff (asleep or awake) bench to $14.25 / hr </t>
  </si>
  <si>
    <t xml:space="preserve">Tax and Fringe  =  </t>
  </si>
  <si>
    <t>CAF =</t>
  </si>
  <si>
    <t>PFMLA =</t>
  </si>
  <si>
    <t>FY21</t>
  </si>
  <si>
    <t>Clinican (MA lvl)</t>
  </si>
  <si>
    <t>22,40%</t>
  </si>
  <si>
    <t>C.257 Benchmark</t>
  </si>
  <si>
    <t>Source:</t>
  </si>
  <si>
    <t>2017/2018</t>
  </si>
  <si>
    <t>BLS / OES</t>
  </si>
  <si>
    <r>
      <t>Median</t>
    </r>
    <r>
      <rPr>
        <b/>
        <sz val="16"/>
        <color indexed="10"/>
        <rFont val="Calibri"/>
        <family val="2"/>
      </rPr>
      <t xml:space="preserve"> </t>
    </r>
  </si>
  <si>
    <t>Change</t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</si>
  <si>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</si>
  <si>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</si>
  <si>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</si>
  <si>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</si>
  <si>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</si>
  <si>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21-1093, 31-1120, 31-2022, 31-9099, 39-9032</t>
  </si>
  <si>
    <t>Direct Care  (annual)</t>
  </si>
  <si>
    <t>21-1094, 21-1015, 21-1018, 21-1023, 39-1098</t>
  </si>
  <si>
    <t xml:space="preserve">Developmental Specialist, </t>
  </si>
  <si>
    <t>31-1131</t>
  </si>
  <si>
    <t>21-1021, 21-1099</t>
  </si>
  <si>
    <t>LDAC1</t>
  </si>
  <si>
    <t>LDAC2,  LMSW, LCSW</t>
  </si>
  <si>
    <t>21-1021, 21-1019, 21-1022</t>
  </si>
  <si>
    <t>Clinical without Independent Licensure
Specialty Site Supervisor</t>
  </si>
  <si>
    <t>29-2061</t>
  </si>
  <si>
    <t>19-3031, 21-1021, 21-1022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</si>
  <si>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</si>
  <si>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</si>
  <si>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</si>
  <si>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</si>
  <si>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</si>
  <si>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</si>
  <si>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</si>
  <si>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</si>
  <si>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</si>
  <si>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</si>
  <si>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</si>
  <si>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</si>
  <si>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</si>
  <si>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</si>
  <si>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</si>
  <si>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</si>
  <si>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</si>
  <si>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</si>
  <si>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</si>
  <si>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Director, Clinical  Psychologist</t>
  </si>
  <si>
    <t>19-3031</t>
  </si>
  <si>
    <t>Clinical Manager /  Psychologists  (annual)</t>
  </si>
  <si>
    <t>Speech Language Pathologists (hourly)</t>
  </si>
  <si>
    <t>29-1129, 29-1127</t>
  </si>
  <si>
    <t>Speech Language Pathologists (annual)</t>
  </si>
  <si>
    <t>29-1141</t>
  </si>
  <si>
    <t>29-1171</t>
  </si>
  <si>
    <t>Clerical, Support &amp; Direct Care Relief Staff are benched to Direct Care</t>
  </si>
  <si>
    <t xml:space="preserve">Benchmarked to FY22 (actual) Commonwealth (office of the Comptroller) T&amp;F rate, less </t>
  </si>
  <si>
    <t>Terminal leave,and  retirement - does include PFMLA</t>
  </si>
  <si>
    <t>Admin Allocation</t>
  </si>
  <si>
    <t>Psychiatrist</t>
  </si>
  <si>
    <t>101 CMR 413: CT CIRT</t>
  </si>
  <si>
    <t>Medical Director</t>
  </si>
  <si>
    <t>M2020 BLS  Occ Code 29-1228</t>
  </si>
  <si>
    <t>Psychologist (PhD</t>
  </si>
  <si>
    <t>101 CMR 413 : CT IRTP</t>
  </si>
  <si>
    <t>Massachusetts Economic Indicators</t>
  </si>
  <si>
    <t>IHS Markit, Fall 2021 Forecast Update (12/2021)</t>
  </si>
  <si>
    <t>Prepared by Michael Lynch, 781-301-9129</t>
  </si>
  <si>
    <t>FY20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</si>
  <si>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</si>
  <si>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</si>
  <si>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</si>
  <si>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</si>
  <si>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</si>
  <si>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</si>
  <si>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</si>
  <si>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</si>
  <si>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</si>
  <si>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</si>
  <si>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</si>
  <si>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</si>
  <si>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</si>
  <si>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</si>
  <si>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</si>
  <si>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</si>
  <si>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</si>
  <si>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</si>
  <si>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</si>
  <si>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</si>
  <si>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</si>
  <si>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</si>
  <si>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</si>
  <si>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</si>
  <si>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</si>
  <si>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</si>
  <si>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</si>
  <si>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</si>
  <si>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</si>
  <si>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</si>
  <si>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</si>
  <si>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</si>
  <si>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</si>
  <si>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</si>
  <si>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</si>
  <si>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</si>
  <si>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</si>
  <si>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</si>
  <si>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</si>
  <si>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</si>
  <si>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</si>
  <si>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</si>
  <si>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</si>
  <si>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</si>
  <si>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</si>
  <si>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</si>
  <si>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</si>
  <si>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</si>
  <si>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</si>
  <si>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</si>
  <si>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</si>
  <si>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</si>
  <si>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</si>
  <si>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</si>
  <si>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</si>
  <si>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</si>
  <si>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</si>
  <si>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</si>
  <si>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</si>
  <si>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</si>
  <si>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</si>
  <si>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</si>
  <si>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</si>
  <si>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</si>
  <si>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</si>
  <si>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</si>
  <si>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</si>
  <si>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</si>
  <si>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</si>
  <si>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</si>
  <si>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</si>
  <si>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</si>
  <si>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</si>
  <si>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</si>
  <si>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</si>
  <si>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</si>
  <si>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</si>
  <si>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</si>
  <si>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</si>
  <si>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</si>
  <si>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</si>
  <si>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</si>
  <si>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</si>
  <si>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</si>
  <si>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</si>
  <si>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</si>
  <si>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</si>
  <si>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</si>
  <si>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</si>
  <si>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</si>
  <si>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</si>
  <si>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</si>
  <si>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</si>
  <si>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</si>
  <si>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</si>
  <si>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</si>
  <si>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</si>
  <si>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</si>
  <si>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</si>
  <si>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</si>
  <si>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2022</t>
  </si>
  <si>
    <t xml:space="preserve">Base period: </t>
  </si>
  <si>
    <t>FY22Q4</t>
  </si>
  <si>
    <t>Average</t>
  </si>
  <si>
    <t xml:space="preserve">Prospective rate period: </t>
  </si>
  <si>
    <t>July 1, 2022 - June 30, 2024</t>
  </si>
  <si>
    <t>CAF:</t>
  </si>
  <si>
    <t xml:space="preserve"> Co-occurring Enhanced
Activity Code 4658</t>
  </si>
  <si>
    <t>average</t>
  </si>
  <si>
    <t>weighted average</t>
  </si>
  <si>
    <t>average incl. zeroes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</si>
  <si>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</si>
  <si>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</si>
  <si>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</si>
  <si>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</si>
  <si>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</si>
  <si>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</si>
  <si>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</si>
  <si>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</si>
  <si>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</si>
  <si>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</si>
  <si>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</si>
  <si>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</si>
  <si>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</si>
  <si>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</si>
  <si>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</si>
  <si>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</si>
  <si>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</si>
  <si>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</si>
  <si>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</si>
  <si>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</si>
  <si>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</si>
  <si>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</si>
  <si>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</si>
  <si>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</si>
  <si>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</si>
  <si>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</si>
  <si>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</si>
  <si>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</si>
  <si>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</si>
  <si>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</si>
  <si>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</si>
  <si>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</si>
  <si>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</si>
  <si>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</si>
  <si>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</si>
  <si>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</si>
  <si>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</si>
  <si>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</si>
  <si>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</si>
  <si>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</si>
  <si>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Sum of FTE</t>
  </si>
  <si>
    <t>Sum of Actual</t>
  </si>
  <si>
    <t>-</t>
  </si>
  <si>
    <t>FY23 Proposed</t>
  </si>
  <si>
    <t>M2020 BLS /OES Massachusetts benchmark - Registered Nurse</t>
  </si>
  <si>
    <t>M2020 BLS /OES Massachusetts benchmark</t>
  </si>
  <si>
    <t>M2020 BLS Massachusetts Benchmark</t>
  </si>
  <si>
    <t>M2020 BLS /OES Massachusetts benchmark - Direct Care</t>
  </si>
  <si>
    <t>M2020 BLS /OES Massachusetts benchmark -MA Lvl Clinician</t>
  </si>
  <si>
    <t>M2020 BLS /OES Massachusetts benchmark Case/Social worker BA Level or 8+ years related exp.</t>
  </si>
  <si>
    <t>FY23 C.257 benchmark</t>
  </si>
  <si>
    <t>Prospective period FY23 - FY24</t>
  </si>
  <si>
    <t>Sched B FY20</t>
  </si>
  <si>
    <t>units</t>
  </si>
  <si>
    <t>FY20 UFR data for all provider's with costs and reported units</t>
  </si>
  <si>
    <t>M2020 BLS / OES Massachusetts Benchmark (20% Med Director 50% APRN  30% Clinical Director blend)</t>
  </si>
  <si>
    <t>20% Medical Director 50% APRN  30% Clinical Manager/Director</t>
  </si>
  <si>
    <t>DPH OBOT 4929 - Hospital Model - Wraparound 25 Client Add-On</t>
  </si>
  <si>
    <t>Total Months</t>
  </si>
  <si>
    <t>Salary</t>
  </si>
  <si>
    <t>Registered Nurse</t>
  </si>
  <si>
    <t>Registered Nurse(Masters)</t>
  </si>
  <si>
    <t>Program Manager</t>
  </si>
  <si>
    <t>Medical Assistant /Case Worker</t>
  </si>
  <si>
    <t>Clerical Support</t>
  </si>
  <si>
    <t>Trust fund contribution for PFMLA</t>
  </si>
  <si>
    <t>Tax and Fringe</t>
  </si>
  <si>
    <t>Total Compensation</t>
  </si>
  <si>
    <t>Unit Rate</t>
  </si>
  <si>
    <t>Staff Training (per MA FTE)</t>
  </si>
  <si>
    <t>Program Supplies and Materials (per FTE)</t>
  </si>
  <si>
    <t>Total Reimb excl M&amp;G</t>
  </si>
  <si>
    <t>Admin. Allocation</t>
  </si>
  <si>
    <t>CAF</t>
  </si>
  <si>
    <t>Annual</t>
  </si>
  <si>
    <t>Monthly Accommodation Rate</t>
  </si>
  <si>
    <t>Service Unit = Month</t>
  </si>
  <si>
    <t>Recovery Specialist Supervisor/LCSW</t>
  </si>
  <si>
    <t>Recovery Specialist Supervisor / LCSW</t>
  </si>
  <si>
    <t>M2020 BLS /OES Massachusetts benchmark for LCSW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</si>
</sst>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0_);[Red]\(0.00\)"/>
    <numFmt numFmtId="166" formatCode="&quot;$&quot;#,##0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.00"/>
    <numFmt numFmtId="170" formatCode="0.0"/>
    <numFmt numFmtId="171" formatCode="[$-409]mmmm\ d\,\ yyyy;@"/>
    <numFmt numFmtId="172" formatCode="0.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0" tint="-0.499984740745262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10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11"/>
      <color indexed="12"/>
      <name val="Calibri"/>
      <family val="2"/>
      <charset val="1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color indexed="30"/>
      <name val="Calibri"/>
      <family val="2"/>
    </font>
    <font>
      <b/>
      <sz val="11"/>
      <color theme="1"/>
      <name val="Calibri"/>
      <family val="2"/>
    </font>
    <font>
      <b/>
      <sz val="10"/>
      <color theme="3" tint="0.59999389629810485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3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4" borderId="0" applyNumberFormat="0" applyBorder="0" applyAlignment="0" applyProtection="0"/>
    <xf numFmtId="0" fontId="25" fillId="8" borderId="0" applyNumberFormat="0" applyBorder="0" applyAlignment="0" applyProtection="0"/>
    <xf numFmtId="0" fontId="26" fillId="25" borderId="39" applyNumberFormat="0" applyAlignment="0" applyProtection="0"/>
    <xf numFmtId="0" fontId="27" fillId="26" borderId="40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30" fillId="0" borderId="41" applyNumberFormat="0" applyFill="0" applyAlignment="0" applyProtection="0"/>
    <xf numFmtId="0" fontId="31" fillId="0" borderId="42" applyNumberFormat="0" applyFill="0" applyAlignment="0" applyProtection="0"/>
    <xf numFmtId="0" fontId="32" fillId="0" borderId="43" applyNumberFormat="0" applyFill="0" applyAlignment="0" applyProtection="0"/>
    <xf numFmtId="0" fontId="32" fillId="0" borderId="0" applyNumberFormat="0" applyFill="0" applyBorder="0" applyAlignment="0" applyProtection="0"/>
    <xf numFmtId="0" fontId="33" fillId="12" borderId="39" applyNumberFormat="0" applyAlignment="0" applyProtection="0"/>
    <xf numFmtId="0" fontId="34" fillId="0" borderId="44" applyNumberFormat="0" applyFill="0" applyAlignment="0" applyProtection="0"/>
    <xf numFmtId="0" fontId="35" fillId="27" borderId="0" applyNumberFormat="0" applyBorder="0" applyAlignment="0" applyProtection="0"/>
    <xf numFmtId="0" fontId="10" fillId="0" borderId="0"/>
    <xf numFmtId="0" fontId="36" fillId="0" borderId="0"/>
    <xf numFmtId="0" fontId="1" fillId="0" borderId="0"/>
    <xf numFmtId="0" fontId="10" fillId="0" borderId="0"/>
    <xf numFmtId="0" fontId="37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6" borderId="33" applyNumberFormat="0" applyFont="0" applyAlignment="0" applyProtection="0"/>
    <xf numFmtId="0" fontId="10" fillId="28" borderId="45" applyNumberFormat="0" applyFont="0" applyAlignment="0" applyProtection="0"/>
    <xf numFmtId="0" fontId="38" fillId="25" borderId="46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47" applyNumberFormat="0" applyFill="0" applyAlignment="0" applyProtection="0"/>
    <xf numFmtId="0" fontId="42" fillId="0" borderId="0" applyNumberFormat="0" applyFill="0" applyBorder="0" applyAlignment="0" applyProtection="0"/>
    <xf numFmtId="0" fontId="18" fillId="0" borderId="0"/>
    <xf numFmtId="0" fontId="1" fillId="0" borderId="0"/>
    <xf numFmtId="0" fontId="54" fillId="0" borderId="0"/>
    <xf numFmtId="0" fontId="63" fillId="29" borderId="0" applyNumberFormat="0" applyBorder="0" applyAlignment="0" applyProtection="0"/>
    <xf numFmtId="0" fontId="64" fillId="0" borderId="66" applyNumberFormat="0" applyFont="0" applyProtection="0">
      <alignment wrapText="1"/>
    </xf>
    <xf numFmtId="0" fontId="26" fillId="25" borderId="39" applyNumberFormat="0" applyAlignment="0" applyProtection="0"/>
    <xf numFmtId="0" fontId="26" fillId="25" borderId="39" applyNumberFormat="0" applyAlignment="0" applyProtection="0"/>
    <xf numFmtId="41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67" applyNumberFormat="0" applyProtection="0">
      <alignment wrapText="1"/>
    </xf>
    <xf numFmtId="0" fontId="65" fillId="0" borderId="68" applyNumberFormat="0" applyProtection="0">
      <alignment wrapText="1"/>
    </xf>
    <xf numFmtId="0" fontId="43" fillId="0" borderId="52" applyNumberFormat="0" applyFill="0" applyAlignment="0" applyProtection="0"/>
    <xf numFmtId="0" fontId="30" fillId="0" borderId="41" applyNumberFormat="0" applyFill="0" applyAlignment="0" applyProtection="0"/>
    <xf numFmtId="0" fontId="44" fillId="0" borderId="53" applyNumberFormat="0" applyFill="0" applyAlignment="0" applyProtection="0"/>
    <xf numFmtId="0" fontId="31" fillId="0" borderId="42" applyNumberFormat="0" applyFill="0" applyAlignment="0" applyProtection="0"/>
    <xf numFmtId="0" fontId="45" fillId="0" borderId="54" applyNumberFormat="0" applyFill="0" applyAlignment="0" applyProtection="0"/>
    <xf numFmtId="0" fontId="32" fillId="0" borderId="43" applyNumberFormat="0" applyFill="0" applyAlignment="0" applyProtection="0"/>
    <xf numFmtId="0" fontId="4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3" fillId="12" borderId="39" applyNumberFormat="0" applyAlignment="0" applyProtection="0"/>
    <xf numFmtId="0" fontId="33" fillId="12" borderId="39" applyNumberFormat="0" applyAlignment="0" applyProtection="0"/>
    <xf numFmtId="0" fontId="46" fillId="0" borderId="55" applyNumberFormat="0" applyFill="0" applyAlignment="0" applyProtection="0"/>
    <xf numFmtId="0" fontId="34" fillId="0" borderId="44" applyNumberFormat="0" applyFill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9" fillId="0" borderId="0">
      <alignment vertical="top"/>
    </xf>
    <xf numFmtId="0" fontId="68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10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8" fillId="0" borderId="0"/>
    <xf numFmtId="0" fontId="10" fillId="0" borderId="0"/>
    <xf numFmtId="0" fontId="10" fillId="0" borderId="0"/>
    <xf numFmtId="0" fontId="1" fillId="0" borderId="0"/>
    <xf numFmtId="0" fontId="18" fillId="0" borderId="0"/>
    <xf numFmtId="0" fontId="10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28" borderId="45" applyNumberFormat="0" applyFont="0" applyAlignment="0" applyProtection="0"/>
    <xf numFmtId="0" fontId="38" fillId="25" borderId="46" applyNumberFormat="0" applyAlignment="0" applyProtection="0"/>
    <xf numFmtId="0" fontId="38" fillId="25" borderId="46" applyNumberFormat="0" applyAlignment="0" applyProtection="0"/>
    <xf numFmtId="0" fontId="65" fillId="0" borderId="69" applyNumberFormat="0" applyProtection="0">
      <alignment wrapText="1"/>
    </xf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1" fillId="0" borderId="0" applyNumberFormat="0" applyProtection="0">
      <alignment horizontal="left"/>
    </xf>
    <xf numFmtId="0" fontId="40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41" fillId="0" borderId="47" applyNumberFormat="0" applyFill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41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0" fontId="0" fillId="0" borderId="0" xfId="0" applyFont="1" applyFill="1"/>
    <xf numFmtId="0" fontId="0" fillId="0" borderId="0" xfId="0" quotePrefix="1" applyFont="1"/>
    <xf numFmtId="0" fontId="7" fillId="3" borderId="4" xfId="0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164" fontId="9" fillId="0" borderId="7" xfId="0" applyNumberFormat="1" applyFont="1" applyBorder="1" applyAlignment="1">
      <alignment vertical="center" wrapText="1"/>
    </xf>
    <xf numFmtId="1" fontId="9" fillId="3" borderId="9" xfId="4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64" fontId="11" fillId="3" borderId="8" xfId="0" applyNumberFormat="1" applyFont="1" applyFill="1" applyBorder="1" applyAlignment="1">
      <alignment horizontal="center" wrapText="1"/>
    </xf>
    <xf numFmtId="164" fontId="7" fillId="3" borderId="8" xfId="0" applyNumberFormat="1" applyFont="1" applyFill="1" applyBorder="1" applyAlignment="1">
      <alignment horizontal="center" wrapText="1"/>
    </xf>
    <xf numFmtId="42" fontId="7" fillId="3" borderId="9" xfId="0" applyNumberFormat="1" applyFont="1" applyFill="1" applyBorder="1" applyAlignment="1">
      <alignment horizontal="center" wrapText="1"/>
    </xf>
    <xf numFmtId="164" fontId="7" fillId="3" borderId="11" xfId="0" applyNumberFormat="1" applyFont="1" applyFill="1" applyBorder="1" applyAlignment="1">
      <alignment vertical="center" wrapText="1"/>
    </xf>
    <xf numFmtId="6" fontId="9" fillId="3" borderId="8" xfId="0" applyNumberFormat="1" applyFont="1" applyFill="1" applyBorder="1" applyAlignment="1">
      <alignment vertical="center"/>
    </xf>
    <xf numFmtId="165" fontId="4" fillId="3" borderId="8" xfId="0" applyNumberFormat="1" applyFont="1" applyFill="1" applyBorder="1" applyAlignment="1">
      <alignment vertical="center"/>
    </xf>
    <xf numFmtId="6" fontId="9" fillId="3" borderId="9" xfId="0" applyNumberFormat="1" applyFont="1" applyFill="1" applyBorder="1" applyAlignment="1">
      <alignment horizontal="right" vertical="center" wrapText="1"/>
    </xf>
    <xf numFmtId="165" fontId="4" fillId="0" borderId="8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2" fontId="9" fillId="0" borderId="14" xfId="0" applyNumberFormat="1" applyFont="1" applyFill="1" applyBorder="1" applyAlignment="1">
      <alignment horizontal="right" vertical="center"/>
    </xf>
    <xf numFmtId="6" fontId="9" fillId="3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 wrapText="1"/>
    </xf>
    <xf numFmtId="164" fontId="13" fillId="0" borderId="17" xfId="0" applyNumberFormat="1" applyFont="1" applyFill="1" applyBorder="1" applyAlignment="1">
      <alignment horizontal="right" vertical="center" wrapText="1"/>
    </xf>
    <xf numFmtId="2" fontId="7" fillId="0" borderId="17" xfId="0" applyNumberFormat="1" applyFont="1" applyFill="1" applyBorder="1" applyAlignment="1">
      <alignment horizontal="right" vertical="center" wrapText="1"/>
    </xf>
    <xf numFmtId="6" fontId="7" fillId="3" borderId="18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9" fontId="14" fillId="0" borderId="8" xfId="0" applyNumberFormat="1" applyFont="1" applyFill="1" applyBorder="1" applyAlignment="1">
      <alignment horizontal="right" vertical="center" wrapText="1"/>
    </xf>
    <xf numFmtId="0" fontId="15" fillId="0" borderId="0" xfId="0" quotePrefix="1" applyFont="1"/>
    <xf numFmtId="0" fontId="15" fillId="0" borderId="0" xfId="0" applyFont="1"/>
    <xf numFmtId="0" fontId="7" fillId="0" borderId="13" xfId="0" applyFont="1" applyFill="1" applyBorder="1" applyAlignment="1">
      <alignment vertical="center" wrapText="1"/>
    </xf>
    <xf numFmtId="10" fontId="13" fillId="0" borderId="14" xfId="0" applyNumberFormat="1" applyFont="1" applyFill="1" applyBorder="1" applyAlignment="1">
      <alignment horizontal="right" vertical="center" wrapText="1"/>
    </xf>
    <xf numFmtId="164" fontId="13" fillId="0" borderId="14" xfId="0" applyNumberFormat="1" applyFont="1" applyFill="1" applyBorder="1" applyAlignment="1">
      <alignment horizontal="right" vertical="center" wrapText="1"/>
    </xf>
    <xf numFmtId="6" fontId="7" fillId="3" borderId="15" xfId="6" applyNumberFormat="1" applyFont="1" applyFill="1" applyBorder="1" applyAlignment="1">
      <alignment horizontal="right" vertical="center" wrapText="1"/>
    </xf>
    <xf numFmtId="49" fontId="15" fillId="0" borderId="0" xfId="0" applyNumberFormat="1" applyFont="1" applyAlignment="1"/>
    <xf numFmtId="6" fontId="15" fillId="0" borderId="0" xfId="0" applyNumberFormat="1" applyFont="1"/>
    <xf numFmtId="0" fontId="9" fillId="0" borderId="11" xfId="0" applyFont="1" applyFill="1" applyBorder="1" applyAlignment="1">
      <alignment horizontal="left" vertical="center" wrapText="1"/>
    </xf>
    <xf numFmtId="10" fontId="7" fillId="0" borderId="17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42" fontId="7" fillId="3" borderId="18" xfId="0" applyNumberFormat="1" applyFont="1" applyFill="1" applyBorder="1" applyAlignment="1">
      <alignment horizontal="center" vertical="center" wrapText="1"/>
    </xf>
    <xf numFmtId="0" fontId="9" fillId="0" borderId="7" xfId="7" applyFont="1" applyFill="1" applyBorder="1" applyAlignment="1">
      <alignment vertical="center" wrapText="1"/>
    </xf>
    <xf numFmtId="8" fontId="9" fillId="0" borderId="8" xfId="0" applyNumberFormat="1" applyFont="1" applyFill="1" applyBorder="1" applyAlignment="1">
      <alignment horizontal="right" vertical="center" wrapText="1"/>
    </xf>
    <xf numFmtId="39" fontId="19" fillId="0" borderId="8" xfId="0" applyNumberFormat="1" applyFont="1" applyFill="1" applyBorder="1" applyAlignment="1">
      <alignment horizontal="right" vertical="center" wrapText="1"/>
    </xf>
    <xf numFmtId="6" fontId="9" fillId="3" borderId="9" xfId="6" applyNumberFormat="1" applyFont="1" applyFill="1" applyBorder="1" applyAlignment="1">
      <alignment horizontal="right" vertical="center" wrapText="1"/>
    </xf>
    <xf numFmtId="0" fontId="7" fillId="0" borderId="16" xfId="7" applyFont="1" applyFill="1" applyBorder="1" applyAlignment="1">
      <alignment vertical="center"/>
    </xf>
    <xf numFmtId="10" fontId="14" fillId="0" borderId="17" xfId="0" applyNumberFormat="1" applyFont="1" applyFill="1" applyBorder="1" applyAlignment="1">
      <alignment horizontal="right" vertical="center" wrapText="1"/>
    </xf>
    <xf numFmtId="0" fontId="14" fillId="0" borderId="17" xfId="0" applyFont="1" applyFill="1" applyBorder="1" applyAlignment="1">
      <alignment horizontal="right" vertical="center" wrapText="1"/>
    </xf>
    <xf numFmtId="6" fontId="7" fillId="3" borderId="18" xfId="6" applyNumberFormat="1" applyFont="1" applyFill="1" applyBorder="1" applyAlignment="1">
      <alignment horizontal="right" vertical="center" wrapText="1"/>
    </xf>
    <xf numFmtId="0" fontId="9" fillId="0" borderId="13" xfId="7" applyFont="1" applyFill="1" applyBorder="1" applyAlignment="1">
      <alignment vertical="center" wrapText="1"/>
    </xf>
    <xf numFmtId="10" fontId="9" fillId="0" borderId="14" xfId="3" applyNumberFormat="1" applyFont="1" applyFill="1" applyBorder="1" applyAlignment="1">
      <alignment horizontal="right" vertical="center" wrapText="1"/>
    </xf>
    <xf numFmtId="0" fontId="14" fillId="0" borderId="14" xfId="0" applyFont="1" applyFill="1" applyBorder="1" applyAlignment="1">
      <alignment horizontal="right" vertical="center" wrapText="1"/>
    </xf>
    <xf numFmtId="6" fontId="9" fillId="3" borderId="15" xfId="6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7" fillId="0" borderId="16" xfId="0" applyFont="1" applyBorder="1" applyAlignment="1">
      <alignment vertical="center" wrapText="1"/>
    </xf>
    <xf numFmtId="0" fontId="14" fillId="3" borderId="17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10" fontId="9" fillId="3" borderId="8" xfId="0" applyNumberFormat="1" applyFont="1" applyFill="1" applyBorder="1" applyAlignment="1">
      <alignment horizontal="right" vertical="center" wrapText="1"/>
    </xf>
    <xf numFmtId="0" fontId="14" fillId="3" borderId="8" xfId="0" applyFont="1" applyFill="1" applyBorder="1" applyAlignment="1">
      <alignment horizontal="right" vertical="center" wrapText="1"/>
    </xf>
    <xf numFmtId="6" fontId="7" fillId="3" borderId="9" xfId="6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7" fillId="0" borderId="24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20" xfId="0" applyFont="1" applyFill="1" applyBorder="1" applyAlignment="1">
      <alignment vertical="center" wrapText="1"/>
    </xf>
    <xf numFmtId="10" fontId="14" fillId="0" borderId="21" xfId="8" applyNumberFormat="1" applyFont="1" applyFill="1" applyBorder="1" applyAlignment="1">
      <alignment horizontal="right" vertical="center" wrapText="1"/>
    </xf>
    <xf numFmtId="10" fontId="13" fillId="0" borderId="21" xfId="8" applyNumberFormat="1" applyFont="1" applyFill="1" applyBorder="1" applyAlignment="1">
      <alignment horizontal="right" vertical="center" wrapText="1"/>
    </xf>
    <xf numFmtId="8" fontId="7" fillId="0" borderId="9" xfId="6" applyNumberFormat="1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wrapText="1"/>
    </xf>
    <xf numFmtId="9" fontId="7" fillId="0" borderId="27" xfId="0" applyNumberFormat="1" applyFont="1" applyFill="1" applyBorder="1" applyAlignment="1">
      <alignment horizontal="right" wrapText="1"/>
    </xf>
    <xf numFmtId="0" fontId="14" fillId="0" borderId="27" xfId="0" applyFont="1" applyFill="1" applyBorder="1" applyAlignment="1">
      <alignment horizontal="right" wrapText="1"/>
    </xf>
    <xf numFmtId="8" fontId="7" fillId="4" borderId="28" xfId="6" applyNumberFormat="1" applyFont="1" applyFill="1" applyBorder="1" applyAlignment="1">
      <alignment horizontal="right" vertical="center" wrapText="1"/>
    </xf>
    <xf numFmtId="8" fontId="0" fillId="0" borderId="0" xfId="0" applyNumberFormat="1" applyFont="1"/>
    <xf numFmtId="169" fontId="4" fillId="0" borderId="0" xfId="2" applyNumberFormat="1" applyFont="1"/>
    <xf numFmtId="0" fontId="7" fillId="5" borderId="4" xfId="0" applyFont="1" applyFill="1" applyBorder="1"/>
    <xf numFmtId="0" fontId="7" fillId="5" borderId="5" xfId="0" applyFont="1" applyFill="1" applyBorder="1"/>
    <xf numFmtId="0" fontId="4" fillId="5" borderId="6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3" borderId="7" xfId="0" applyFont="1" applyFill="1" applyBorder="1"/>
    <xf numFmtId="0" fontId="4" fillId="0" borderId="16" xfId="0" applyFont="1" applyFill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6" fontId="4" fillId="0" borderId="0" xfId="0" applyNumberFormat="1" applyFont="1" applyFill="1" applyBorder="1"/>
    <xf numFmtId="0" fontId="8" fillId="5" borderId="29" xfId="0" applyFont="1" applyFill="1" applyBorder="1" applyAlignment="1">
      <alignment vertical="center"/>
    </xf>
    <xf numFmtId="10" fontId="8" fillId="5" borderId="32" xfId="0" applyNumberFormat="1" applyFont="1" applyFill="1" applyBorder="1" applyAlignment="1">
      <alignment vertical="center"/>
    </xf>
    <xf numFmtId="0" fontId="8" fillId="5" borderId="3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8" fillId="0" borderId="0" xfId="0" applyFont="1" applyFill="1" applyBorder="1"/>
    <xf numFmtId="166" fontId="8" fillId="0" borderId="0" xfId="0" applyNumberFormat="1" applyFont="1" applyFill="1" applyBorder="1"/>
    <xf numFmtId="17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22" fillId="0" borderId="1" xfId="0" applyFont="1" applyBorder="1"/>
    <xf numFmtId="169" fontId="22" fillId="0" borderId="34" xfId="0" applyNumberFormat="1" applyFont="1" applyBorder="1" applyAlignment="1">
      <alignment horizontal="center"/>
    </xf>
    <xf numFmtId="0" fontId="22" fillId="0" borderId="2" xfId="0" applyFont="1" applyBorder="1"/>
    <xf numFmtId="169" fontId="0" fillId="0" borderId="19" xfId="0" applyNumberFormat="1" applyBorder="1"/>
    <xf numFmtId="169" fontId="0" fillId="0" borderId="0" xfId="0" applyNumberFormat="1"/>
    <xf numFmtId="0" fontId="22" fillId="0" borderId="35" xfId="0" applyFont="1" applyBorder="1"/>
    <xf numFmtId="166" fontId="22" fillId="0" borderId="0" xfId="0" applyNumberFormat="1" applyFont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/>
    </xf>
    <xf numFmtId="0" fontId="22" fillId="0" borderId="0" xfId="0" applyFont="1" applyBorder="1"/>
    <xf numFmtId="166" fontId="0" fillId="0" borderId="23" xfId="0" applyNumberFormat="1" applyBorder="1"/>
    <xf numFmtId="169" fontId="22" fillId="0" borderId="34" xfId="0" applyNumberFormat="1" applyFont="1" applyFill="1" applyBorder="1" applyAlignment="1">
      <alignment horizontal="center"/>
    </xf>
    <xf numFmtId="0" fontId="22" fillId="0" borderId="36" xfId="0" applyFont="1" applyBorder="1"/>
    <xf numFmtId="166" fontId="22" fillId="0" borderId="32" xfId="0" applyNumberFormat="1" applyFont="1" applyBorder="1" applyAlignment="1">
      <alignment horizontal="center"/>
    </xf>
    <xf numFmtId="166" fontId="22" fillId="0" borderId="32" xfId="0" applyNumberFormat="1" applyFont="1" applyFill="1" applyBorder="1" applyAlignment="1">
      <alignment horizontal="center"/>
    </xf>
    <xf numFmtId="0" fontId="22" fillId="0" borderId="32" xfId="0" applyFont="1" applyBorder="1"/>
    <xf numFmtId="0" fontId="22" fillId="0" borderId="2" xfId="0" applyFont="1" applyFill="1" applyBorder="1"/>
    <xf numFmtId="169" fontId="21" fillId="0" borderId="0" xfId="0" applyNumberFormat="1" applyFont="1"/>
    <xf numFmtId="0" fontId="22" fillId="0" borderId="35" xfId="0" applyFont="1" applyBorder="1" applyAlignment="1">
      <alignment wrapText="1"/>
    </xf>
    <xf numFmtId="169" fontId="22" fillId="0" borderId="37" xfId="0" applyNumberFormat="1" applyFont="1" applyBorder="1" applyAlignment="1">
      <alignment horizontal="center"/>
    </xf>
    <xf numFmtId="169" fontId="22" fillId="0" borderId="37" xfId="0" applyNumberFormat="1" applyFont="1" applyFill="1" applyBorder="1" applyAlignment="1">
      <alignment horizontal="center"/>
    </xf>
    <xf numFmtId="169" fontId="0" fillId="0" borderId="38" xfId="0" applyNumberFormat="1" applyBorder="1"/>
    <xf numFmtId="0" fontId="22" fillId="0" borderId="0" xfId="0" applyFont="1" applyAlignment="1">
      <alignment horizontal="right"/>
    </xf>
    <xf numFmtId="166" fontId="22" fillId="0" borderId="0" xfId="0" applyNumberFormat="1" applyFont="1" applyAlignment="1">
      <alignment horizontal="center"/>
    </xf>
    <xf numFmtId="0" fontId="22" fillId="0" borderId="0" xfId="0" applyFont="1"/>
    <xf numFmtId="10" fontId="22" fillId="0" borderId="0" xfId="0" applyNumberFormat="1" applyFont="1" applyAlignment="1">
      <alignment horizontal="center"/>
    </xf>
    <xf numFmtId="0" fontId="22" fillId="0" borderId="0" xfId="0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9" fontId="7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wrapText="1"/>
    </xf>
    <xf numFmtId="10" fontId="7" fillId="0" borderId="0" xfId="3" applyNumberFormat="1" applyFont="1" applyFill="1" applyBorder="1" applyAlignment="1">
      <alignment horizontal="right" vertical="center" wrapText="1"/>
    </xf>
    <xf numFmtId="0" fontId="9" fillId="0" borderId="20" xfId="0" applyFont="1" applyFill="1" applyBorder="1" applyAlignment="1">
      <alignment vertical="center" wrapText="1"/>
    </xf>
    <xf numFmtId="10" fontId="9" fillId="0" borderId="21" xfId="0" applyNumberFormat="1" applyFont="1" applyFill="1" applyBorder="1" applyAlignment="1">
      <alignment horizontal="right" vertical="center" wrapText="1"/>
    </xf>
    <xf numFmtId="9" fontId="14" fillId="0" borderId="21" xfId="0" applyNumberFormat="1" applyFont="1" applyFill="1" applyBorder="1" applyAlignment="1">
      <alignment horizontal="right" vertical="center" wrapText="1"/>
    </xf>
    <xf numFmtId="6" fontId="9" fillId="3" borderId="49" xfId="0" applyNumberFormat="1" applyFont="1" applyFill="1" applyBorder="1" applyAlignment="1">
      <alignment horizontal="right" vertical="center" wrapText="1"/>
    </xf>
    <xf numFmtId="0" fontId="4" fillId="0" borderId="51" xfId="0" applyFont="1" applyFill="1" applyBorder="1" applyAlignment="1">
      <alignment vertical="center"/>
    </xf>
    <xf numFmtId="0" fontId="0" fillId="0" borderId="0" xfId="0" applyBorder="1"/>
    <xf numFmtId="0" fontId="8" fillId="0" borderId="7" xfId="0" applyFont="1" applyFill="1" applyBorder="1" applyAlignment="1">
      <alignment vertical="center"/>
    </xf>
    <xf numFmtId="10" fontId="9" fillId="0" borderId="8" xfId="0" applyNumberFormat="1" applyFont="1" applyFill="1" applyBorder="1" applyAlignment="1">
      <alignment horizontal="right" vertical="center" wrapText="1"/>
    </xf>
    <xf numFmtId="6" fontId="9" fillId="0" borderId="8" xfId="0" applyNumberFormat="1" applyFont="1" applyFill="1" applyBorder="1" applyAlignment="1">
      <alignment vertical="center"/>
    </xf>
    <xf numFmtId="0" fontId="0" fillId="0" borderId="0" xfId="94" applyFont="1"/>
    <xf numFmtId="0" fontId="48" fillId="0" borderId="0" xfId="94" applyFont="1" applyAlignment="1">
      <alignment horizontal="center"/>
    </xf>
    <xf numFmtId="0" fontId="49" fillId="0" borderId="0" xfId="94" applyFont="1" applyAlignment="1">
      <alignment horizontal="center"/>
    </xf>
    <xf numFmtId="0" fontId="1" fillId="0" borderId="0" xfId="94"/>
    <xf numFmtId="0" fontId="1" fillId="0" borderId="0" xfId="94" applyAlignment="1">
      <alignment wrapText="1"/>
    </xf>
    <xf numFmtId="17" fontId="50" fillId="0" borderId="0" xfId="94" applyNumberFormat="1" applyFont="1" applyAlignment="1">
      <alignment horizontal="center"/>
    </xf>
    <xf numFmtId="0" fontId="3" fillId="0" borderId="0" xfId="94" applyFont="1" applyAlignment="1">
      <alignment horizontal="center"/>
    </xf>
    <xf numFmtId="0" fontId="2" fillId="0" borderId="0" xfId="94" applyFont="1" applyAlignment="1">
      <alignment horizontal="center"/>
    </xf>
    <xf numFmtId="171" fontId="3" fillId="0" borderId="0" xfId="94" applyNumberFormat="1" applyFont="1" applyAlignment="1">
      <alignment horizontal="left" vertical="top"/>
    </xf>
    <xf numFmtId="0" fontId="51" fillId="0" borderId="0" xfId="94" applyFont="1"/>
    <xf numFmtId="0" fontId="51" fillId="0" borderId="0" xfId="94" applyFont="1" applyAlignment="1">
      <alignment wrapText="1"/>
    </xf>
    <xf numFmtId="0" fontId="3" fillId="0" borderId="0" xfId="94" applyFont="1"/>
    <xf numFmtId="9" fontId="3" fillId="0" borderId="0" xfId="94" applyNumberFormat="1" applyFont="1" applyAlignment="1">
      <alignment horizontal="center" wrapText="1"/>
    </xf>
    <xf numFmtId="9" fontId="3" fillId="0" borderId="0" xfId="94" applyNumberFormat="1" applyFont="1" applyAlignment="1">
      <alignment horizontal="center"/>
    </xf>
    <xf numFmtId="0" fontId="3" fillId="0" borderId="0" xfId="94" applyFont="1" applyAlignment="1">
      <alignment horizontal="left" wrapText="1"/>
    </xf>
    <xf numFmtId="0" fontId="51" fillId="0" borderId="1" xfId="94" applyFont="1" applyBorder="1"/>
    <xf numFmtId="169" fontId="51" fillId="0" borderId="34" xfId="94" applyNumberFormat="1" applyFont="1" applyBorder="1" applyAlignment="1">
      <alignment horizontal="center"/>
    </xf>
    <xf numFmtId="9" fontId="51" fillId="0" borderId="34" xfId="83" applyFont="1" applyBorder="1" applyAlignment="1">
      <alignment horizontal="center"/>
    </xf>
    <xf numFmtId="169" fontId="1" fillId="0" borderId="19" xfId="94" applyNumberFormat="1" applyBorder="1"/>
    <xf numFmtId="169" fontId="1" fillId="0" borderId="0" xfId="94" applyNumberFormat="1"/>
    <xf numFmtId="0" fontId="51" fillId="0" borderId="36" xfId="94" applyFont="1" applyBorder="1"/>
    <xf numFmtId="166" fontId="51" fillId="0" borderId="32" xfId="94" applyNumberFormat="1" applyFont="1" applyFill="1" applyBorder="1" applyAlignment="1">
      <alignment horizontal="center"/>
    </xf>
    <xf numFmtId="166" fontId="51" fillId="0" borderId="32" xfId="94" applyNumberFormat="1" applyFont="1" applyBorder="1" applyAlignment="1">
      <alignment horizontal="center"/>
    </xf>
    <xf numFmtId="9" fontId="51" fillId="0" borderId="57" xfId="83" applyFont="1" applyBorder="1" applyAlignment="1">
      <alignment horizontal="center"/>
    </xf>
    <xf numFmtId="166" fontId="1" fillId="0" borderId="23" xfId="94" applyNumberFormat="1" applyBorder="1"/>
    <xf numFmtId="169" fontId="51" fillId="0" borderId="34" xfId="94" applyNumberFormat="1" applyFont="1" applyFill="1" applyBorder="1" applyAlignment="1">
      <alignment horizontal="center"/>
    </xf>
    <xf numFmtId="0" fontId="51" fillId="0" borderId="2" xfId="94" applyFont="1" applyBorder="1"/>
    <xf numFmtId="0" fontId="51" fillId="0" borderId="35" xfId="94" applyFont="1" applyBorder="1"/>
    <xf numFmtId="166" fontId="51" fillId="0" borderId="0" xfId="94" applyNumberFormat="1" applyFont="1" applyFill="1" applyBorder="1" applyAlignment="1">
      <alignment horizontal="center"/>
    </xf>
    <xf numFmtId="166" fontId="51" fillId="0" borderId="0" xfId="94" applyNumberFormat="1" applyFont="1" applyBorder="1" applyAlignment="1">
      <alignment horizontal="center"/>
    </xf>
    <xf numFmtId="9" fontId="51" fillId="0" borderId="58" xfId="83" applyFont="1" applyBorder="1" applyAlignment="1">
      <alignment horizontal="center"/>
    </xf>
    <xf numFmtId="0" fontId="51" fillId="0" borderId="0" xfId="94" applyFont="1" applyBorder="1"/>
    <xf numFmtId="0" fontId="51" fillId="0" borderId="2" xfId="94" applyFont="1" applyFill="1" applyBorder="1"/>
    <xf numFmtId="169" fontId="21" fillId="0" borderId="0" xfId="94" applyNumberFormat="1" applyFont="1"/>
    <xf numFmtId="0" fontId="51" fillId="0" borderId="32" xfId="94" applyFont="1" applyBorder="1"/>
    <xf numFmtId="0" fontId="51" fillId="0" borderId="1" xfId="94" applyFont="1" applyBorder="1" applyAlignment="1">
      <alignment wrapText="1"/>
    </xf>
    <xf numFmtId="0" fontId="51" fillId="0" borderId="36" xfId="94" applyFont="1" applyBorder="1" applyAlignment="1">
      <alignment wrapText="1"/>
    </xf>
    <xf numFmtId="0" fontId="51" fillId="0" borderId="32" xfId="94" applyFont="1" applyBorder="1" applyAlignment="1">
      <alignment wrapText="1"/>
    </xf>
    <xf numFmtId="166" fontId="1" fillId="0" borderId="38" xfId="94" applyNumberFormat="1" applyBorder="1"/>
    <xf numFmtId="169" fontId="51" fillId="0" borderId="2" xfId="94" applyNumberFormat="1" applyFont="1" applyFill="1" applyBorder="1" applyAlignment="1">
      <alignment horizontal="center"/>
    </xf>
    <xf numFmtId="166" fontId="51" fillId="0" borderId="2" xfId="94" applyNumberFormat="1" applyFont="1" applyBorder="1" applyAlignment="1">
      <alignment horizontal="center"/>
    </xf>
    <xf numFmtId="9" fontId="51" fillId="0" borderId="2" xfId="83" applyFont="1" applyBorder="1" applyAlignment="1">
      <alignment horizontal="center"/>
    </xf>
    <xf numFmtId="9" fontId="51" fillId="0" borderId="32" xfId="83" applyFont="1" applyBorder="1" applyAlignment="1">
      <alignment horizontal="center"/>
    </xf>
    <xf numFmtId="0" fontId="51" fillId="0" borderId="35" xfId="94" applyFont="1" applyFill="1" applyBorder="1"/>
    <xf numFmtId="169" fontId="51" fillId="0" borderId="0" xfId="94" applyNumberFormat="1" applyFont="1" applyFill="1" applyBorder="1" applyAlignment="1">
      <alignment horizontal="center"/>
    </xf>
    <xf numFmtId="9" fontId="51" fillId="0" borderId="0" xfId="83" applyFont="1" applyFill="1" applyBorder="1" applyAlignment="1">
      <alignment horizontal="center"/>
    </xf>
    <xf numFmtId="0" fontId="51" fillId="0" borderId="0" xfId="94" applyFont="1" applyFill="1" applyBorder="1"/>
    <xf numFmtId="166" fontId="1" fillId="0" borderId="38" xfId="94" applyNumberFormat="1" applyFill="1" applyBorder="1"/>
    <xf numFmtId="0" fontId="1" fillId="0" borderId="0" xfId="94" applyFill="1"/>
    <xf numFmtId="169" fontId="1" fillId="0" borderId="0" xfId="94" applyNumberFormat="1" applyFill="1"/>
    <xf numFmtId="0" fontId="51" fillId="0" borderId="36" xfId="94" applyFont="1" applyFill="1" applyBorder="1"/>
    <xf numFmtId="9" fontId="51" fillId="0" borderId="32" xfId="83" applyFont="1" applyFill="1" applyBorder="1" applyAlignment="1">
      <alignment horizontal="center"/>
    </xf>
    <xf numFmtId="0" fontId="51" fillId="0" borderId="32" xfId="94" applyFont="1" applyFill="1" applyBorder="1"/>
    <xf numFmtId="9" fontId="51" fillId="0" borderId="0" xfId="83" applyFont="1" applyBorder="1" applyAlignment="1">
      <alignment horizontal="center"/>
    </xf>
    <xf numFmtId="169" fontId="1" fillId="0" borderId="38" xfId="94" applyNumberFormat="1" applyBorder="1"/>
    <xf numFmtId="0" fontId="53" fillId="0" borderId="0" xfId="94" applyFont="1" applyAlignment="1">
      <alignment horizontal="right" wrapText="1"/>
    </xf>
    <xf numFmtId="166" fontId="53" fillId="0" borderId="0" xfId="94" applyNumberFormat="1" applyFont="1"/>
    <xf numFmtId="0" fontId="53" fillId="0" borderId="0" xfId="94" applyFont="1"/>
    <xf numFmtId="0" fontId="53" fillId="0" borderId="0" xfId="94" applyFont="1" applyAlignment="1">
      <alignment wrapText="1"/>
    </xf>
    <xf numFmtId="0" fontId="53" fillId="0" borderId="0" xfId="94" applyFont="1" applyAlignment="1">
      <alignment horizontal="right"/>
    </xf>
    <xf numFmtId="10" fontId="53" fillId="0" borderId="0" xfId="3" applyNumberFormat="1" applyFont="1"/>
    <xf numFmtId="0" fontId="53" fillId="0" borderId="0" xfId="94" applyFont="1" applyFill="1" applyAlignment="1">
      <alignment horizontal="right"/>
    </xf>
    <xf numFmtId="9" fontId="53" fillId="0" borderId="0" xfId="3" applyNumberFormat="1" applyFont="1"/>
    <xf numFmtId="0" fontId="1" fillId="4" borderId="0" xfId="94" applyFill="1" applyAlignment="1">
      <alignment horizontal="right"/>
    </xf>
    <xf numFmtId="166" fontId="1" fillId="4" borderId="0" xfId="94" applyNumberFormat="1" applyFill="1"/>
    <xf numFmtId="0" fontId="1" fillId="4" borderId="0" xfId="94" applyFill="1"/>
    <xf numFmtId="166" fontId="1" fillId="0" borderId="0" xfId="94" applyNumberFormat="1"/>
    <xf numFmtId="0" fontId="55" fillId="30" borderId="2" xfId="95" applyFont="1" applyFill="1" applyBorder="1"/>
    <xf numFmtId="0" fontId="56" fillId="30" borderId="3" xfId="95" applyFont="1" applyFill="1" applyBorder="1"/>
    <xf numFmtId="0" fontId="54" fillId="0" borderId="0" xfId="95"/>
    <xf numFmtId="0" fontId="56" fillId="30" borderId="0" xfId="95" applyFont="1" applyFill="1"/>
    <xf numFmtId="0" fontId="57" fillId="30" borderId="25" xfId="95" applyFont="1" applyFill="1" applyBorder="1"/>
    <xf numFmtId="0" fontId="58" fillId="30" borderId="32" xfId="95" applyFont="1" applyFill="1" applyBorder="1"/>
    <xf numFmtId="0" fontId="57" fillId="30" borderId="30" xfId="95" applyFont="1" applyFill="1" applyBorder="1"/>
    <xf numFmtId="0" fontId="57" fillId="0" borderId="0" xfId="95" applyFont="1"/>
    <xf numFmtId="0" fontId="59" fillId="31" borderId="0" xfId="12" applyFont="1" applyFill="1"/>
    <xf numFmtId="0" fontId="59" fillId="32" borderId="0" xfId="12" applyFont="1" applyFill="1"/>
    <xf numFmtId="0" fontId="59" fillId="33" borderId="0" xfId="12" applyFont="1" applyFill="1"/>
    <xf numFmtId="0" fontId="59" fillId="34" borderId="0" xfId="12" applyFont="1" applyFill="1"/>
    <xf numFmtId="0" fontId="59" fillId="35" borderId="0" xfId="95" applyFont="1" applyFill="1" applyAlignment="1">
      <alignment horizontal="center"/>
    </xf>
    <xf numFmtId="0" fontId="59" fillId="36" borderId="0" xfId="95" applyFont="1" applyFill="1" applyAlignment="1">
      <alignment horizontal="center"/>
    </xf>
    <xf numFmtId="14" fontId="57" fillId="0" borderId="0" xfId="95" applyNumberFormat="1" applyFont="1"/>
    <xf numFmtId="172" fontId="54" fillId="0" borderId="0" xfId="95" applyNumberFormat="1"/>
    <xf numFmtId="2" fontId="54" fillId="0" borderId="0" xfId="95" applyNumberFormat="1"/>
    <xf numFmtId="0" fontId="57" fillId="0" borderId="0" xfId="73" applyFont="1"/>
    <xf numFmtId="0" fontId="10" fillId="0" borderId="0" xfId="73"/>
    <xf numFmtId="0" fontId="60" fillId="0" borderId="0" xfId="73" applyFont="1"/>
    <xf numFmtId="0" fontId="61" fillId="0" borderId="0" xfId="73" applyFont="1"/>
    <xf numFmtId="0" fontId="10" fillId="0" borderId="22" xfId="73" applyBorder="1"/>
    <xf numFmtId="0" fontId="10" fillId="0" borderId="58" xfId="73" applyBorder="1"/>
    <xf numFmtId="0" fontId="10" fillId="0" borderId="59" xfId="73" applyBorder="1"/>
    <xf numFmtId="0" fontId="10" fillId="0" borderId="60" xfId="73" applyBorder="1"/>
    <xf numFmtId="0" fontId="10" fillId="0" borderId="0" xfId="73" applyAlignment="1">
      <alignment horizontal="right"/>
    </xf>
    <xf numFmtId="0" fontId="57" fillId="0" borderId="0" xfId="73" applyFont="1" applyAlignment="1">
      <alignment horizontal="center"/>
    </xf>
    <xf numFmtId="0" fontId="10" fillId="0" borderId="61" xfId="73" applyBorder="1"/>
    <xf numFmtId="14" fontId="57" fillId="0" borderId="0" xfId="95" applyNumberFormat="1" applyFont="1" applyAlignment="1">
      <alignment horizontal="center"/>
    </xf>
    <xf numFmtId="0" fontId="62" fillId="0" borderId="61" xfId="73" applyFont="1" applyBorder="1" applyAlignment="1">
      <alignment horizontal="center"/>
    </xf>
    <xf numFmtId="170" fontId="54" fillId="0" borderId="0" xfId="95" applyNumberFormat="1"/>
    <xf numFmtId="172" fontId="54" fillId="0" borderId="62" xfId="95" applyNumberFormat="1" applyBorder="1"/>
    <xf numFmtId="0" fontId="10" fillId="0" borderId="63" xfId="73" applyBorder="1"/>
    <xf numFmtId="172" fontId="10" fillId="0" borderId="61" xfId="73" applyNumberFormat="1" applyBorder="1" applyAlignment="1">
      <alignment horizontal="center"/>
    </xf>
    <xf numFmtId="0" fontId="10" fillId="0" borderId="61" xfId="73" applyBorder="1" applyAlignment="1">
      <alignment horizontal="center"/>
    </xf>
    <xf numFmtId="0" fontId="10" fillId="0" borderId="60" xfId="73" applyBorder="1" applyAlignment="1">
      <alignment horizontal="right"/>
    </xf>
    <xf numFmtId="172" fontId="57" fillId="0" borderId="0" xfId="95" applyNumberFormat="1" applyFont="1" applyAlignment="1">
      <alignment horizontal="center"/>
    </xf>
    <xf numFmtId="172" fontId="54" fillId="0" borderId="64" xfId="95" applyNumberFormat="1" applyBorder="1"/>
    <xf numFmtId="0" fontId="57" fillId="4" borderId="0" xfId="73" applyFont="1" applyFill="1" applyAlignment="1">
      <alignment horizontal="right"/>
    </xf>
    <xf numFmtId="10" fontId="57" fillId="4" borderId="61" xfId="83" applyNumberFormat="1" applyFont="1" applyFill="1" applyBorder="1" applyAlignment="1">
      <alignment horizontal="center"/>
    </xf>
    <xf numFmtId="0" fontId="10" fillId="0" borderId="31" xfId="73" applyBorder="1"/>
    <xf numFmtId="0" fontId="10" fillId="0" borderId="37" xfId="73" applyBorder="1"/>
    <xf numFmtId="0" fontId="10" fillId="0" borderId="65" xfId="73" applyBorder="1"/>
    <xf numFmtId="0" fontId="8" fillId="0" borderId="0" xfId="0" applyFont="1" applyAlignment="1">
      <alignment horizontal="right"/>
    </xf>
    <xf numFmtId="44" fontId="0" fillId="0" borderId="0" xfId="0" applyNumberFormat="1"/>
    <xf numFmtId="0" fontId="18" fillId="0" borderId="0" xfId="271"/>
    <xf numFmtId="0" fontId="18" fillId="0" borderId="0" xfId="74"/>
    <xf numFmtId="44" fontId="0" fillId="0" borderId="21" xfId="0" applyNumberFormat="1" applyBorder="1"/>
    <xf numFmtId="44" fontId="0" fillId="0" borderId="72" xfId="0" applyNumberFormat="1" applyBorder="1"/>
    <xf numFmtId="44" fontId="0" fillId="0" borderId="17" xfId="0" applyNumberFormat="1" applyBorder="1"/>
    <xf numFmtId="0" fontId="0" fillId="0" borderId="73" xfId="0" applyBorder="1"/>
    <xf numFmtId="0" fontId="0" fillId="37" borderId="73" xfId="0" applyFill="1" applyBorder="1"/>
    <xf numFmtId="44" fontId="0" fillId="37" borderId="72" xfId="0" applyNumberFormat="1" applyFill="1" applyBorder="1"/>
    <xf numFmtId="0" fontId="2" fillId="0" borderId="73" xfId="0" applyFont="1" applyBorder="1"/>
    <xf numFmtId="0" fontId="2" fillId="0" borderId="76" xfId="0" applyFont="1" applyBorder="1"/>
    <xf numFmtId="0" fontId="2" fillId="37" borderId="73" xfId="0" applyFont="1" applyFill="1" applyBorder="1"/>
    <xf numFmtId="0" fontId="72" fillId="0" borderId="0" xfId="271" applyFont="1"/>
    <xf numFmtId="0" fontId="72" fillId="0" borderId="0" xfId="74" applyFont="1"/>
    <xf numFmtId="0" fontId="2" fillId="0" borderId="75" xfId="0" applyFont="1" applyBorder="1" applyAlignment="1">
      <alignment wrapText="1"/>
    </xf>
    <xf numFmtId="0" fontId="2" fillId="0" borderId="73" xfId="0" applyFont="1" applyBorder="1" applyAlignment="1">
      <alignment wrapText="1"/>
    </xf>
    <xf numFmtId="0" fontId="2" fillId="37" borderId="73" xfId="0" applyFont="1" applyFill="1" applyBorder="1" applyAlignment="1">
      <alignment wrapText="1"/>
    </xf>
    <xf numFmtId="0" fontId="73" fillId="0" borderId="0" xfId="0" applyFont="1" applyFill="1" applyBorder="1" applyAlignment="1">
      <alignment horizontal="right" wrapText="1"/>
    </xf>
    <xf numFmtId="8" fontId="73" fillId="0" borderId="0" xfId="6" applyNumberFormat="1" applyFont="1" applyFill="1" applyBorder="1" applyAlignment="1">
      <alignment horizontal="right" vertical="center" wrapText="1"/>
    </xf>
    <xf numFmtId="10" fontId="74" fillId="0" borderId="0" xfId="3" applyNumberFormat="1" applyFont="1"/>
    <xf numFmtId="0" fontId="0" fillId="0" borderId="0" xfId="94" applyFont="1" applyAlignment="1">
      <alignment horizontal="right"/>
    </xf>
    <xf numFmtId="0" fontId="0" fillId="4" borderId="0" xfId="94" applyFont="1" applyFill="1" applyAlignment="1">
      <alignment horizontal="right"/>
    </xf>
    <xf numFmtId="0" fontId="0" fillId="4" borderId="0" xfId="94" applyFont="1" applyFill="1"/>
    <xf numFmtId="1" fontId="4" fillId="3" borderId="9" xfId="0" applyNumberFormat="1" applyFont="1" applyFill="1" applyBorder="1"/>
    <xf numFmtId="6" fontId="7" fillId="0" borderId="48" xfId="0" applyNumberFormat="1" applyFont="1" applyFill="1" applyBorder="1" applyAlignment="1">
      <alignment vertical="center"/>
    </xf>
    <xf numFmtId="166" fontId="7" fillId="0" borderId="48" xfId="5" applyNumberFormat="1" applyFont="1" applyFill="1" applyBorder="1" applyAlignment="1">
      <alignment vertical="center"/>
    </xf>
    <xf numFmtId="6" fontId="7" fillId="0" borderId="48" xfId="0" applyNumberFormat="1" applyFont="1" applyFill="1" applyBorder="1" applyAlignment="1">
      <alignment horizontal="right" vertical="center"/>
    </xf>
    <xf numFmtId="10" fontId="8" fillId="0" borderId="50" xfId="0" applyNumberFormat="1" applyFont="1" applyFill="1" applyBorder="1" applyAlignment="1">
      <alignment horizontal="right" vertical="center"/>
    </xf>
    <xf numFmtId="10" fontId="8" fillId="0" borderId="48" xfId="3" applyNumberFormat="1" applyFont="1" applyFill="1" applyBorder="1" applyAlignment="1">
      <alignment vertical="center"/>
    </xf>
    <xf numFmtId="9" fontId="8" fillId="0" borderId="48" xfId="0" applyNumberFormat="1" applyFont="1" applyBorder="1" applyAlignment="1">
      <alignment vertical="center"/>
    </xf>
    <xf numFmtId="44" fontId="0" fillId="0" borderId="72" xfId="0" applyNumberFormat="1" applyFill="1" applyBorder="1"/>
    <xf numFmtId="0" fontId="0" fillId="5" borderId="0" xfId="0" applyFill="1"/>
    <xf numFmtId="167" fontId="0" fillId="5" borderId="0" xfId="0" applyNumberFormat="1" applyFill="1"/>
    <xf numFmtId="168" fontId="0" fillId="0" borderId="0" xfId="1" applyNumberFormat="1" applyFont="1"/>
    <xf numFmtId="0" fontId="2" fillId="0" borderId="0" xfId="0" applyFont="1" applyBorder="1" applyAlignment="1">
      <alignment wrapText="1"/>
    </xf>
    <xf numFmtId="2" fontId="0" fillId="5" borderId="0" xfId="0" applyNumberFormat="1" applyFill="1"/>
    <xf numFmtId="169" fontId="1" fillId="4" borderId="0" xfId="94" applyNumberFormat="1" applyFill="1"/>
    <xf numFmtId="10" fontId="0" fillId="0" borderId="0" xfId="3" applyNumberFormat="1" applyFont="1"/>
    <xf numFmtId="0" fontId="0" fillId="38" borderId="0" xfId="0" applyNumberFormat="1" applyFill="1"/>
    <xf numFmtId="44" fontId="0" fillId="38" borderId="74" xfId="0" applyNumberFormat="1" applyFill="1" applyBorder="1"/>
    <xf numFmtId="44" fontId="0" fillId="38" borderId="72" xfId="0" applyNumberFormat="1" applyFill="1" applyBorder="1"/>
    <xf numFmtId="0" fontId="0" fillId="38" borderId="0" xfId="0" applyFill="1"/>
    <xf numFmtId="0" fontId="18" fillId="38" borderId="0" xfId="271" applyFill="1"/>
    <xf numFmtId="0" fontId="18" fillId="38" borderId="0" xfId="74" applyFill="1"/>
    <xf numFmtId="0" fontId="0" fillId="38" borderId="76" xfId="0" applyNumberFormat="1" applyFill="1" applyBorder="1"/>
    <xf numFmtId="44" fontId="0" fillId="38" borderId="73" xfId="0" applyNumberFormat="1" applyFill="1" applyBorder="1"/>
    <xf numFmtId="0" fontId="0" fillId="39" borderId="76" xfId="0" applyNumberFormat="1" applyFill="1" applyBorder="1"/>
    <xf numFmtId="44" fontId="0" fillId="39" borderId="73" xfId="0" applyNumberFormat="1" applyFill="1" applyBorder="1"/>
    <xf numFmtId="44" fontId="0" fillId="39" borderId="72" xfId="0" applyNumberFormat="1" applyFill="1" applyBorder="1"/>
    <xf numFmtId="44" fontId="0" fillId="39" borderId="76" xfId="0" applyNumberFormat="1" applyFill="1" applyBorder="1"/>
    <xf numFmtId="0" fontId="0" fillId="39" borderId="0" xfId="0" applyFill="1"/>
    <xf numFmtId="0" fontId="18" fillId="39" borderId="0" xfId="271" applyFill="1"/>
    <xf numFmtId="0" fontId="18" fillId="39" borderId="0" xfId="74" applyFill="1"/>
    <xf numFmtId="44" fontId="0" fillId="39" borderId="0" xfId="0" applyNumberFormat="1" applyFill="1"/>
    <xf numFmtId="44" fontId="0" fillId="38" borderId="0" xfId="0" applyNumberFormat="1" applyFill="1" applyBorder="1"/>
    <xf numFmtId="44" fontId="0" fillId="38" borderId="76" xfId="0" applyNumberFormat="1" applyFill="1" applyBorder="1"/>
    <xf numFmtId="0" fontId="0" fillId="39" borderId="0" xfId="0" applyNumberFormat="1" applyFill="1" applyBorder="1"/>
    <xf numFmtId="0" fontId="0" fillId="38" borderId="19" xfId="0" applyNumberFormat="1" applyFill="1" applyBorder="1"/>
    <xf numFmtId="0" fontId="0" fillId="38" borderId="77" xfId="0" applyNumberFormat="1" applyFill="1" applyBorder="1"/>
    <xf numFmtId="0" fontId="0" fillId="38" borderId="38" xfId="0" applyNumberFormat="1" applyFill="1" applyBorder="1"/>
    <xf numFmtId="0" fontId="0" fillId="38" borderId="78" xfId="0" applyNumberFormat="1" applyFill="1" applyBorder="1"/>
    <xf numFmtId="169" fontId="8" fillId="0" borderId="48" xfId="0" applyNumberFormat="1" applyFont="1" applyFill="1" applyBorder="1" applyAlignment="1">
      <alignment vertical="center"/>
    </xf>
    <xf numFmtId="10" fontId="76" fillId="0" borderId="48" xfId="3" applyNumberFormat="1" applyFont="1" applyFill="1" applyBorder="1" applyAlignment="1">
      <alignment horizontal="center" vertical="center"/>
    </xf>
    <xf numFmtId="0" fontId="0" fillId="0" borderId="79" xfId="0" applyBorder="1"/>
    <xf numFmtId="0" fontId="0" fillId="0" borderId="35" xfId="0" applyBorder="1"/>
    <xf numFmtId="0" fontId="2" fillId="0" borderId="35" xfId="0" applyFont="1" applyBorder="1"/>
    <xf numFmtId="0" fontId="2" fillId="0" borderId="0" xfId="0" applyFont="1" applyBorder="1"/>
    <xf numFmtId="0" fontId="2" fillId="0" borderId="71" xfId="0" applyFont="1" applyBorder="1"/>
    <xf numFmtId="0" fontId="2" fillId="0" borderId="79" xfId="0" applyFont="1" applyBorder="1"/>
    <xf numFmtId="0" fontId="2" fillId="0" borderId="70" xfId="0" applyFont="1" applyBorder="1"/>
    <xf numFmtId="166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79" xfId="0" applyFont="1" applyBorder="1" applyAlignment="1">
      <alignment horizontal="center"/>
    </xf>
    <xf numFmtId="2" fontId="2" fillId="0" borderId="79" xfId="0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9" xfId="0" applyBorder="1" applyAlignment="1">
      <alignment horizontal="center"/>
    </xf>
    <xf numFmtId="0" fontId="2" fillId="0" borderId="0" xfId="0" applyFon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6" fontId="0" fillId="0" borderId="25" xfId="0" applyNumberFormat="1" applyBorder="1" applyAlignment="1">
      <alignment horizontal="right"/>
    </xf>
    <xf numFmtId="166" fontId="2" fillId="0" borderId="70" xfId="0" applyNumberFormat="1" applyFont="1" applyBorder="1" applyAlignment="1">
      <alignment horizontal="right"/>
    </xf>
    <xf numFmtId="0" fontId="2" fillId="0" borderId="25" xfId="0" applyFont="1" applyBorder="1" applyAlignment="1">
      <alignment horizontal="left"/>
    </xf>
    <xf numFmtId="169" fontId="0" fillId="0" borderId="25" xfId="0" applyNumberFormat="1" applyBorder="1" applyAlignment="1">
      <alignment horizontal="right"/>
    </xf>
    <xf numFmtId="166" fontId="2" fillId="4" borderId="70" xfId="0" applyNumberFormat="1" applyFont="1" applyFill="1" applyBorder="1" applyAlignment="1">
      <alignment horizontal="right"/>
    </xf>
    <xf numFmtId="169" fontId="0" fillId="0" borderId="19" xfId="0" applyNumberFormat="1" applyBorder="1" applyAlignment="1">
      <alignment horizontal="right" vertical="center"/>
    </xf>
    <xf numFmtId="169" fontId="0" fillId="0" borderId="23" xfId="0" applyNumberFormat="1" applyBorder="1" applyAlignment="1">
      <alignment horizontal="right" vertical="center"/>
    </xf>
    <xf numFmtId="0" fontId="22" fillId="0" borderId="2" xfId="0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top" wrapText="1"/>
    </xf>
    <xf numFmtId="0" fontId="22" fillId="0" borderId="32" xfId="0" applyFont="1" applyBorder="1" applyAlignment="1">
      <alignment vertical="top" wrapText="1"/>
    </xf>
    <xf numFmtId="0" fontId="53" fillId="0" borderId="0" xfId="94" applyFont="1" applyAlignment="1">
      <alignment horizontal="left" vertical="top" wrapText="1"/>
    </xf>
    <xf numFmtId="0" fontId="1" fillId="0" borderId="0" xfId="94" applyAlignment="1">
      <alignment horizontal="left" vertical="center" wrapText="1"/>
    </xf>
    <xf numFmtId="0" fontId="51" fillId="0" borderId="3" xfId="94" applyFont="1" applyBorder="1" applyAlignment="1">
      <alignment horizontal="left" vertical="center" wrapText="1"/>
    </xf>
    <xf numFmtId="0" fontId="51" fillId="0" borderId="30" xfId="94" applyFont="1" applyBorder="1" applyAlignment="1">
      <alignment horizontal="left" vertical="center" wrapText="1"/>
    </xf>
    <xf numFmtId="0" fontId="51" fillId="0" borderId="2" xfId="94" applyFont="1" applyBorder="1" applyAlignment="1">
      <alignment vertical="top" wrapText="1"/>
    </xf>
    <xf numFmtId="0" fontId="51" fillId="0" borderId="32" xfId="94" applyFont="1" applyBorder="1" applyAlignment="1">
      <alignment vertical="top" wrapText="1"/>
    </xf>
    <xf numFmtId="0" fontId="51" fillId="0" borderId="3" xfId="94" applyFont="1" applyFill="1" applyBorder="1" applyAlignment="1">
      <alignment horizontal="left" vertical="center" wrapText="1"/>
    </xf>
    <xf numFmtId="0" fontId="51" fillId="0" borderId="30" xfId="94" applyFont="1" applyFill="1" applyBorder="1" applyAlignment="1">
      <alignment horizontal="left" vertical="center" wrapText="1"/>
    </xf>
    <xf numFmtId="49" fontId="51" fillId="0" borderId="3" xfId="94" applyNumberFormat="1" applyFont="1" applyFill="1" applyBorder="1" applyAlignment="1">
      <alignment horizontal="left" vertical="center" wrapText="1"/>
    </xf>
    <xf numFmtId="49" fontId="51" fillId="0" borderId="30" xfId="94" applyNumberFormat="1" applyFont="1" applyFill="1" applyBorder="1" applyAlignment="1">
      <alignment horizontal="left" vertical="center" wrapText="1"/>
    </xf>
    <xf numFmtId="0" fontId="51" fillId="0" borderId="2" xfId="94" applyFont="1" applyBorder="1" applyAlignment="1">
      <alignment horizontal="left" vertical="top" wrapText="1"/>
    </xf>
    <xf numFmtId="0" fontId="51" fillId="0" borderId="32" xfId="94" applyFont="1" applyBorder="1" applyAlignment="1">
      <alignment horizontal="left" vertical="top" wrapText="1"/>
    </xf>
    <xf numFmtId="0" fontId="51" fillId="0" borderId="25" xfId="94" applyFont="1" applyBorder="1" applyAlignment="1">
      <alignment horizontal="left" vertical="center" wrapText="1"/>
    </xf>
    <xf numFmtId="169" fontId="1" fillId="0" borderId="19" xfId="94" applyNumberFormat="1" applyBorder="1" applyAlignment="1">
      <alignment horizontal="right" vertical="center"/>
    </xf>
    <xf numFmtId="169" fontId="1" fillId="0" borderId="23" xfId="94" applyNumberFormat="1" applyBorder="1" applyAlignment="1">
      <alignment horizontal="right" vertical="center"/>
    </xf>
    <xf numFmtId="0" fontId="10" fillId="0" borderId="60" xfId="73" applyBorder="1" applyAlignment="1">
      <alignment horizontal="right"/>
    </xf>
    <xf numFmtId="0" fontId="10" fillId="0" borderId="0" xfId="73" applyAlignment="1">
      <alignment horizontal="right"/>
    </xf>
    <xf numFmtId="0" fontId="2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0" borderId="71" xfId="0" applyFont="1" applyFill="1" applyBorder="1" applyAlignment="1">
      <alignment horizontal="center"/>
    </xf>
    <xf numFmtId="0" fontId="2" fillId="40" borderId="79" xfId="0" applyFont="1" applyFill="1" applyBorder="1" applyAlignment="1">
      <alignment horizontal="center"/>
    </xf>
    <xf numFmtId="0" fontId="2" fillId="40" borderId="70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center"/>
    </xf>
    <xf numFmtId="6" fontId="7" fillId="3" borderId="8" xfId="0" applyNumberFormat="1" applyFont="1" applyFill="1" applyBorder="1" applyAlignment="1">
      <alignment vertical="center"/>
    </xf>
    <xf numFmtId="165" fontId="9" fillId="0" borderId="8" xfId="0" applyNumberFormat="1" applyFont="1" applyFill="1" applyBorder="1" applyAlignment="1">
      <alignment vertical="center"/>
    </xf>
    <xf numFmtId="0" fontId="77" fillId="0" borderId="0" xfId="0" applyFont="1"/>
    <xf numFmtId="10" fontId="77" fillId="0" borderId="0" xfId="3" applyNumberFormat="1" applyFont="1"/>
    <xf numFmtId="0" fontId="9" fillId="0" borderId="12" xfId="0" applyFont="1" applyFill="1" applyBorder="1" applyAlignment="1">
      <alignment vertical="center"/>
    </xf>
    <xf numFmtId="165" fontId="9" fillId="0" borderId="8" xfId="0" applyNumberFormat="1" applyFont="1" applyFill="1" applyBorder="1" applyAlignment="1">
      <alignment horizontal="right" vertical="center"/>
    </xf>
    <xf numFmtId="3" fontId="12" fillId="0" borderId="25" xfId="0" applyNumberFormat="1" applyFont="1" applyFill="1" applyBorder="1"/>
    <xf numFmtId="0" fontId="4" fillId="0" borderId="80" xfId="0" applyFont="1" applyFill="1" applyBorder="1" applyAlignment="1">
      <alignment vertical="center"/>
    </xf>
    <xf numFmtId="0" fontId="12" fillId="0" borderId="25" xfId="0" applyFont="1" applyFill="1" applyBorder="1"/>
    <xf numFmtId="167" fontId="12" fillId="0" borderId="25" xfId="2" applyNumberFormat="1" applyFont="1" applyFill="1" applyBorder="1"/>
    <xf numFmtId="168" fontId="4" fillId="0" borderId="25" xfId="1" applyNumberFormat="1" applyFont="1" applyFill="1" applyBorder="1"/>
    <xf numFmtId="0" fontId="9" fillId="0" borderId="80" xfId="0" applyFont="1" applyFill="1" applyBorder="1" applyAlignment="1">
      <alignment vertical="center"/>
    </xf>
    <xf numFmtId="8" fontId="12" fillId="0" borderId="25" xfId="0" applyNumberFormat="1" applyFont="1" applyFill="1" applyBorder="1"/>
    <xf numFmtId="6" fontId="12" fillId="0" borderId="25" xfId="0" applyNumberFormat="1" applyFont="1" applyFill="1" applyBorder="1"/>
    <xf numFmtId="0" fontId="12" fillId="0" borderId="25" xfId="0" applyFont="1" applyBorder="1" applyAlignment="1">
      <alignment horizontal="right"/>
    </xf>
    <xf numFmtId="0" fontId="16" fillId="0" borderId="25" xfId="0" applyFont="1" applyFill="1" applyBorder="1"/>
    <xf numFmtId="0" fontId="4" fillId="0" borderId="81" xfId="0" applyFont="1" applyFill="1" applyBorder="1" applyAlignment="1">
      <alignment horizontal="left" vertical="center"/>
    </xf>
    <xf numFmtId="43" fontId="4" fillId="0" borderId="25" xfId="1" applyFont="1" applyFill="1" applyBorder="1"/>
    <xf numFmtId="43" fontId="4" fillId="0" borderId="25" xfId="0" applyNumberFormat="1" applyFont="1" applyFill="1" applyBorder="1"/>
    <xf numFmtId="0" fontId="4" fillId="0" borderId="25" xfId="0" applyFont="1" applyFill="1" applyBorder="1"/>
    <xf numFmtId="0" fontId="4" fillId="0" borderId="82" xfId="0" applyFont="1" applyFill="1" applyBorder="1" applyAlignment="1">
      <alignment vertical="center"/>
    </xf>
    <xf numFmtId="10" fontId="8" fillId="0" borderId="83" xfId="0" applyNumberFormat="1" applyFont="1" applyBorder="1" applyAlignment="1">
      <alignment vertical="center"/>
    </xf>
    <xf numFmtId="0" fontId="4" fillId="0" borderId="84" xfId="0" applyFont="1" applyFill="1" applyBorder="1" applyAlignment="1">
      <alignment vertical="center"/>
    </xf>
    <xf numFmtId="0" fontId="4" fillId="0" borderId="30" xfId="0" applyFont="1" applyFill="1" applyBorder="1"/>
    <xf numFmtId="0" fontId="9" fillId="0" borderId="85" xfId="0" applyFont="1" applyFill="1" applyBorder="1" applyAlignment="1">
      <alignment vertical="center"/>
    </xf>
    <xf numFmtId="6" fontId="7" fillId="0" borderId="86" xfId="0" applyNumberFormat="1" applyFont="1" applyFill="1" applyBorder="1" applyAlignment="1">
      <alignment vertical="center"/>
    </xf>
    <xf numFmtId="0" fontId="9" fillId="0" borderId="87" xfId="0" applyFont="1" applyFill="1" applyBorder="1" applyAlignment="1">
      <alignment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164" fontId="9" fillId="3" borderId="81" xfId="0" applyNumberFormat="1" applyFont="1" applyFill="1" applyBorder="1" applyAlignment="1">
      <alignment vertical="center"/>
    </xf>
    <xf numFmtId="6" fontId="7" fillId="0" borderId="50" xfId="0" applyNumberFormat="1" applyFont="1" applyFill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8" fillId="0" borderId="71" xfId="0" applyFont="1" applyBorder="1" applyAlignment="1">
      <alignment horizontal="center"/>
    </xf>
    <xf numFmtId="0" fontId="8" fillId="0" borderId="88" xfId="0" applyFont="1" applyBorder="1" applyAlignment="1">
      <alignment horizontal="center" wrapText="1"/>
    </xf>
    <xf numFmtId="0" fontId="8" fillId="0" borderId="8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4" fillId="0" borderId="6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</cellXfs>
  <cellStyles count="335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25" xr:uid="{00000000-0005-0000-0000-00000C000000}"/>
    <cellStyle name="60% - Accent2 2" xfId="26" xr:uid="{00000000-0005-0000-0000-00000D000000}"/>
    <cellStyle name="60% - Accent3 2" xfId="27" xr:uid="{00000000-0005-0000-0000-00000E000000}"/>
    <cellStyle name="60% - Accent4 2" xfId="28" xr:uid="{00000000-0005-0000-0000-00000F000000}"/>
    <cellStyle name="60% - Accent5 2" xfId="29" xr:uid="{00000000-0005-0000-0000-000010000000}"/>
    <cellStyle name="60% - Accent6 2" xfId="30" xr:uid="{00000000-0005-0000-0000-000011000000}"/>
    <cellStyle name="Accent1 2" xfId="31" xr:uid="{00000000-0005-0000-0000-000012000000}"/>
    <cellStyle name="Accent2 2" xfId="32" xr:uid="{00000000-0005-0000-0000-000013000000}"/>
    <cellStyle name="Accent3 2" xfId="33" xr:uid="{00000000-0005-0000-0000-000014000000}"/>
    <cellStyle name="Accent4 2" xfId="34" xr:uid="{00000000-0005-0000-0000-000015000000}"/>
    <cellStyle name="Accent5 2" xfId="35" xr:uid="{00000000-0005-0000-0000-000016000000}"/>
    <cellStyle name="Accent6 2" xfId="36" xr:uid="{00000000-0005-0000-0000-000017000000}"/>
    <cellStyle name="Bad 2" xfId="37" xr:uid="{00000000-0005-0000-0000-000018000000}"/>
    <cellStyle name="Bad 3" xfId="96" xr:uid="{00000000-0005-0000-0000-000019000000}"/>
    <cellStyle name="Body: normal cell" xfId="97" xr:uid="{00000000-0005-0000-0000-00001A000000}"/>
    <cellStyle name="Calculation 2" xfId="38" xr:uid="{00000000-0005-0000-0000-00001B000000}"/>
    <cellStyle name="Calculation 2 2" xfId="98" xr:uid="{00000000-0005-0000-0000-00001C000000}"/>
    <cellStyle name="Calculation 2 3" xfId="99" xr:uid="{00000000-0005-0000-0000-00001D000000}"/>
    <cellStyle name="Check Cell 2" xfId="39" xr:uid="{00000000-0005-0000-0000-00001E000000}"/>
    <cellStyle name="Comma" xfId="1" builtinId="3"/>
    <cellStyle name="Comma [0] 2" xfId="100" xr:uid="{00000000-0005-0000-0000-000020000000}"/>
    <cellStyle name="Comma 10" xfId="101" xr:uid="{00000000-0005-0000-0000-000021000000}"/>
    <cellStyle name="Comma 11" xfId="102" xr:uid="{00000000-0005-0000-0000-000022000000}"/>
    <cellStyle name="Comma 12" xfId="103" xr:uid="{00000000-0005-0000-0000-000023000000}"/>
    <cellStyle name="Comma 12 2" xfId="104" xr:uid="{00000000-0005-0000-0000-000024000000}"/>
    <cellStyle name="Comma 12 2 2" xfId="105" xr:uid="{00000000-0005-0000-0000-000025000000}"/>
    <cellStyle name="Comma 13" xfId="106" xr:uid="{00000000-0005-0000-0000-000026000000}"/>
    <cellStyle name="Comma 14" xfId="107" xr:uid="{00000000-0005-0000-0000-000027000000}"/>
    <cellStyle name="Comma 2" xfId="4" xr:uid="{00000000-0005-0000-0000-000028000000}"/>
    <cellStyle name="Comma 2 2" xfId="108" xr:uid="{00000000-0005-0000-0000-000029000000}"/>
    <cellStyle name="Comma 2 2 2" xfId="109" xr:uid="{00000000-0005-0000-0000-00002A000000}"/>
    <cellStyle name="Comma 2 3" xfId="110" xr:uid="{00000000-0005-0000-0000-00002B000000}"/>
    <cellStyle name="Comma 3" xfId="40" xr:uid="{00000000-0005-0000-0000-00002C000000}"/>
    <cellStyle name="Comma 3 2" xfId="41" xr:uid="{00000000-0005-0000-0000-00002D000000}"/>
    <cellStyle name="Comma 3 3" xfId="111" xr:uid="{00000000-0005-0000-0000-00002E000000}"/>
    <cellStyle name="Comma 3 4" xfId="112" xr:uid="{00000000-0005-0000-0000-00002F000000}"/>
    <cellStyle name="Comma 4" xfId="42" xr:uid="{00000000-0005-0000-0000-000030000000}"/>
    <cellStyle name="Comma 4 2" xfId="113" xr:uid="{00000000-0005-0000-0000-000031000000}"/>
    <cellStyle name="Comma 5" xfId="43" xr:uid="{00000000-0005-0000-0000-000032000000}"/>
    <cellStyle name="Comma 5 2" xfId="114" xr:uid="{00000000-0005-0000-0000-000033000000}"/>
    <cellStyle name="Comma 5 3" xfId="115" xr:uid="{00000000-0005-0000-0000-000034000000}"/>
    <cellStyle name="Comma 6" xfId="44" xr:uid="{00000000-0005-0000-0000-000035000000}"/>
    <cellStyle name="Comma 6 2" xfId="116" xr:uid="{00000000-0005-0000-0000-000036000000}"/>
    <cellStyle name="Comma 7" xfId="117" xr:uid="{00000000-0005-0000-0000-000037000000}"/>
    <cellStyle name="Comma 7 2" xfId="118" xr:uid="{00000000-0005-0000-0000-000038000000}"/>
    <cellStyle name="Comma 7 3" xfId="119" xr:uid="{00000000-0005-0000-0000-000039000000}"/>
    <cellStyle name="Comma 8" xfId="120" xr:uid="{00000000-0005-0000-0000-00003A000000}"/>
    <cellStyle name="Comma 9" xfId="121" xr:uid="{00000000-0005-0000-0000-00003B000000}"/>
    <cellStyle name="Currency" xfId="2" builtinId="4"/>
    <cellStyle name="Currency [0] 2" xfId="122" xr:uid="{00000000-0005-0000-0000-00003D000000}"/>
    <cellStyle name="Currency 10" xfId="123" xr:uid="{00000000-0005-0000-0000-00003E000000}"/>
    <cellStyle name="Currency 11" xfId="124" xr:uid="{00000000-0005-0000-0000-00003F000000}"/>
    <cellStyle name="Currency 12" xfId="125" xr:uid="{00000000-0005-0000-0000-000040000000}"/>
    <cellStyle name="Currency 13" xfId="126" xr:uid="{00000000-0005-0000-0000-000041000000}"/>
    <cellStyle name="Currency 14" xfId="127" xr:uid="{00000000-0005-0000-0000-000042000000}"/>
    <cellStyle name="Currency 15" xfId="128" xr:uid="{00000000-0005-0000-0000-000043000000}"/>
    <cellStyle name="Currency 16" xfId="129" xr:uid="{00000000-0005-0000-0000-000044000000}"/>
    <cellStyle name="Currency 17" xfId="130" xr:uid="{00000000-0005-0000-0000-000045000000}"/>
    <cellStyle name="Currency 18" xfId="131" xr:uid="{00000000-0005-0000-0000-000046000000}"/>
    <cellStyle name="Currency 19" xfId="132" xr:uid="{00000000-0005-0000-0000-000047000000}"/>
    <cellStyle name="Currency 2" xfId="45" xr:uid="{00000000-0005-0000-0000-000048000000}"/>
    <cellStyle name="Currency 2 2" xfId="46" xr:uid="{00000000-0005-0000-0000-000049000000}"/>
    <cellStyle name="Currency 2 2 2" xfId="133" xr:uid="{00000000-0005-0000-0000-00004A000000}"/>
    <cellStyle name="Currency 2 2 2 2" xfId="134" xr:uid="{00000000-0005-0000-0000-00004B000000}"/>
    <cellStyle name="Currency 2 2 2 3" xfId="135" xr:uid="{00000000-0005-0000-0000-00004C000000}"/>
    <cellStyle name="Currency 2 3" xfId="136" xr:uid="{00000000-0005-0000-0000-00004D000000}"/>
    <cellStyle name="Currency 2 3 2" xfId="137" xr:uid="{00000000-0005-0000-0000-00004E000000}"/>
    <cellStyle name="Currency 2 4" xfId="138" xr:uid="{00000000-0005-0000-0000-00004F000000}"/>
    <cellStyle name="Currency 2 4 2" xfId="139" xr:uid="{00000000-0005-0000-0000-000050000000}"/>
    <cellStyle name="Currency 2 5" xfId="140" xr:uid="{00000000-0005-0000-0000-000051000000}"/>
    <cellStyle name="Currency 2 6" xfId="141" xr:uid="{00000000-0005-0000-0000-000052000000}"/>
    <cellStyle name="Currency 20" xfId="142" xr:uid="{00000000-0005-0000-0000-000053000000}"/>
    <cellStyle name="Currency 21" xfId="143" xr:uid="{00000000-0005-0000-0000-000054000000}"/>
    <cellStyle name="Currency 22" xfId="144" xr:uid="{00000000-0005-0000-0000-000055000000}"/>
    <cellStyle name="Currency 23" xfId="145" xr:uid="{00000000-0005-0000-0000-000056000000}"/>
    <cellStyle name="Currency 24" xfId="146" xr:uid="{00000000-0005-0000-0000-000057000000}"/>
    <cellStyle name="Currency 25" xfId="147" xr:uid="{00000000-0005-0000-0000-000058000000}"/>
    <cellStyle name="Currency 26" xfId="148" xr:uid="{00000000-0005-0000-0000-000059000000}"/>
    <cellStyle name="Currency 27" xfId="149" xr:uid="{00000000-0005-0000-0000-00005A000000}"/>
    <cellStyle name="Currency 28" xfId="150" xr:uid="{00000000-0005-0000-0000-00005B000000}"/>
    <cellStyle name="Currency 29" xfId="151" xr:uid="{00000000-0005-0000-0000-00005C000000}"/>
    <cellStyle name="Currency 3" xfId="47" xr:uid="{00000000-0005-0000-0000-00005D000000}"/>
    <cellStyle name="Currency 3 2" xfId="48" xr:uid="{00000000-0005-0000-0000-00005E000000}"/>
    <cellStyle name="Currency 3 3" xfId="49" xr:uid="{00000000-0005-0000-0000-00005F000000}"/>
    <cellStyle name="Currency 3 4" xfId="152" xr:uid="{00000000-0005-0000-0000-000060000000}"/>
    <cellStyle name="Currency 3 5" xfId="153" xr:uid="{00000000-0005-0000-0000-000061000000}"/>
    <cellStyle name="Currency 30" xfId="154" xr:uid="{00000000-0005-0000-0000-000062000000}"/>
    <cellStyle name="Currency 31" xfId="155" xr:uid="{00000000-0005-0000-0000-000063000000}"/>
    <cellStyle name="Currency 32" xfId="156" xr:uid="{00000000-0005-0000-0000-000064000000}"/>
    <cellStyle name="Currency 33" xfId="157" xr:uid="{00000000-0005-0000-0000-000065000000}"/>
    <cellStyle name="Currency 34" xfId="158" xr:uid="{00000000-0005-0000-0000-000066000000}"/>
    <cellStyle name="Currency 35" xfId="159" xr:uid="{00000000-0005-0000-0000-000067000000}"/>
    <cellStyle name="Currency 36" xfId="160" xr:uid="{00000000-0005-0000-0000-000068000000}"/>
    <cellStyle name="Currency 37" xfId="161" xr:uid="{00000000-0005-0000-0000-000069000000}"/>
    <cellStyle name="Currency 38" xfId="162" xr:uid="{00000000-0005-0000-0000-00006A000000}"/>
    <cellStyle name="Currency 39" xfId="163" xr:uid="{00000000-0005-0000-0000-00006B000000}"/>
    <cellStyle name="Currency 4" xfId="50" xr:uid="{00000000-0005-0000-0000-00006C000000}"/>
    <cellStyle name="Currency 4 2" xfId="51" xr:uid="{00000000-0005-0000-0000-00006D000000}"/>
    <cellStyle name="Currency 4 2 2" xfId="164" xr:uid="{00000000-0005-0000-0000-00006E000000}"/>
    <cellStyle name="Currency 4 2 2 2" xfId="165" xr:uid="{00000000-0005-0000-0000-00006F000000}"/>
    <cellStyle name="Currency 4 2 2 3" xfId="166" xr:uid="{00000000-0005-0000-0000-000070000000}"/>
    <cellStyle name="Currency 4 2 3" xfId="167" xr:uid="{00000000-0005-0000-0000-000071000000}"/>
    <cellStyle name="Currency 4 3" xfId="168" xr:uid="{00000000-0005-0000-0000-000072000000}"/>
    <cellStyle name="Currency 4 3 2" xfId="169" xr:uid="{00000000-0005-0000-0000-000073000000}"/>
    <cellStyle name="Currency 4 3 3" xfId="170" xr:uid="{00000000-0005-0000-0000-000074000000}"/>
    <cellStyle name="Currency 4 4" xfId="171" xr:uid="{00000000-0005-0000-0000-000075000000}"/>
    <cellStyle name="Currency 4 5" xfId="172" xr:uid="{00000000-0005-0000-0000-000076000000}"/>
    <cellStyle name="Currency 40" xfId="173" xr:uid="{00000000-0005-0000-0000-000077000000}"/>
    <cellStyle name="Currency 41" xfId="174" xr:uid="{00000000-0005-0000-0000-000078000000}"/>
    <cellStyle name="Currency 42" xfId="175" xr:uid="{00000000-0005-0000-0000-000079000000}"/>
    <cellStyle name="Currency 43" xfId="176" xr:uid="{00000000-0005-0000-0000-00007A000000}"/>
    <cellStyle name="Currency 44" xfId="177" xr:uid="{00000000-0005-0000-0000-00007B000000}"/>
    <cellStyle name="Currency 45" xfId="178" xr:uid="{00000000-0005-0000-0000-00007C000000}"/>
    <cellStyle name="Currency 46" xfId="179" xr:uid="{00000000-0005-0000-0000-00007D000000}"/>
    <cellStyle name="Currency 5" xfId="52" xr:uid="{00000000-0005-0000-0000-00007E000000}"/>
    <cellStyle name="Currency 5 2" xfId="53" xr:uid="{00000000-0005-0000-0000-00007F000000}"/>
    <cellStyle name="Currency 5 2 2" xfId="6" xr:uid="{00000000-0005-0000-0000-000080000000}"/>
    <cellStyle name="Currency 5 3" xfId="180" xr:uid="{00000000-0005-0000-0000-000081000000}"/>
    <cellStyle name="Currency 5 3 2" xfId="181" xr:uid="{00000000-0005-0000-0000-000082000000}"/>
    <cellStyle name="Currency 5 3 3" xfId="182" xr:uid="{00000000-0005-0000-0000-000083000000}"/>
    <cellStyle name="Currency 5 4" xfId="183" xr:uid="{00000000-0005-0000-0000-000084000000}"/>
    <cellStyle name="Currency 5 5" xfId="184" xr:uid="{00000000-0005-0000-0000-000085000000}"/>
    <cellStyle name="Currency 5 6" xfId="185" xr:uid="{00000000-0005-0000-0000-000086000000}"/>
    <cellStyle name="Currency 6" xfId="186" xr:uid="{00000000-0005-0000-0000-000087000000}"/>
    <cellStyle name="Currency 6 2" xfId="187" xr:uid="{00000000-0005-0000-0000-000088000000}"/>
    <cellStyle name="Currency 6 3" xfId="188" xr:uid="{00000000-0005-0000-0000-000089000000}"/>
    <cellStyle name="Currency 6 4" xfId="189" xr:uid="{00000000-0005-0000-0000-00008A000000}"/>
    <cellStyle name="Currency 7" xfId="54" xr:uid="{00000000-0005-0000-0000-00008B000000}"/>
    <cellStyle name="Currency 7 2" xfId="190" xr:uid="{00000000-0005-0000-0000-00008C000000}"/>
    <cellStyle name="Currency 7 3" xfId="191" xr:uid="{00000000-0005-0000-0000-00008D000000}"/>
    <cellStyle name="Currency 8" xfId="192" xr:uid="{00000000-0005-0000-0000-00008E000000}"/>
    <cellStyle name="Currency 8 2" xfId="193" xr:uid="{00000000-0005-0000-0000-00008F000000}"/>
    <cellStyle name="Currency 8 3" xfId="194" xr:uid="{00000000-0005-0000-0000-000090000000}"/>
    <cellStyle name="Currency 9" xfId="195" xr:uid="{00000000-0005-0000-0000-000091000000}"/>
    <cellStyle name="Explanatory Text 2" xfId="55" xr:uid="{00000000-0005-0000-0000-000092000000}"/>
    <cellStyle name="Explanatory Text 2 2" xfId="196" xr:uid="{00000000-0005-0000-0000-000093000000}"/>
    <cellStyle name="Explanatory Text 2 3" xfId="197" xr:uid="{00000000-0005-0000-0000-000094000000}"/>
    <cellStyle name="Font: Calibri, 9pt regular" xfId="198" xr:uid="{00000000-0005-0000-0000-000095000000}"/>
    <cellStyle name="Footnotes: top row" xfId="199" xr:uid="{00000000-0005-0000-0000-000096000000}"/>
    <cellStyle name="Good 2" xfId="56" xr:uid="{00000000-0005-0000-0000-000097000000}"/>
    <cellStyle name="Header: bottom row" xfId="200" xr:uid="{00000000-0005-0000-0000-000098000000}"/>
    <cellStyle name="Heading 1 2" xfId="57" xr:uid="{00000000-0005-0000-0000-000099000000}"/>
    <cellStyle name="Heading 1 2 2" xfId="201" xr:uid="{00000000-0005-0000-0000-00009A000000}"/>
    <cellStyle name="Heading 1 2 3" xfId="202" xr:uid="{00000000-0005-0000-0000-00009B000000}"/>
    <cellStyle name="Heading 2 2" xfId="58" xr:uid="{00000000-0005-0000-0000-00009C000000}"/>
    <cellStyle name="Heading 2 2 2" xfId="203" xr:uid="{00000000-0005-0000-0000-00009D000000}"/>
    <cellStyle name="Heading 2 2 3" xfId="204" xr:uid="{00000000-0005-0000-0000-00009E000000}"/>
    <cellStyle name="Heading 3 2" xfId="59" xr:uid="{00000000-0005-0000-0000-00009F000000}"/>
    <cellStyle name="Heading 3 2 2" xfId="205" xr:uid="{00000000-0005-0000-0000-0000A0000000}"/>
    <cellStyle name="Heading 3 2 3" xfId="206" xr:uid="{00000000-0005-0000-0000-0000A1000000}"/>
    <cellStyle name="Heading 4 2" xfId="60" xr:uid="{00000000-0005-0000-0000-0000A2000000}"/>
    <cellStyle name="Heading 4 2 2" xfId="207" xr:uid="{00000000-0005-0000-0000-0000A3000000}"/>
    <cellStyle name="Heading 4 2 3" xfId="208" xr:uid="{00000000-0005-0000-0000-0000A4000000}"/>
    <cellStyle name="Hyperlink 2" xfId="209" xr:uid="{00000000-0005-0000-0000-0000A5000000}"/>
    <cellStyle name="Hyperlink 3" xfId="210" xr:uid="{00000000-0005-0000-0000-0000A6000000}"/>
    <cellStyle name="Input 2" xfId="61" xr:uid="{00000000-0005-0000-0000-0000A7000000}"/>
    <cellStyle name="Input 2 2" xfId="211" xr:uid="{00000000-0005-0000-0000-0000A8000000}"/>
    <cellStyle name="Input 2 3" xfId="212" xr:uid="{00000000-0005-0000-0000-0000A9000000}"/>
    <cellStyle name="Linked Cell 2" xfId="62" xr:uid="{00000000-0005-0000-0000-0000AA000000}"/>
    <cellStyle name="Linked Cell 2 2" xfId="213" xr:uid="{00000000-0005-0000-0000-0000AB000000}"/>
    <cellStyle name="Linked Cell 2 3" xfId="214" xr:uid="{00000000-0005-0000-0000-0000AC000000}"/>
    <cellStyle name="Neutral 2" xfId="63" xr:uid="{00000000-0005-0000-0000-0000AD000000}"/>
    <cellStyle name="Normal" xfId="0" builtinId="0"/>
    <cellStyle name="Normal 10" xfId="215" xr:uid="{00000000-0005-0000-0000-0000AF000000}"/>
    <cellStyle name="Normal 10 2" xfId="216" xr:uid="{00000000-0005-0000-0000-0000B0000000}"/>
    <cellStyle name="Normal 10 2 2" xfId="217" xr:uid="{00000000-0005-0000-0000-0000B1000000}"/>
    <cellStyle name="Normal 10 3" xfId="218" xr:uid="{00000000-0005-0000-0000-0000B2000000}"/>
    <cellStyle name="Normal 10 3 2" xfId="219" xr:uid="{00000000-0005-0000-0000-0000B3000000}"/>
    <cellStyle name="Normal 10 3 3" xfId="220" xr:uid="{00000000-0005-0000-0000-0000B4000000}"/>
    <cellStyle name="Normal 11" xfId="9" xr:uid="{00000000-0005-0000-0000-0000B5000000}"/>
    <cellStyle name="Normal 11 2" xfId="221" xr:uid="{00000000-0005-0000-0000-0000B6000000}"/>
    <cellStyle name="Normal 11 2 2" xfId="222" xr:uid="{00000000-0005-0000-0000-0000B7000000}"/>
    <cellStyle name="Normal 12" xfId="64" xr:uid="{00000000-0005-0000-0000-0000B8000000}"/>
    <cellStyle name="Normal 13" xfId="223" xr:uid="{00000000-0005-0000-0000-0000B9000000}"/>
    <cellStyle name="Normal 13 2" xfId="224" xr:uid="{00000000-0005-0000-0000-0000BA000000}"/>
    <cellStyle name="Normal 14" xfId="225" xr:uid="{00000000-0005-0000-0000-0000BB000000}"/>
    <cellStyle name="Normal 14 2" xfId="226" xr:uid="{00000000-0005-0000-0000-0000BC000000}"/>
    <cellStyle name="Normal 15" xfId="227" xr:uid="{00000000-0005-0000-0000-0000BD000000}"/>
    <cellStyle name="Normal 16" xfId="228" xr:uid="{00000000-0005-0000-0000-0000BE000000}"/>
    <cellStyle name="Normal 17" xfId="65" xr:uid="{00000000-0005-0000-0000-0000BF000000}"/>
    <cellStyle name="Normal 17 2" xfId="229" xr:uid="{00000000-0005-0000-0000-0000C0000000}"/>
    <cellStyle name="Normal 18" xfId="230" xr:uid="{00000000-0005-0000-0000-0000C1000000}"/>
    <cellStyle name="Normal 19" xfId="231" xr:uid="{00000000-0005-0000-0000-0000C2000000}"/>
    <cellStyle name="Normal 2" xfId="10" xr:uid="{00000000-0005-0000-0000-0000C3000000}"/>
    <cellStyle name="Normal 2 2" xfId="66" xr:uid="{00000000-0005-0000-0000-0000C4000000}"/>
    <cellStyle name="Normal 2 2 2" xfId="67" xr:uid="{00000000-0005-0000-0000-0000C5000000}"/>
    <cellStyle name="Normal 2 2 2 2" xfId="232" xr:uid="{00000000-0005-0000-0000-0000C6000000}"/>
    <cellStyle name="Normal 2 2 3" xfId="93" xr:uid="{00000000-0005-0000-0000-0000C7000000}"/>
    <cellStyle name="Normal 2 3" xfId="68" xr:uid="{00000000-0005-0000-0000-0000C8000000}"/>
    <cellStyle name="Normal 2 3 2" xfId="233" xr:uid="{00000000-0005-0000-0000-0000C9000000}"/>
    <cellStyle name="Normal 2 3 3 2" xfId="234" xr:uid="{00000000-0005-0000-0000-0000CA000000}"/>
    <cellStyle name="Normal 2 4" xfId="7" xr:uid="{00000000-0005-0000-0000-0000CB000000}"/>
    <cellStyle name="Normal 2 4 2" xfId="235" xr:uid="{00000000-0005-0000-0000-0000CC000000}"/>
    <cellStyle name="Normal 2 4 3" xfId="236" xr:uid="{00000000-0005-0000-0000-0000CD000000}"/>
    <cellStyle name="Normal 2 5" xfId="237" xr:uid="{00000000-0005-0000-0000-0000CE000000}"/>
    <cellStyle name="Normal 2 5 2" xfId="238" xr:uid="{00000000-0005-0000-0000-0000CF000000}"/>
    <cellStyle name="Normal 20" xfId="239" xr:uid="{00000000-0005-0000-0000-0000D0000000}"/>
    <cellStyle name="Normal 21" xfId="240" xr:uid="{00000000-0005-0000-0000-0000D1000000}"/>
    <cellStyle name="Normal 22" xfId="241" xr:uid="{00000000-0005-0000-0000-0000D2000000}"/>
    <cellStyle name="Normal 22 2" xfId="242" xr:uid="{00000000-0005-0000-0000-0000D3000000}"/>
    <cellStyle name="Normal 23" xfId="243" xr:uid="{00000000-0005-0000-0000-0000D4000000}"/>
    <cellStyle name="Normal 23 2" xfId="244" xr:uid="{00000000-0005-0000-0000-0000D5000000}"/>
    <cellStyle name="Normal 23 2 2" xfId="245" xr:uid="{00000000-0005-0000-0000-0000D6000000}"/>
    <cellStyle name="Normal 24" xfId="246" xr:uid="{00000000-0005-0000-0000-0000D7000000}"/>
    <cellStyle name="Normal 25" xfId="247" xr:uid="{00000000-0005-0000-0000-0000D8000000}"/>
    <cellStyle name="Normal 26" xfId="248" xr:uid="{00000000-0005-0000-0000-0000D9000000}"/>
    <cellStyle name="Normal 3" xfId="5" xr:uid="{00000000-0005-0000-0000-0000DA000000}"/>
    <cellStyle name="Normal 3 2" xfId="69" xr:uid="{00000000-0005-0000-0000-0000DB000000}"/>
    <cellStyle name="Normal 3 2 2" xfId="249" xr:uid="{00000000-0005-0000-0000-0000DC000000}"/>
    <cellStyle name="Normal 3 2 3" xfId="250" xr:uid="{00000000-0005-0000-0000-0000DD000000}"/>
    <cellStyle name="Normal 3 2 4" xfId="251" xr:uid="{00000000-0005-0000-0000-0000DE000000}"/>
    <cellStyle name="Normal 3 2 5" xfId="252" xr:uid="{00000000-0005-0000-0000-0000DF000000}"/>
    <cellStyle name="Normal 3 3" xfId="70" xr:uid="{00000000-0005-0000-0000-0000E0000000}"/>
    <cellStyle name="Normal 3 3 2" xfId="253" xr:uid="{00000000-0005-0000-0000-0000E1000000}"/>
    <cellStyle name="Normal 3 4" xfId="254" xr:uid="{00000000-0005-0000-0000-0000E2000000}"/>
    <cellStyle name="Normal 3 4 2" xfId="255" xr:uid="{00000000-0005-0000-0000-0000E3000000}"/>
    <cellStyle name="Normal 3 5" xfId="256" xr:uid="{00000000-0005-0000-0000-0000E4000000}"/>
    <cellStyle name="Normal 3 6" xfId="257" xr:uid="{00000000-0005-0000-0000-0000E5000000}"/>
    <cellStyle name="Normal 3 9" xfId="71" xr:uid="{00000000-0005-0000-0000-0000E6000000}"/>
    <cellStyle name="Normal 4" xfId="11" xr:uid="{00000000-0005-0000-0000-0000E7000000}"/>
    <cellStyle name="Normal 4 2" xfId="72" xr:uid="{00000000-0005-0000-0000-0000E8000000}"/>
    <cellStyle name="Normal 4 2 2" xfId="73" xr:uid="{00000000-0005-0000-0000-0000E9000000}"/>
    <cellStyle name="Normal 4 2 2 2" xfId="258" xr:uid="{00000000-0005-0000-0000-0000EA000000}"/>
    <cellStyle name="Normal 4 2 3" xfId="259" xr:uid="{00000000-0005-0000-0000-0000EB000000}"/>
    <cellStyle name="Normal 4 2 3 2" xfId="260" xr:uid="{00000000-0005-0000-0000-0000EC000000}"/>
    <cellStyle name="Normal 4 3" xfId="261" xr:uid="{00000000-0005-0000-0000-0000ED000000}"/>
    <cellStyle name="Normal 4 3 2" xfId="262" xr:uid="{00000000-0005-0000-0000-0000EE000000}"/>
    <cellStyle name="Normal 4 3 3" xfId="263" xr:uid="{00000000-0005-0000-0000-0000EF000000}"/>
    <cellStyle name="Normal 4 4" xfId="264" xr:uid="{00000000-0005-0000-0000-0000F0000000}"/>
    <cellStyle name="Normal 41" xfId="265" xr:uid="{00000000-0005-0000-0000-0000F1000000}"/>
    <cellStyle name="Normal 5" xfId="74" xr:uid="{00000000-0005-0000-0000-0000F2000000}"/>
    <cellStyle name="Normal 5 2" xfId="75" xr:uid="{00000000-0005-0000-0000-0000F3000000}"/>
    <cellStyle name="Normal 5 2 2" xfId="266" xr:uid="{00000000-0005-0000-0000-0000F4000000}"/>
    <cellStyle name="Normal 5 3" xfId="94" xr:uid="{00000000-0005-0000-0000-0000F5000000}"/>
    <cellStyle name="Normal 5 4" xfId="267" xr:uid="{00000000-0005-0000-0000-0000F6000000}"/>
    <cellStyle name="Normal 6" xfId="76" xr:uid="{00000000-0005-0000-0000-0000F7000000}"/>
    <cellStyle name="Normal 6 2" xfId="12" xr:uid="{00000000-0005-0000-0000-0000F8000000}"/>
    <cellStyle name="Normal 6 2 2" xfId="77" xr:uid="{00000000-0005-0000-0000-0000F9000000}"/>
    <cellStyle name="Normal 6 2 2 2" xfId="268" xr:uid="{00000000-0005-0000-0000-0000FA000000}"/>
    <cellStyle name="Normal 6 2 3" xfId="269" xr:uid="{00000000-0005-0000-0000-0000FB000000}"/>
    <cellStyle name="Normal 6 2 4" xfId="270" xr:uid="{00000000-0005-0000-0000-0000FC000000}"/>
    <cellStyle name="Normal 6 3" xfId="78" xr:uid="{00000000-0005-0000-0000-0000FD000000}"/>
    <cellStyle name="Normal 6 4" xfId="271" xr:uid="{00000000-0005-0000-0000-0000FE000000}"/>
    <cellStyle name="Normal 6 4 2" xfId="272" xr:uid="{00000000-0005-0000-0000-0000FF000000}"/>
    <cellStyle name="Normal 6 5" xfId="273" xr:uid="{00000000-0005-0000-0000-000000010000}"/>
    <cellStyle name="Normal 7" xfId="274" xr:uid="{00000000-0005-0000-0000-000001010000}"/>
    <cellStyle name="Normal 7 2" xfId="275" xr:uid="{00000000-0005-0000-0000-000002010000}"/>
    <cellStyle name="Normal 7 3" xfId="276" xr:uid="{00000000-0005-0000-0000-000003010000}"/>
    <cellStyle name="Normal 8" xfId="277" xr:uid="{00000000-0005-0000-0000-000004010000}"/>
    <cellStyle name="Normal 8 2" xfId="278" xr:uid="{00000000-0005-0000-0000-000005010000}"/>
    <cellStyle name="Normal 8 3" xfId="279" xr:uid="{00000000-0005-0000-0000-000006010000}"/>
    <cellStyle name="Normal 8 4" xfId="280" xr:uid="{00000000-0005-0000-0000-000007010000}"/>
    <cellStyle name="Normal 8 5" xfId="281" xr:uid="{00000000-0005-0000-0000-000008010000}"/>
    <cellStyle name="Normal 8 6" xfId="95" xr:uid="{00000000-0005-0000-0000-000009010000}"/>
    <cellStyle name="Normal 9" xfId="282" xr:uid="{00000000-0005-0000-0000-00000A010000}"/>
    <cellStyle name="Normal 9 2" xfId="79" xr:uid="{00000000-0005-0000-0000-00000B010000}"/>
    <cellStyle name="Normal 9 2 2" xfId="283" xr:uid="{00000000-0005-0000-0000-00000C010000}"/>
    <cellStyle name="Normal 9 2 3" xfId="284" xr:uid="{00000000-0005-0000-0000-00000D010000}"/>
    <cellStyle name="Normal 9 3" xfId="285" xr:uid="{00000000-0005-0000-0000-00000E010000}"/>
    <cellStyle name="Note 2" xfId="80" xr:uid="{00000000-0005-0000-0000-00000F010000}"/>
    <cellStyle name="Note 2 2" xfId="81" xr:uid="{00000000-0005-0000-0000-000010010000}"/>
    <cellStyle name="Note 2 3" xfId="286" xr:uid="{00000000-0005-0000-0000-000011010000}"/>
    <cellStyle name="Output 2" xfId="82" xr:uid="{00000000-0005-0000-0000-000012010000}"/>
    <cellStyle name="Output 2 2" xfId="287" xr:uid="{00000000-0005-0000-0000-000013010000}"/>
    <cellStyle name="Output 2 3" xfId="288" xr:uid="{00000000-0005-0000-0000-000014010000}"/>
    <cellStyle name="Parent row" xfId="289" xr:uid="{00000000-0005-0000-0000-000015010000}"/>
    <cellStyle name="Percent" xfId="3" builtinId="5"/>
    <cellStyle name="Percent 10" xfId="290" xr:uid="{00000000-0005-0000-0000-000017010000}"/>
    <cellStyle name="Percent 10 2" xfId="291" xr:uid="{00000000-0005-0000-0000-000018010000}"/>
    <cellStyle name="Percent 11" xfId="292" xr:uid="{00000000-0005-0000-0000-000019010000}"/>
    <cellStyle name="Percent 12" xfId="293" xr:uid="{00000000-0005-0000-0000-00001A010000}"/>
    <cellStyle name="Percent 13" xfId="294" xr:uid="{00000000-0005-0000-0000-00001B010000}"/>
    <cellStyle name="Percent 2" xfId="8" xr:uid="{00000000-0005-0000-0000-00001C010000}"/>
    <cellStyle name="Percent 2 2" xfId="83" xr:uid="{00000000-0005-0000-0000-00001D010000}"/>
    <cellStyle name="Percent 2 2 2" xfId="295" xr:uid="{00000000-0005-0000-0000-00001E010000}"/>
    <cellStyle name="Percent 2 2 3" xfId="296" xr:uid="{00000000-0005-0000-0000-00001F010000}"/>
    <cellStyle name="Percent 2 2 3 2" xfId="297" xr:uid="{00000000-0005-0000-0000-000020010000}"/>
    <cellStyle name="Percent 2 3" xfId="298" xr:uid="{00000000-0005-0000-0000-000021010000}"/>
    <cellStyle name="Percent 2 3 2" xfId="299" xr:uid="{00000000-0005-0000-0000-000022010000}"/>
    <cellStyle name="Percent 2 4" xfId="300" xr:uid="{00000000-0005-0000-0000-000023010000}"/>
    <cellStyle name="Percent 2 5" xfId="301" xr:uid="{00000000-0005-0000-0000-000024010000}"/>
    <cellStyle name="Percent 3" xfId="84" xr:uid="{00000000-0005-0000-0000-000025010000}"/>
    <cellStyle name="Percent 3 2" xfId="302" xr:uid="{00000000-0005-0000-0000-000026010000}"/>
    <cellStyle name="Percent 3 2 2" xfId="303" xr:uid="{00000000-0005-0000-0000-000027010000}"/>
    <cellStyle name="Percent 3 2 3" xfId="304" xr:uid="{00000000-0005-0000-0000-000028010000}"/>
    <cellStyle name="Percent 3 3" xfId="305" xr:uid="{00000000-0005-0000-0000-000029010000}"/>
    <cellStyle name="Percent 4" xfId="85" xr:uid="{00000000-0005-0000-0000-00002A010000}"/>
    <cellStyle name="Percent 4 2" xfId="86" xr:uid="{00000000-0005-0000-0000-00002B010000}"/>
    <cellStyle name="Percent 4 2 2" xfId="306" xr:uid="{00000000-0005-0000-0000-00002C010000}"/>
    <cellStyle name="Percent 4 2 3" xfId="307" xr:uid="{00000000-0005-0000-0000-00002D010000}"/>
    <cellStyle name="Percent 4 3" xfId="308" xr:uid="{00000000-0005-0000-0000-00002E010000}"/>
    <cellStyle name="Percent 5" xfId="87" xr:uid="{00000000-0005-0000-0000-00002F010000}"/>
    <cellStyle name="Percent 5 2" xfId="309" xr:uid="{00000000-0005-0000-0000-000030010000}"/>
    <cellStyle name="Percent 5 2 2" xfId="310" xr:uid="{00000000-0005-0000-0000-000031010000}"/>
    <cellStyle name="Percent 5 3" xfId="311" xr:uid="{00000000-0005-0000-0000-000032010000}"/>
    <cellStyle name="Percent 5 4" xfId="312" xr:uid="{00000000-0005-0000-0000-000033010000}"/>
    <cellStyle name="Percent 5 5" xfId="313" xr:uid="{00000000-0005-0000-0000-000034010000}"/>
    <cellStyle name="Percent 6" xfId="88" xr:uid="{00000000-0005-0000-0000-000035010000}"/>
    <cellStyle name="Percent 6 2" xfId="314" xr:uid="{00000000-0005-0000-0000-000036010000}"/>
    <cellStyle name="Percent 6 2 2" xfId="315" xr:uid="{00000000-0005-0000-0000-000037010000}"/>
    <cellStyle name="Percent 6 3" xfId="316" xr:uid="{00000000-0005-0000-0000-000038010000}"/>
    <cellStyle name="Percent 6 4" xfId="317" xr:uid="{00000000-0005-0000-0000-000039010000}"/>
    <cellStyle name="Percent 7" xfId="318" xr:uid="{00000000-0005-0000-0000-00003A010000}"/>
    <cellStyle name="Percent 7 2" xfId="319" xr:uid="{00000000-0005-0000-0000-00003B010000}"/>
    <cellStyle name="Percent 7 3" xfId="320" xr:uid="{00000000-0005-0000-0000-00003C010000}"/>
    <cellStyle name="Percent 7 4" xfId="321" xr:uid="{00000000-0005-0000-0000-00003D010000}"/>
    <cellStyle name="Percent 7 5" xfId="322" xr:uid="{00000000-0005-0000-0000-00003E010000}"/>
    <cellStyle name="Percent 8" xfId="323" xr:uid="{00000000-0005-0000-0000-00003F010000}"/>
    <cellStyle name="Percent 8 2" xfId="324" xr:uid="{00000000-0005-0000-0000-000040010000}"/>
    <cellStyle name="Percent 8 3" xfId="325" xr:uid="{00000000-0005-0000-0000-000041010000}"/>
    <cellStyle name="Percent 8 4" xfId="326" xr:uid="{00000000-0005-0000-0000-000042010000}"/>
    <cellStyle name="Percent 9" xfId="327" xr:uid="{00000000-0005-0000-0000-000043010000}"/>
    <cellStyle name="Percent 9 2" xfId="328" xr:uid="{00000000-0005-0000-0000-000044010000}"/>
    <cellStyle name="Table title" xfId="329" xr:uid="{00000000-0005-0000-0000-000045010000}"/>
    <cellStyle name="Title 2" xfId="89" xr:uid="{00000000-0005-0000-0000-000046010000}"/>
    <cellStyle name="Title 2 2" xfId="90" xr:uid="{00000000-0005-0000-0000-000047010000}"/>
    <cellStyle name="Title 2 3" xfId="330" xr:uid="{00000000-0005-0000-0000-000048010000}"/>
    <cellStyle name="Total 2" xfId="91" xr:uid="{00000000-0005-0000-0000-000049010000}"/>
    <cellStyle name="Total 2 2" xfId="331" xr:uid="{00000000-0005-0000-0000-00004A010000}"/>
    <cellStyle name="Total 2 3" xfId="332" xr:uid="{00000000-0005-0000-0000-00004B010000}"/>
    <cellStyle name="Warning Text 2" xfId="92" xr:uid="{00000000-0005-0000-0000-00004C010000}"/>
    <cellStyle name="Warning Text 2 2" xfId="333" xr:uid="{00000000-0005-0000-0000-00004D010000}"/>
    <cellStyle name="Warning Text 2 3" xfId="334" xr:uid="{00000000-0005-0000-0000-00004E010000}"/>
  </cellStyles>
  <dxfs count="2"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448235</xdr:colOff>
      <xdr:row>32</xdr:row>
      <xdr:rowOff>53788</xdr:rowOff>
    </xdr:from>
    <xdr:to>
      <xdr:col>10</xdr:col>
      <xdr:colOff>3325197</xdr:colOff>
      <xdr:row>47</xdr:row>
      <xdr:rowOff>50164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5435" y="6544235"/>
          <a:ext cx="8697110" cy="281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598805</xdr:colOff>
      <xdr:row>2</xdr:row>
      <xdr:rowOff>65405</xdr:rowOff>
    </xdr:from>
    <xdr:ext cx="8241872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704455" y="427355"/>
          <a:ext cx="8241872" cy="78124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1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cmpd="sng">
          <a:solidFill>
            <a:schemeClr val="accent2">
              <a:lumMod val="75000"/>
              <a:alpha val="81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We are updating</a:t>
          </a:r>
          <a:r>
            <a:rPr lang="en-US" sz="1100" b="1" baseline="0"/>
            <a:t> this rate for the OBOT Hospital add-on b/c it was mistakenly </a:t>
          </a:r>
        </a:p>
        <a:p>
          <a:r>
            <a:rPr lang="en-US" sz="1100" b="1" baseline="0"/>
            <a:t>incorrect before and was not caught until after the reg was finalizedduring the lst rate review for this service.  DPH used a workaround to </a:t>
          </a:r>
        </a:p>
        <a:p>
          <a:r>
            <a:rPr lang="en-US" sz="1100" b="1" baseline="0"/>
            <a:t>pay the provider $3,804 Monthly AR by using RN/APRN add-ons.</a:t>
          </a:r>
        </a:p>
        <a:p>
          <a:r>
            <a:rPr lang="en-US" sz="1100" b="1" baseline="0"/>
            <a:t>The update for this rate to the reg at this does does not yield any additional fiscal impact</a:t>
          </a:r>
          <a:endParaRPr lang="en-US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In-Home%20Basic%20Living%20Supports-CMR%20423/FY23%20Rate%20Review/1.%20Materials/BLS%20Benchmarks%20for%20FY21%20FO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istrative%20Services-POS%20Policy%20Office\Admin%20&amp;%20Staff\Kara\Workforce%20Initiatives\3.%20Benchmark%20Analysis%2010.18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020 BLS  SALARY CHART"/>
      <sheetName val="DC  CNA  DC III"/>
      <sheetName val="Case Social Worker.Manager"/>
      <sheetName val="Clinical"/>
      <sheetName val="Nursing"/>
      <sheetName val="Management"/>
      <sheetName val="Therapies"/>
    </sheetNames>
    <sheetDataSet>
      <sheetData sheetId="0"/>
      <sheetData sheetId="1">
        <row r="7">
          <cell r="G7">
            <v>16.791999999999998</v>
          </cell>
        </row>
        <row r="11">
          <cell r="G11">
            <v>17.260000000000002</v>
          </cell>
        </row>
        <row r="20">
          <cell r="G20">
            <v>21.736000000000001</v>
          </cell>
        </row>
      </sheetData>
      <sheetData sheetId="2">
        <row r="4">
          <cell r="G4">
            <v>21.814999999999998</v>
          </cell>
        </row>
        <row r="10">
          <cell r="G10">
            <v>26.16</v>
          </cell>
        </row>
      </sheetData>
      <sheetData sheetId="3">
        <row r="5">
          <cell r="G5">
            <v>30.59</v>
          </cell>
        </row>
        <row r="9">
          <cell r="G9">
            <v>40.57</v>
          </cell>
        </row>
      </sheetData>
      <sheetData sheetId="4">
        <row r="2">
          <cell r="G2">
            <v>28.8</v>
          </cell>
        </row>
        <row r="6">
          <cell r="G6">
            <v>43.41</v>
          </cell>
        </row>
        <row r="11">
          <cell r="G11">
            <v>59.6</v>
          </cell>
        </row>
      </sheetData>
      <sheetData sheetId="5">
        <row r="2">
          <cell r="G2">
            <v>33.46153846153846</v>
          </cell>
          <cell r="H2">
            <v>69600</v>
          </cell>
        </row>
      </sheetData>
      <sheetData sheetId="6">
        <row r="2">
          <cell r="E2">
            <v>31.99</v>
          </cell>
        </row>
        <row r="8">
          <cell r="E8">
            <v>34.022499999999994</v>
          </cell>
        </row>
        <row r="14">
          <cell r="E14">
            <v>36.380000000000003</v>
          </cell>
        </row>
        <row r="18">
          <cell r="E18">
            <v>37.751999999999995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C I &amp; II"/>
      <sheetName val="DC II ks"/>
      <sheetName val="DC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S RN. APRN"/>
    </sheetNames>
    <sheetDataSet>
      <sheetData sheetId="0"/>
      <sheetData sheetId="1">
        <row r="12">
          <cell r="J12">
            <v>16.796506410256413</v>
          </cell>
        </row>
      </sheetData>
      <sheetData sheetId="2" refreshError="1"/>
      <sheetData sheetId="3">
        <row r="11">
          <cell r="J11">
            <v>20.893115384615385</v>
          </cell>
        </row>
      </sheetData>
      <sheetData sheetId="4">
        <row r="13">
          <cell r="L13">
            <v>16.170000000000002</v>
          </cell>
        </row>
      </sheetData>
      <sheetData sheetId="5">
        <row r="9">
          <cell r="J9">
            <v>22.073999999999998</v>
          </cell>
          <cell r="L9">
            <v>21.14</v>
          </cell>
        </row>
      </sheetData>
      <sheetData sheetId="6">
        <row r="13">
          <cell r="J13">
            <v>26.866666666666664</v>
          </cell>
        </row>
      </sheetData>
      <sheetData sheetId="7">
        <row r="13">
          <cell r="O13">
            <v>30.101111111111109</v>
          </cell>
        </row>
      </sheetData>
      <sheetData sheetId="8">
        <row r="6">
          <cell r="I6">
            <v>42.94</v>
          </cell>
        </row>
      </sheetData>
      <sheetData sheetId="9">
        <row r="6">
          <cell r="H6">
            <v>28.36</v>
          </cell>
        </row>
      </sheetData>
      <sheetData sheetId="10">
        <row r="16">
          <cell r="K16">
            <v>44.3</v>
          </cell>
        </row>
      </sheetData>
      <sheetData sheetId="11">
        <row r="15">
          <cell r="K15">
            <v>59.01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2"/>
  <sheetViews>
    <sheetView topLeftCell="B1" zoomScale="90" zoomScaleNormal="90" workbookViewId="0">
      <selection activeCell="C31" sqref="C31"/>
    </sheetView>
  </sheetViews>
  <sheetFormatPr defaultRowHeight="14.5"/>
  <cols>
    <col min="1" max="1" width="5.54296875" customWidth="1"/>
    <col min="2" max="2" width="58" customWidth="1"/>
    <col min="3" max="3" width="16.08984375" customWidth="1"/>
    <col min="4" max="4" width="10" hidden="1" customWidth="1"/>
    <col min="5" max="5" width="1.54296875" customWidth="1"/>
    <col min="6" max="6" width="50.54296875" customWidth="1"/>
    <col min="7" max="7" width="65" style="94" customWidth="1"/>
    <col min="8" max="8" width="14.9062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 ht="57" customHeight="1">
      <c r="B1" s="92">
        <v>43777</v>
      </c>
      <c r="C1" s="93" t="s">
        <v>47</v>
      </c>
      <c r="D1" s="93" t="s">
        <v>48</v>
      </c>
    </row>
    <row r="2" spans="2:10" ht="15" thickBot="1">
      <c r="B2" s="95" t="s">
        <v>49</v>
      </c>
      <c r="C2" s="96" t="s">
        <v>50</v>
      </c>
      <c r="D2" s="93" t="s">
        <v>51</v>
      </c>
      <c r="G2" s="97" t="s">
        <v>52</v>
      </c>
      <c r="H2" s="93" t="s">
        <v>53</v>
      </c>
      <c r="J2" t="s">
        <v>54</v>
      </c>
    </row>
    <row r="3" spans="2:10" ht="31.4" customHeight="1">
      <c r="B3" s="98" t="s">
        <v>55</v>
      </c>
      <c r="C3" s="99">
        <v>15.48</v>
      </c>
      <c r="D3" s="99">
        <f>'[9]DC I &amp; II'!J12</f>
        <v>16.796506410256413</v>
      </c>
      <c r="E3" s="100"/>
      <c r="F3" s="334" t="s">
        <v>56</v>
      </c>
      <c r="G3" s="336" t="s">
        <v>57</v>
      </c>
      <c r="H3" s="101">
        <f>H4/2080</f>
        <v>15.480288461538462</v>
      </c>
      <c r="J3" s="102">
        <f>D3-H3</f>
        <v>1.3162179487179504</v>
      </c>
    </row>
    <row r="4" spans="2:10" ht="16" thickBot="1">
      <c r="B4" s="103" t="s">
        <v>58</v>
      </c>
      <c r="C4" s="104">
        <f>C3*2080</f>
        <v>32198.400000000001</v>
      </c>
      <c r="D4" s="105">
        <f>D3*2080</f>
        <v>34936.733333333337</v>
      </c>
      <c r="E4" s="106"/>
      <c r="F4" s="335"/>
      <c r="G4" s="337"/>
      <c r="H4" s="107">
        <v>32199</v>
      </c>
      <c r="J4" s="102"/>
    </row>
    <row r="5" spans="2:10" ht="15.5">
      <c r="B5" s="98" t="s">
        <v>59</v>
      </c>
      <c r="C5" s="99">
        <v>19.96</v>
      </c>
      <c r="D5" s="108">
        <f>'[9]DC III '!J11</f>
        <v>20.893115384615385</v>
      </c>
      <c r="E5" s="100"/>
      <c r="F5" s="100" t="s">
        <v>60</v>
      </c>
      <c r="G5" s="336" t="s">
        <v>61</v>
      </c>
      <c r="H5" s="101">
        <f>H6/2080</f>
        <v>18.400480769230768</v>
      </c>
      <c r="J5" s="102">
        <f>D5-H5</f>
        <v>2.4926346153846168</v>
      </c>
    </row>
    <row r="6" spans="2:10" ht="16" thickBot="1">
      <c r="B6" s="109" t="s">
        <v>62</v>
      </c>
      <c r="C6" s="110">
        <f>C5*2080</f>
        <v>41516.800000000003</v>
      </c>
      <c r="D6" s="111">
        <f>D5*2080</f>
        <v>43457.68</v>
      </c>
      <c r="E6" s="112"/>
      <c r="F6" s="112"/>
      <c r="G6" s="337"/>
      <c r="H6" s="107">
        <v>38273</v>
      </c>
      <c r="J6" s="102"/>
    </row>
    <row r="7" spans="2:10" ht="15.5">
      <c r="B7" s="98" t="s">
        <v>63</v>
      </c>
      <c r="C7" s="99">
        <v>15.53</v>
      </c>
      <c r="D7" s="108">
        <f>[9]CNA!L13</f>
        <v>16.170000000000002</v>
      </c>
      <c r="E7" s="100"/>
      <c r="F7" s="113"/>
      <c r="G7" s="336" t="s">
        <v>64</v>
      </c>
      <c r="H7" s="101">
        <f>H8/2080</f>
        <v>20.43028846153846</v>
      </c>
      <c r="J7" s="114">
        <f>D7-H7</f>
        <v>-4.2602884615384582</v>
      </c>
    </row>
    <row r="8" spans="2:10" ht="16" thickBot="1">
      <c r="B8" s="109" t="s">
        <v>65</v>
      </c>
      <c r="C8" s="110">
        <f>C7*2080</f>
        <v>32302.399999999998</v>
      </c>
      <c r="D8" s="111">
        <f>D7*2080</f>
        <v>33633.600000000006</v>
      </c>
      <c r="E8" s="112"/>
      <c r="F8" s="112"/>
      <c r="G8" s="337"/>
      <c r="H8" s="107">
        <v>42495</v>
      </c>
      <c r="J8" s="102"/>
    </row>
    <row r="9" spans="2:10" ht="15.5">
      <c r="B9" s="98" t="s">
        <v>66</v>
      </c>
      <c r="C9" s="99">
        <f>'[9]Caseworker BA'!L9</f>
        <v>21.14</v>
      </c>
      <c r="D9" s="108">
        <f>'[9]Caseworker BA'!J9</f>
        <v>22.073999999999998</v>
      </c>
      <c r="E9" s="100"/>
      <c r="F9" s="100" t="s">
        <v>67</v>
      </c>
      <c r="G9" s="336" t="s">
        <v>68</v>
      </c>
      <c r="H9" s="332" t="s">
        <v>69</v>
      </c>
      <c r="J9" s="102"/>
    </row>
    <row r="10" spans="2:10" ht="16" thickBot="1">
      <c r="B10" s="109" t="s">
        <v>70</v>
      </c>
      <c r="C10" s="110">
        <f>C9*2080</f>
        <v>43971.200000000004</v>
      </c>
      <c r="D10" s="111">
        <f>D9*2080</f>
        <v>45913.919999999998</v>
      </c>
      <c r="E10" s="112"/>
      <c r="F10" s="112"/>
      <c r="G10" s="337"/>
      <c r="H10" s="333"/>
      <c r="J10" s="102"/>
    </row>
    <row r="11" spans="2:10" ht="31">
      <c r="B11" s="115" t="s">
        <v>71</v>
      </c>
      <c r="C11" s="116">
        <v>25.32</v>
      </c>
      <c r="D11" s="117">
        <f>'[9]Casemanager MA '!J13</f>
        <v>26.866666666666664</v>
      </c>
      <c r="E11" s="106"/>
      <c r="F11" s="106" t="s">
        <v>72</v>
      </c>
      <c r="G11" s="338" t="s">
        <v>73</v>
      </c>
      <c r="H11" s="101">
        <f>H12/2080</f>
        <v>19.703365384615385</v>
      </c>
      <c r="J11" s="102">
        <f>D11-H11</f>
        <v>7.1633012820512789</v>
      </c>
    </row>
    <row r="12" spans="2:10" ht="31.5" thickBot="1">
      <c r="B12" s="115" t="s">
        <v>74</v>
      </c>
      <c r="C12" s="110">
        <f>C11*2080</f>
        <v>52665.599999999999</v>
      </c>
      <c r="D12" s="111">
        <f>D11*2080</f>
        <v>55882.666666666657</v>
      </c>
      <c r="E12" s="112"/>
      <c r="F12" s="112" t="s">
        <v>75</v>
      </c>
      <c r="G12" s="337"/>
      <c r="H12" s="107">
        <v>40983</v>
      </c>
      <c r="J12" s="102"/>
    </row>
    <row r="13" spans="2:10" ht="15.5">
      <c r="B13" s="98" t="s">
        <v>76</v>
      </c>
      <c r="C13" s="99">
        <v>29.29</v>
      </c>
      <c r="D13" s="108">
        <f>'[9]Clinician w indep Lic'!O13</f>
        <v>30.101111111111109</v>
      </c>
      <c r="E13" s="100"/>
      <c r="F13" s="100" t="s">
        <v>77</v>
      </c>
      <c r="G13" s="336" t="s">
        <v>78</v>
      </c>
      <c r="H13" s="101">
        <f>H14/2080</f>
        <v>27.190865384615385</v>
      </c>
      <c r="J13" s="102">
        <f>D13-H13</f>
        <v>2.9102457264957238</v>
      </c>
    </row>
    <row r="14" spans="2:10" ht="16" thickBot="1">
      <c r="B14" s="109" t="s">
        <v>79</v>
      </c>
      <c r="C14" s="110">
        <f>C13*2080</f>
        <v>60923.199999999997</v>
      </c>
      <c r="D14" s="111">
        <f>D13*2080</f>
        <v>62610.311111111107</v>
      </c>
      <c r="E14" s="112"/>
      <c r="F14" s="112"/>
      <c r="G14" s="337"/>
      <c r="H14" s="107">
        <v>56557</v>
      </c>
      <c r="J14" s="102"/>
    </row>
    <row r="15" spans="2:10" ht="15.5">
      <c r="B15" s="98" t="s">
        <v>80</v>
      </c>
      <c r="C15" s="99">
        <v>40.06</v>
      </c>
      <c r="D15" s="108">
        <f>'[9]Clinical Manager'!I6</f>
        <v>42.94</v>
      </c>
      <c r="E15" s="100"/>
      <c r="F15" s="339" t="s">
        <v>81</v>
      </c>
      <c r="G15" s="336" t="s">
        <v>82</v>
      </c>
      <c r="H15" s="101">
        <f>H16/2080</f>
        <v>33.217788461538461</v>
      </c>
      <c r="J15" s="102">
        <f>D15-H15</f>
        <v>9.7222115384615364</v>
      </c>
    </row>
    <row r="16" spans="2:10" ht="16" thickBot="1">
      <c r="B16" s="109" t="s">
        <v>83</v>
      </c>
      <c r="C16" s="110">
        <f>C15*2080</f>
        <v>83324.800000000003</v>
      </c>
      <c r="D16" s="111">
        <f>D15*2080</f>
        <v>89315.199999999997</v>
      </c>
      <c r="E16" s="112"/>
      <c r="F16" s="340"/>
      <c r="G16" s="337"/>
      <c r="H16" s="107">
        <v>69093</v>
      </c>
      <c r="J16" s="102"/>
    </row>
    <row r="17" spans="2:10" ht="15.5">
      <c r="B17" s="98" t="s">
        <v>84</v>
      </c>
      <c r="C17" s="99">
        <v>27.62</v>
      </c>
      <c r="D17" s="108">
        <f>[9]LPN!H6</f>
        <v>28.36</v>
      </c>
      <c r="E17" s="100"/>
      <c r="F17" s="100"/>
      <c r="G17" s="336" t="s">
        <v>85</v>
      </c>
      <c r="H17" s="101">
        <f>H18/2080</f>
        <v>25.143750000000001</v>
      </c>
      <c r="J17" s="102">
        <f>D17-H17</f>
        <v>3.2162499999999987</v>
      </c>
    </row>
    <row r="18" spans="2:10" ht="16" thickBot="1">
      <c r="B18" s="109" t="s">
        <v>86</v>
      </c>
      <c r="C18" s="110">
        <f>C17*2080</f>
        <v>57449.599999999999</v>
      </c>
      <c r="D18" s="111">
        <f>D17*2080</f>
        <v>58988.799999999996</v>
      </c>
      <c r="E18" s="112"/>
      <c r="F18" s="112"/>
      <c r="G18" s="337"/>
      <c r="H18" s="107">
        <v>52299</v>
      </c>
      <c r="J18" s="102"/>
    </row>
    <row r="19" spans="2:10" ht="15.5">
      <c r="B19" s="98" t="s">
        <v>87</v>
      </c>
      <c r="C19" s="99">
        <v>41.76</v>
      </c>
      <c r="D19" s="108">
        <f>'[9]BS RN'!K16</f>
        <v>44.3</v>
      </c>
      <c r="E19" s="100"/>
      <c r="F19" s="100"/>
      <c r="G19" s="336" t="s">
        <v>88</v>
      </c>
      <c r="H19" s="118">
        <f>H20/2080</f>
        <v>33.460576923076921</v>
      </c>
      <c r="J19" s="102">
        <f>D19-H19</f>
        <v>10.839423076923076</v>
      </c>
    </row>
    <row r="20" spans="2:10" ht="16" thickBot="1">
      <c r="B20" s="109" t="s">
        <v>89</v>
      </c>
      <c r="C20" s="110">
        <f>C19*2080</f>
        <v>86860.800000000003</v>
      </c>
      <c r="D20" s="111">
        <f>D19*2080</f>
        <v>92144</v>
      </c>
      <c r="E20" s="112"/>
      <c r="F20" s="112"/>
      <c r="G20" s="337"/>
      <c r="H20" s="107">
        <v>69598</v>
      </c>
      <c r="J20" s="102"/>
    </row>
    <row r="21" spans="2:10" ht="15.5">
      <c r="B21" s="98" t="s">
        <v>90</v>
      </c>
      <c r="C21" s="99">
        <v>57.41</v>
      </c>
      <c r="D21" s="108">
        <f>'[9]MS RN. APRN'!K15</f>
        <v>59.01</v>
      </c>
      <c r="E21" s="100"/>
      <c r="F21" s="100"/>
      <c r="G21" s="336" t="s">
        <v>91</v>
      </c>
      <c r="H21" s="101">
        <f>H22/2080</f>
        <v>48.354326923076925</v>
      </c>
      <c r="J21" s="102">
        <f>D21-H21</f>
        <v>10.655673076923073</v>
      </c>
    </row>
    <row r="22" spans="2:10" ht="16" thickBot="1">
      <c r="B22" s="109" t="s">
        <v>92</v>
      </c>
      <c r="C22" s="110">
        <f>C21*2080</f>
        <v>119412.79999999999</v>
      </c>
      <c r="D22" s="111">
        <f>D21*2080</f>
        <v>122740.8</v>
      </c>
      <c r="E22" s="112"/>
      <c r="F22" s="112"/>
      <c r="G22" s="337"/>
      <c r="H22" s="107">
        <v>100577</v>
      </c>
      <c r="J22" s="102"/>
    </row>
    <row r="26" spans="2:10" ht="15.5">
      <c r="B26" s="119" t="s">
        <v>93</v>
      </c>
      <c r="C26" s="120">
        <f>C4</f>
        <v>32198.400000000001</v>
      </c>
    </row>
    <row r="27" spans="2:10" ht="15.5">
      <c r="B27" s="121"/>
      <c r="C27" s="121"/>
    </row>
    <row r="28" spans="2:10" ht="15.5">
      <c r="B28" s="119" t="s">
        <v>94</v>
      </c>
      <c r="C28" s="120">
        <v>29640</v>
      </c>
    </row>
    <row r="29" spans="2:10" ht="15.5">
      <c r="B29" s="121"/>
      <c r="C29" s="121"/>
    </row>
    <row r="30" spans="2:10" ht="15.5">
      <c r="B30" s="119" t="s">
        <v>95</v>
      </c>
      <c r="C30" s="122" t="s">
        <v>100</v>
      </c>
    </row>
    <row r="31" spans="2:10" ht="15.5">
      <c r="B31" s="119" t="s">
        <v>96</v>
      </c>
      <c r="C31" s="122">
        <v>1.78E-2</v>
      </c>
    </row>
    <row r="32" spans="2:10" ht="15.5">
      <c r="B32" s="123" t="s">
        <v>97</v>
      </c>
      <c r="C32" s="122">
        <v>3.7000000000000002E-3</v>
      </c>
    </row>
  </sheetData>
  <mergeCells count="13">
    <mergeCell ref="G21:G22"/>
    <mergeCell ref="G11:G12"/>
    <mergeCell ref="G13:G14"/>
    <mergeCell ref="F15:F16"/>
    <mergeCell ref="G15:G16"/>
    <mergeCell ref="G17:G18"/>
    <mergeCell ref="G19:G20"/>
    <mergeCell ref="H9:H10"/>
    <mergeCell ref="F3:F4"/>
    <mergeCell ref="G3:G4"/>
    <mergeCell ref="G5:G6"/>
    <mergeCell ref="G7:G8"/>
    <mergeCell ref="G9:G10"/>
  </mergeCells>
  <pageMargins left="0.25" right="0.25" top="0.75" bottom="0.75" header="0.3" footer="0.3"/>
  <pageSetup scale="69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2"/>
  <sheetViews>
    <sheetView zoomScale="80" zoomScaleNormal="80" workbookViewId="0">
      <selection activeCell="M54" sqref="M54"/>
    </sheetView>
  </sheetViews>
  <sheetFormatPr defaultRowHeight="14.5"/>
  <cols>
    <col min="1" max="1" width="5.54296875" style="140" customWidth="1"/>
    <col min="2" max="2" width="58" style="140" customWidth="1"/>
    <col min="3" max="3" width="24.08984375" style="140" customWidth="1"/>
    <col min="4" max="5" width="14.90625" style="140" hidden="1" customWidth="1"/>
    <col min="6" max="6" width="59.54296875" style="140" customWidth="1"/>
    <col min="7" max="7" width="58.54296875" style="141" customWidth="1"/>
    <col min="8" max="8" width="14.90625" style="140" hidden="1" customWidth="1"/>
    <col min="9" max="9" width="0" style="140" hidden="1" customWidth="1"/>
    <col min="10" max="10" width="11" style="140" hidden="1" customWidth="1"/>
    <col min="11" max="11" width="0" style="140" hidden="1" customWidth="1"/>
    <col min="12" max="12" width="44" style="141" customWidth="1"/>
    <col min="13" max="256" width="8.90625" style="140"/>
    <col min="257" max="257" width="5.54296875" style="140" customWidth="1"/>
    <col min="258" max="258" width="58" style="140" customWidth="1"/>
    <col min="259" max="259" width="24.08984375" style="140" customWidth="1"/>
    <col min="260" max="261" width="0" style="140" hidden="1" customWidth="1"/>
    <col min="262" max="262" width="61.453125" style="140" customWidth="1"/>
    <col min="263" max="263" width="62.08984375" style="140" customWidth="1"/>
    <col min="264" max="267" width="0" style="140" hidden="1" customWidth="1"/>
    <col min="268" max="512" width="8.90625" style="140"/>
    <col min="513" max="513" width="5.54296875" style="140" customWidth="1"/>
    <col min="514" max="514" width="58" style="140" customWidth="1"/>
    <col min="515" max="515" width="24.08984375" style="140" customWidth="1"/>
    <col min="516" max="517" width="0" style="140" hidden="1" customWidth="1"/>
    <col min="518" max="518" width="61.453125" style="140" customWidth="1"/>
    <col min="519" max="519" width="62.08984375" style="140" customWidth="1"/>
    <col min="520" max="523" width="0" style="140" hidden="1" customWidth="1"/>
    <col min="524" max="768" width="8.90625" style="140"/>
    <col min="769" max="769" width="5.54296875" style="140" customWidth="1"/>
    <col min="770" max="770" width="58" style="140" customWidth="1"/>
    <col min="771" max="771" width="24.08984375" style="140" customWidth="1"/>
    <col min="772" max="773" width="0" style="140" hidden="1" customWidth="1"/>
    <col min="774" max="774" width="61.453125" style="140" customWidth="1"/>
    <col min="775" max="775" width="62.08984375" style="140" customWidth="1"/>
    <col min="776" max="779" width="0" style="140" hidden="1" customWidth="1"/>
    <col min="780" max="1024" width="8.90625" style="140"/>
    <col min="1025" max="1025" width="5.54296875" style="140" customWidth="1"/>
    <col min="1026" max="1026" width="58" style="140" customWidth="1"/>
    <col min="1027" max="1027" width="24.08984375" style="140" customWidth="1"/>
    <col min="1028" max="1029" width="0" style="140" hidden="1" customWidth="1"/>
    <col min="1030" max="1030" width="61.453125" style="140" customWidth="1"/>
    <col min="1031" max="1031" width="62.08984375" style="140" customWidth="1"/>
    <col min="1032" max="1035" width="0" style="140" hidden="1" customWidth="1"/>
    <col min="1036" max="1280" width="8.90625" style="140"/>
    <col min="1281" max="1281" width="5.54296875" style="140" customWidth="1"/>
    <col min="1282" max="1282" width="58" style="140" customWidth="1"/>
    <col min="1283" max="1283" width="24.08984375" style="140" customWidth="1"/>
    <col min="1284" max="1285" width="0" style="140" hidden="1" customWidth="1"/>
    <col min="1286" max="1286" width="61.453125" style="140" customWidth="1"/>
    <col min="1287" max="1287" width="62.08984375" style="140" customWidth="1"/>
    <col min="1288" max="1291" width="0" style="140" hidden="1" customWidth="1"/>
    <col min="1292" max="1536" width="8.90625" style="140"/>
    <col min="1537" max="1537" width="5.54296875" style="140" customWidth="1"/>
    <col min="1538" max="1538" width="58" style="140" customWidth="1"/>
    <col min="1539" max="1539" width="24.08984375" style="140" customWidth="1"/>
    <col min="1540" max="1541" width="0" style="140" hidden="1" customWidth="1"/>
    <col min="1542" max="1542" width="61.453125" style="140" customWidth="1"/>
    <col min="1543" max="1543" width="62.08984375" style="140" customWidth="1"/>
    <col min="1544" max="1547" width="0" style="140" hidden="1" customWidth="1"/>
    <col min="1548" max="1792" width="8.90625" style="140"/>
    <col min="1793" max="1793" width="5.54296875" style="140" customWidth="1"/>
    <col min="1794" max="1794" width="58" style="140" customWidth="1"/>
    <col min="1795" max="1795" width="24.08984375" style="140" customWidth="1"/>
    <col min="1796" max="1797" width="0" style="140" hidden="1" customWidth="1"/>
    <col min="1798" max="1798" width="61.453125" style="140" customWidth="1"/>
    <col min="1799" max="1799" width="62.08984375" style="140" customWidth="1"/>
    <col min="1800" max="1803" width="0" style="140" hidden="1" customWidth="1"/>
    <col min="1804" max="2048" width="8.90625" style="140"/>
    <col min="2049" max="2049" width="5.54296875" style="140" customWidth="1"/>
    <col min="2050" max="2050" width="58" style="140" customWidth="1"/>
    <col min="2051" max="2051" width="24.08984375" style="140" customWidth="1"/>
    <col min="2052" max="2053" width="0" style="140" hidden="1" customWidth="1"/>
    <col min="2054" max="2054" width="61.453125" style="140" customWidth="1"/>
    <col min="2055" max="2055" width="62.08984375" style="140" customWidth="1"/>
    <col min="2056" max="2059" width="0" style="140" hidden="1" customWidth="1"/>
    <col min="2060" max="2304" width="8.90625" style="140"/>
    <col min="2305" max="2305" width="5.54296875" style="140" customWidth="1"/>
    <col min="2306" max="2306" width="58" style="140" customWidth="1"/>
    <col min="2307" max="2307" width="24.08984375" style="140" customWidth="1"/>
    <col min="2308" max="2309" width="0" style="140" hidden="1" customWidth="1"/>
    <col min="2310" max="2310" width="61.453125" style="140" customWidth="1"/>
    <col min="2311" max="2311" width="62.08984375" style="140" customWidth="1"/>
    <col min="2312" max="2315" width="0" style="140" hidden="1" customWidth="1"/>
    <col min="2316" max="2560" width="8.90625" style="140"/>
    <col min="2561" max="2561" width="5.54296875" style="140" customWidth="1"/>
    <col min="2562" max="2562" width="58" style="140" customWidth="1"/>
    <col min="2563" max="2563" width="24.08984375" style="140" customWidth="1"/>
    <col min="2564" max="2565" width="0" style="140" hidden="1" customWidth="1"/>
    <col min="2566" max="2566" width="61.453125" style="140" customWidth="1"/>
    <col min="2567" max="2567" width="62.08984375" style="140" customWidth="1"/>
    <col min="2568" max="2571" width="0" style="140" hidden="1" customWidth="1"/>
    <col min="2572" max="2816" width="8.90625" style="140"/>
    <col min="2817" max="2817" width="5.54296875" style="140" customWidth="1"/>
    <col min="2818" max="2818" width="58" style="140" customWidth="1"/>
    <col min="2819" max="2819" width="24.08984375" style="140" customWidth="1"/>
    <col min="2820" max="2821" width="0" style="140" hidden="1" customWidth="1"/>
    <col min="2822" max="2822" width="61.453125" style="140" customWidth="1"/>
    <col min="2823" max="2823" width="62.08984375" style="140" customWidth="1"/>
    <col min="2824" max="2827" width="0" style="140" hidden="1" customWidth="1"/>
    <col min="2828" max="3072" width="8.90625" style="140"/>
    <col min="3073" max="3073" width="5.54296875" style="140" customWidth="1"/>
    <col min="3074" max="3074" width="58" style="140" customWidth="1"/>
    <col min="3075" max="3075" width="24.08984375" style="140" customWidth="1"/>
    <col min="3076" max="3077" width="0" style="140" hidden="1" customWidth="1"/>
    <col min="3078" max="3078" width="61.453125" style="140" customWidth="1"/>
    <col min="3079" max="3079" width="62.08984375" style="140" customWidth="1"/>
    <col min="3080" max="3083" width="0" style="140" hidden="1" customWidth="1"/>
    <col min="3084" max="3328" width="8.90625" style="140"/>
    <col min="3329" max="3329" width="5.54296875" style="140" customWidth="1"/>
    <col min="3330" max="3330" width="58" style="140" customWidth="1"/>
    <col min="3331" max="3331" width="24.08984375" style="140" customWidth="1"/>
    <col min="3332" max="3333" width="0" style="140" hidden="1" customWidth="1"/>
    <col min="3334" max="3334" width="61.453125" style="140" customWidth="1"/>
    <col min="3335" max="3335" width="62.08984375" style="140" customWidth="1"/>
    <col min="3336" max="3339" width="0" style="140" hidden="1" customWidth="1"/>
    <col min="3340" max="3584" width="8.90625" style="140"/>
    <col min="3585" max="3585" width="5.54296875" style="140" customWidth="1"/>
    <col min="3586" max="3586" width="58" style="140" customWidth="1"/>
    <col min="3587" max="3587" width="24.08984375" style="140" customWidth="1"/>
    <col min="3588" max="3589" width="0" style="140" hidden="1" customWidth="1"/>
    <col min="3590" max="3590" width="61.453125" style="140" customWidth="1"/>
    <col min="3591" max="3591" width="62.08984375" style="140" customWidth="1"/>
    <col min="3592" max="3595" width="0" style="140" hidden="1" customWidth="1"/>
    <col min="3596" max="3840" width="8.90625" style="140"/>
    <col min="3841" max="3841" width="5.54296875" style="140" customWidth="1"/>
    <col min="3842" max="3842" width="58" style="140" customWidth="1"/>
    <col min="3843" max="3843" width="24.08984375" style="140" customWidth="1"/>
    <col min="3844" max="3845" width="0" style="140" hidden="1" customWidth="1"/>
    <col min="3846" max="3846" width="61.453125" style="140" customWidth="1"/>
    <col min="3847" max="3847" width="62.08984375" style="140" customWidth="1"/>
    <col min="3848" max="3851" width="0" style="140" hidden="1" customWidth="1"/>
    <col min="3852" max="4096" width="8.90625" style="140"/>
    <col min="4097" max="4097" width="5.54296875" style="140" customWidth="1"/>
    <col min="4098" max="4098" width="58" style="140" customWidth="1"/>
    <col min="4099" max="4099" width="24.08984375" style="140" customWidth="1"/>
    <col min="4100" max="4101" width="0" style="140" hidden="1" customWidth="1"/>
    <col min="4102" max="4102" width="61.453125" style="140" customWidth="1"/>
    <col min="4103" max="4103" width="62.08984375" style="140" customWidth="1"/>
    <col min="4104" max="4107" width="0" style="140" hidden="1" customWidth="1"/>
    <col min="4108" max="4352" width="8.90625" style="140"/>
    <col min="4353" max="4353" width="5.54296875" style="140" customWidth="1"/>
    <col min="4354" max="4354" width="58" style="140" customWidth="1"/>
    <col min="4355" max="4355" width="24.08984375" style="140" customWidth="1"/>
    <col min="4356" max="4357" width="0" style="140" hidden="1" customWidth="1"/>
    <col min="4358" max="4358" width="61.453125" style="140" customWidth="1"/>
    <col min="4359" max="4359" width="62.08984375" style="140" customWidth="1"/>
    <col min="4360" max="4363" width="0" style="140" hidden="1" customWidth="1"/>
    <col min="4364" max="4608" width="8.90625" style="140"/>
    <col min="4609" max="4609" width="5.54296875" style="140" customWidth="1"/>
    <col min="4610" max="4610" width="58" style="140" customWidth="1"/>
    <col min="4611" max="4611" width="24.08984375" style="140" customWidth="1"/>
    <col min="4612" max="4613" width="0" style="140" hidden="1" customWidth="1"/>
    <col min="4614" max="4614" width="61.453125" style="140" customWidth="1"/>
    <col min="4615" max="4615" width="62.08984375" style="140" customWidth="1"/>
    <col min="4616" max="4619" width="0" style="140" hidden="1" customWidth="1"/>
    <col min="4620" max="4864" width="8.90625" style="140"/>
    <col min="4865" max="4865" width="5.54296875" style="140" customWidth="1"/>
    <col min="4866" max="4866" width="58" style="140" customWidth="1"/>
    <col min="4867" max="4867" width="24.08984375" style="140" customWidth="1"/>
    <col min="4868" max="4869" width="0" style="140" hidden="1" customWidth="1"/>
    <col min="4870" max="4870" width="61.453125" style="140" customWidth="1"/>
    <col min="4871" max="4871" width="62.08984375" style="140" customWidth="1"/>
    <col min="4872" max="4875" width="0" style="140" hidden="1" customWidth="1"/>
    <col min="4876" max="5120" width="8.90625" style="140"/>
    <col min="5121" max="5121" width="5.54296875" style="140" customWidth="1"/>
    <col min="5122" max="5122" width="58" style="140" customWidth="1"/>
    <col min="5123" max="5123" width="24.08984375" style="140" customWidth="1"/>
    <col min="5124" max="5125" width="0" style="140" hidden="1" customWidth="1"/>
    <col min="5126" max="5126" width="61.453125" style="140" customWidth="1"/>
    <col min="5127" max="5127" width="62.08984375" style="140" customWidth="1"/>
    <col min="5128" max="5131" width="0" style="140" hidden="1" customWidth="1"/>
    <col min="5132" max="5376" width="8.90625" style="140"/>
    <col min="5377" max="5377" width="5.54296875" style="140" customWidth="1"/>
    <col min="5378" max="5378" width="58" style="140" customWidth="1"/>
    <col min="5379" max="5379" width="24.08984375" style="140" customWidth="1"/>
    <col min="5380" max="5381" width="0" style="140" hidden="1" customWidth="1"/>
    <col min="5382" max="5382" width="61.453125" style="140" customWidth="1"/>
    <col min="5383" max="5383" width="62.08984375" style="140" customWidth="1"/>
    <col min="5384" max="5387" width="0" style="140" hidden="1" customWidth="1"/>
    <col min="5388" max="5632" width="8.90625" style="140"/>
    <col min="5633" max="5633" width="5.54296875" style="140" customWidth="1"/>
    <col min="5634" max="5634" width="58" style="140" customWidth="1"/>
    <col min="5635" max="5635" width="24.08984375" style="140" customWidth="1"/>
    <col min="5636" max="5637" width="0" style="140" hidden="1" customWidth="1"/>
    <col min="5638" max="5638" width="61.453125" style="140" customWidth="1"/>
    <col min="5639" max="5639" width="62.08984375" style="140" customWidth="1"/>
    <col min="5640" max="5643" width="0" style="140" hidden="1" customWidth="1"/>
    <col min="5644" max="5888" width="8.90625" style="140"/>
    <col min="5889" max="5889" width="5.54296875" style="140" customWidth="1"/>
    <col min="5890" max="5890" width="58" style="140" customWidth="1"/>
    <col min="5891" max="5891" width="24.08984375" style="140" customWidth="1"/>
    <col min="5892" max="5893" width="0" style="140" hidden="1" customWidth="1"/>
    <col min="5894" max="5894" width="61.453125" style="140" customWidth="1"/>
    <col min="5895" max="5895" width="62.08984375" style="140" customWidth="1"/>
    <col min="5896" max="5899" width="0" style="140" hidden="1" customWidth="1"/>
    <col min="5900" max="6144" width="8.90625" style="140"/>
    <col min="6145" max="6145" width="5.54296875" style="140" customWidth="1"/>
    <col min="6146" max="6146" width="58" style="140" customWidth="1"/>
    <col min="6147" max="6147" width="24.08984375" style="140" customWidth="1"/>
    <col min="6148" max="6149" width="0" style="140" hidden="1" customWidth="1"/>
    <col min="6150" max="6150" width="61.453125" style="140" customWidth="1"/>
    <col min="6151" max="6151" width="62.08984375" style="140" customWidth="1"/>
    <col min="6152" max="6155" width="0" style="140" hidden="1" customWidth="1"/>
    <col min="6156" max="6400" width="8.90625" style="140"/>
    <col min="6401" max="6401" width="5.54296875" style="140" customWidth="1"/>
    <col min="6402" max="6402" width="58" style="140" customWidth="1"/>
    <col min="6403" max="6403" width="24.08984375" style="140" customWidth="1"/>
    <col min="6404" max="6405" width="0" style="140" hidden="1" customWidth="1"/>
    <col min="6406" max="6406" width="61.453125" style="140" customWidth="1"/>
    <col min="6407" max="6407" width="62.08984375" style="140" customWidth="1"/>
    <col min="6408" max="6411" width="0" style="140" hidden="1" customWidth="1"/>
    <col min="6412" max="6656" width="8.90625" style="140"/>
    <col min="6657" max="6657" width="5.54296875" style="140" customWidth="1"/>
    <col min="6658" max="6658" width="58" style="140" customWidth="1"/>
    <col min="6659" max="6659" width="24.08984375" style="140" customWidth="1"/>
    <col min="6660" max="6661" width="0" style="140" hidden="1" customWidth="1"/>
    <col min="6662" max="6662" width="61.453125" style="140" customWidth="1"/>
    <col min="6663" max="6663" width="62.08984375" style="140" customWidth="1"/>
    <col min="6664" max="6667" width="0" style="140" hidden="1" customWidth="1"/>
    <col min="6668" max="6912" width="8.90625" style="140"/>
    <col min="6913" max="6913" width="5.54296875" style="140" customWidth="1"/>
    <col min="6914" max="6914" width="58" style="140" customWidth="1"/>
    <col min="6915" max="6915" width="24.08984375" style="140" customWidth="1"/>
    <col min="6916" max="6917" width="0" style="140" hidden="1" customWidth="1"/>
    <col min="6918" max="6918" width="61.453125" style="140" customWidth="1"/>
    <col min="6919" max="6919" width="62.08984375" style="140" customWidth="1"/>
    <col min="6920" max="6923" width="0" style="140" hidden="1" customWidth="1"/>
    <col min="6924" max="7168" width="8.90625" style="140"/>
    <col min="7169" max="7169" width="5.54296875" style="140" customWidth="1"/>
    <col min="7170" max="7170" width="58" style="140" customWidth="1"/>
    <col min="7171" max="7171" width="24.08984375" style="140" customWidth="1"/>
    <col min="7172" max="7173" width="0" style="140" hidden="1" customWidth="1"/>
    <col min="7174" max="7174" width="61.453125" style="140" customWidth="1"/>
    <col min="7175" max="7175" width="62.08984375" style="140" customWidth="1"/>
    <col min="7176" max="7179" width="0" style="140" hidden="1" customWidth="1"/>
    <col min="7180" max="7424" width="8.90625" style="140"/>
    <col min="7425" max="7425" width="5.54296875" style="140" customWidth="1"/>
    <col min="7426" max="7426" width="58" style="140" customWidth="1"/>
    <col min="7427" max="7427" width="24.08984375" style="140" customWidth="1"/>
    <col min="7428" max="7429" width="0" style="140" hidden="1" customWidth="1"/>
    <col min="7430" max="7430" width="61.453125" style="140" customWidth="1"/>
    <col min="7431" max="7431" width="62.08984375" style="140" customWidth="1"/>
    <col min="7432" max="7435" width="0" style="140" hidden="1" customWidth="1"/>
    <col min="7436" max="7680" width="8.90625" style="140"/>
    <col min="7681" max="7681" width="5.54296875" style="140" customWidth="1"/>
    <col min="7682" max="7682" width="58" style="140" customWidth="1"/>
    <col min="7683" max="7683" width="24.08984375" style="140" customWidth="1"/>
    <col min="7684" max="7685" width="0" style="140" hidden="1" customWidth="1"/>
    <col min="7686" max="7686" width="61.453125" style="140" customWidth="1"/>
    <col min="7687" max="7687" width="62.08984375" style="140" customWidth="1"/>
    <col min="7688" max="7691" width="0" style="140" hidden="1" customWidth="1"/>
    <col min="7692" max="7936" width="8.90625" style="140"/>
    <col min="7937" max="7937" width="5.54296875" style="140" customWidth="1"/>
    <col min="7938" max="7938" width="58" style="140" customWidth="1"/>
    <col min="7939" max="7939" width="24.08984375" style="140" customWidth="1"/>
    <col min="7940" max="7941" width="0" style="140" hidden="1" customWidth="1"/>
    <col min="7942" max="7942" width="61.453125" style="140" customWidth="1"/>
    <col min="7943" max="7943" width="62.08984375" style="140" customWidth="1"/>
    <col min="7944" max="7947" width="0" style="140" hidden="1" customWidth="1"/>
    <col min="7948" max="8192" width="8.90625" style="140"/>
    <col min="8193" max="8193" width="5.54296875" style="140" customWidth="1"/>
    <col min="8194" max="8194" width="58" style="140" customWidth="1"/>
    <col min="8195" max="8195" width="24.08984375" style="140" customWidth="1"/>
    <col min="8196" max="8197" width="0" style="140" hidden="1" customWidth="1"/>
    <col min="8198" max="8198" width="61.453125" style="140" customWidth="1"/>
    <col min="8199" max="8199" width="62.08984375" style="140" customWidth="1"/>
    <col min="8200" max="8203" width="0" style="140" hidden="1" customWidth="1"/>
    <col min="8204" max="8448" width="8.90625" style="140"/>
    <col min="8449" max="8449" width="5.54296875" style="140" customWidth="1"/>
    <col min="8450" max="8450" width="58" style="140" customWidth="1"/>
    <col min="8451" max="8451" width="24.08984375" style="140" customWidth="1"/>
    <col min="8452" max="8453" width="0" style="140" hidden="1" customWidth="1"/>
    <col min="8454" max="8454" width="61.453125" style="140" customWidth="1"/>
    <col min="8455" max="8455" width="62.08984375" style="140" customWidth="1"/>
    <col min="8456" max="8459" width="0" style="140" hidden="1" customWidth="1"/>
    <col min="8460" max="8704" width="8.90625" style="140"/>
    <col min="8705" max="8705" width="5.54296875" style="140" customWidth="1"/>
    <col min="8706" max="8706" width="58" style="140" customWidth="1"/>
    <col min="8707" max="8707" width="24.08984375" style="140" customWidth="1"/>
    <col min="8708" max="8709" width="0" style="140" hidden="1" customWidth="1"/>
    <col min="8710" max="8710" width="61.453125" style="140" customWidth="1"/>
    <col min="8711" max="8711" width="62.08984375" style="140" customWidth="1"/>
    <col min="8712" max="8715" width="0" style="140" hidden="1" customWidth="1"/>
    <col min="8716" max="8960" width="8.90625" style="140"/>
    <col min="8961" max="8961" width="5.54296875" style="140" customWidth="1"/>
    <col min="8962" max="8962" width="58" style="140" customWidth="1"/>
    <col min="8963" max="8963" width="24.08984375" style="140" customWidth="1"/>
    <col min="8964" max="8965" width="0" style="140" hidden="1" customWidth="1"/>
    <col min="8966" max="8966" width="61.453125" style="140" customWidth="1"/>
    <col min="8967" max="8967" width="62.08984375" style="140" customWidth="1"/>
    <col min="8968" max="8971" width="0" style="140" hidden="1" customWidth="1"/>
    <col min="8972" max="9216" width="8.90625" style="140"/>
    <col min="9217" max="9217" width="5.54296875" style="140" customWidth="1"/>
    <col min="9218" max="9218" width="58" style="140" customWidth="1"/>
    <col min="9219" max="9219" width="24.08984375" style="140" customWidth="1"/>
    <col min="9220" max="9221" width="0" style="140" hidden="1" customWidth="1"/>
    <col min="9222" max="9222" width="61.453125" style="140" customWidth="1"/>
    <col min="9223" max="9223" width="62.08984375" style="140" customWidth="1"/>
    <col min="9224" max="9227" width="0" style="140" hidden="1" customWidth="1"/>
    <col min="9228" max="9472" width="8.90625" style="140"/>
    <col min="9473" max="9473" width="5.54296875" style="140" customWidth="1"/>
    <col min="9474" max="9474" width="58" style="140" customWidth="1"/>
    <col min="9475" max="9475" width="24.08984375" style="140" customWidth="1"/>
    <col min="9476" max="9477" width="0" style="140" hidden="1" customWidth="1"/>
    <col min="9478" max="9478" width="61.453125" style="140" customWidth="1"/>
    <col min="9479" max="9479" width="62.08984375" style="140" customWidth="1"/>
    <col min="9480" max="9483" width="0" style="140" hidden="1" customWidth="1"/>
    <col min="9484" max="9728" width="8.90625" style="140"/>
    <col min="9729" max="9729" width="5.54296875" style="140" customWidth="1"/>
    <col min="9730" max="9730" width="58" style="140" customWidth="1"/>
    <col min="9731" max="9731" width="24.08984375" style="140" customWidth="1"/>
    <col min="9732" max="9733" width="0" style="140" hidden="1" customWidth="1"/>
    <col min="9734" max="9734" width="61.453125" style="140" customWidth="1"/>
    <col min="9735" max="9735" width="62.08984375" style="140" customWidth="1"/>
    <col min="9736" max="9739" width="0" style="140" hidden="1" customWidth="1"/>
    <col min="9740" max="9984" width="8.90625" style="140"/>
    <col min="9985" max="9985" width="5.54296875" style="140" customWidth="1"/>
    <col min="9986" max="9986" width="58" style="140" customWidth="1"/>
    <col min="9987" max="9987" width="24.08984375" style="140" customWidth="1"/>
    <col min="9988" max="9989" width="0" style="140" hidden="1" customWidth="1"/>
    <col min="9990" max="9990" width="61.453125" style="140" customWidth="1"/>
    <col min="9991" max="9991" width="62.08984375" style="140" customWidth="1"/>
    <col min="9992" max="9995" width="0" style="140" hidden="1" customWidth="1"/>
    <col min="9996" max="10240" width="8.90625" style="140"/>
    <col min="10241" max="10241" width="5.54296875" style="140" customWidth="1"/>
    <col min="10242" max="10242" width="58" style="140" customWidth="1"/>
    <col min="10243" max="10243" width="24.08984375" style="140" customWidth="1"/>
    <col min="10244" max="10245" width="0" style="140" hidden="1" customWidth="1"/>
    <col min="10246" max="10246" width="61.453125" style="140" customWidth="1"/>
    <col min="10247" max="10247" width="62.08984375" style="140" customWidth="1"/>
    <col min="10248" max="10251" width="0" style="140" hidden="1" customWidth="1"/>
    <col min="10252" max="10496" width="8.90625" style="140"/>
    <col min="10497" max="10497" width="5.54296875" style="140" customWidth="1"/>
    <col min="10498" max="10498" width="58" style="140" customWidth="1"/>
    <col min="10499" max="10499" width="24.08984375" style="140" customWidth="1"/>
    <col min="10500" max="10501" width="0" style="140" hidden="1" customWidth="1"/>
    <col min="10502" max="10502" width="61.453125" style="140" customWidth="1"/>
    <col min="10503" max="10503" width="62.08984375" style="140" customWidth="1"/>
    <col min="10504" max="10507" width="0" style="140" hidden="1" customWidth="1"/>
    <col min="10508" max="10752" width="8.90625" style="140"/>
    <col min="10753" max="10753" width="5.54296875" style="140" customWidth="1"/>
    <col min="10754" max="10754" width="58" style="140" customWidth="1"/>
    <col min="10755" max="10755" width="24.08984375" style="140" customWidth="1"/>
    <col min="10756" max="10757" width="0" style="140" hidden="1" customWidth="1"/>
    <col min="10758" max="10758" width="61.453125" style="140" customWidth="1"/>
    <col min="10759" max="10759" width="62.08984375" style="140" customWidth="1"/>
    <col min="10760" max="10763" width="0" style="140" hidden="1" customWidth="1"/>
    <col min="10764" max="11008" width="8.90625" style="140"/>
    <col min="11009" max="11009" width="5.54296875" style="140" customWidth="1"/>
    <col min="11010" max="11010" width="58" style="140" customWidth="1"/>
    <col min="11011" max="11011" width="24.08984375" style="140" customWidth="1"/>
    <col min="11012" max="11013" width="0" style="140" hidden="1" customWidth="1"/>
    <col min="11014" max="11014" width="61.453125" style="140" customWidth="1"/>
    <col min="11015" max="11015" width="62.08984375" style="140" customWidth="1"/>
    <col min="11016" max="11019" width="0" style="140" hidden="1" customWidth="1"/>
    <col min="11020" max="11264" width="8.90625" style="140"/>
    <col min="11265" max="11265" width="5.54296875" style="140" customWidth="1"/>
    <col min="11266" max="11266" width="58" style="140" customWidth="1"/>
    <col min="11267" max="11267" width="24.08984375" style="140" customWidth="1"/>
    <col min="11268" max="11269" width="0" style="140" hidden="1" customWidth="1"/>
    <col min="11270" max="11270" width="61.453125" style="140" customWidth="1"/>
    <col min="11271" max="11271" width="62.08984375" style="140" customWidth="1"/>
    <col min="11272" max="11275" width="0" style="140" hidden="1" customWidth="1"/>
    <col min="11276" max="11520" width="8.90625" style="140"/>
    <col min="11521" max="11521" width="5.54296875" style="140" customWidth="1"/>
    <col min="11522" max="11522" width="58" style="140" customWidth="1"/>
    <col min="11523" max="11523" width="24.08984375" style="140" customWidth="1"/>
    <col min="11524" max="11525" width="0" style="140" hidden="1" customWidth="1"/>
    <col min="11526" max="11526" width="61.453125" style="140" customWidth="1"/>
    <col min="11527" max="11527" width="62.08984375" style="140" customWidth="1"/>
    <col min="11528" max="11531" width="0" style="140" hidden="1" customWidth="1"/>
    <col min="11532" max="11776" width="8.90625" style="140"/>
    <col min="11777" max="11777" width="5.54296875" style="140" customWidth="1"/>
    <col min="11778" max="11778" width="58" style="140" customWidth="1"/>
    <col min="11779" max="11779" width="24.08984375" style="140" customWidth="1"/>
    <col min="11780" max="11781" width="0" style="140" hidden="1" customWidth="1"/>
    <col min="11782" max="11782" width="61.453125" style="140" customWidth="1"/>
    <col min="11783" max="11783" width="62.08984375" style="140" customWidth="1"/>
    <col min="11784" max="11787" width="0" style="140" hidden="1" customWidth="1"/>
    <col min="11788" max="12032" width="8.90625" style="140"/>
    <col min="12033" max="12033" width="5.54296875" style="140" customWidth="1"/>
    <col min="12034" max="12034" width="58" style="140" customWidth="1"/>
    <col min="12035" max="12035" width="24.08984375" style="140" customWidth="1"/>
    <col min="12036" max="12037" width="0" style="140" hidden="1" customWidth="1"/>
    <col min="12038" max="12038" width="61.453125" style="140" customWidth="1"/>
    <col min="12039" max="12039" width="62.08984375" style="140" customWidth="1"/>
    <col min="12040" max="12043" width="0" style="140" hidden="1" customWidth="1"/>
    <col min="12044" max="12288" width="8.90625" style="140"/>
    <col min="12289" max="12289" width="5.54296875" style="140" customWidth="1"/>
    <col min="12290" max="12290" width="58" style="140" customWidth="1"/>
    <col min="12291" max="12291" width="24.08984375" style="140" customWidth="1"/>
    <col min="12292" max="12293" width="0" style="140" hidden="1" customWidth="1"/>
    <col min="12294" max="12294" width="61.453125" style="140" customWidth="1"/>
    <col min="12295" max="12295" width="62.08984375" style="140" customWidth="1"/>
    <col min="12296" max="12299" width="0" style="140" hidden="1" customWidth="1"/>
    <col min="12300" max="12544" width="8.90625" style="140"/>
    <col min="12545" max="12545" width="5.54296875" style="140" customWidth="1"/>
    <col min="12546" max="12546" width="58" style="140" customWidth="1"/>
    <col min="12547" max="12547" width="24.08984375" style="140" customWidth="1"/>
    <col min="12548" max="12549" width="0" style="140" hidden="1" customWidth="1"/>
    <col min="12550" max="12550" width="61.453125" style="140" customWidth="1"/>
    <col min="12551" max="12551" width="62.08984375" style="140" customWidth="1"/>
    <col min="12552" max="12555" width="0" style="140" hidden="1" customWidth="1"/>
    <col min="12556" max="12800" width="8.90625" style="140"/>
    <col min="12801" max="12801" width="5.54296875" style="140" customWidth="1"/>
    <col min="12802" max="12802" width="58" style="140" customWidth="1"/>
    <col min="12803" max="12803" width="24.08984375" style="140" customWidth="1"/>
    <col min="12804" max="12805" width="0" style="140" hidden="1" customWidth="1"/>
    <col min="12806" max="12806" width="61.453125" style="140" customWidth="1"/>
    <col min="12807" max="12807" width="62.08984375" style="140" customWidth="1"/>
    <col min="12808" max="12811" width="0" style="140" hidden="1" customWidth="1"/>
    <col min="12812" max="13056" width="8.90625" style="140"/>
    <col min="13057" max="13057" width="5.54296875" style="140" customWidth="1"/>
    <col min="13058" max="13058" width="58" style="140" customWidth="1"/>
    <col min="13059" max="13059" width="24.08984375" style="140" customWidth="1"/>
    <col min="13060" max="13061" width="0" style="140" hidden="1" customWidth="1"/>
    <col min="13062" max="13062" width="61.453125" style="140" customWidth="1"/>
    <col min="13063" max="13063" width="62.08984375" style="140" customWidth="1"/>
    <col min="13064" max="13067" width="0" style="140" hidden="1" customWidth="1"/>
    <col min="13068" max="13312" width="8.90625" style="140"/>
    <col min="13313" max="13313" width="5.54296875" style="140" customWidth="1"/>
    <col min="13314" max="13314" width="58" style="140" customWidth="1"/>
    <col min="13315" max="13315" width="24.08984375" style="140" customWidth="1"/>
    <col min="13316" max="13317" width="0" style="140" hidden="1" customWidth="1"/>
    <col min="13318" max="13318" width="61.453125" style="140" customWidth="1"/>
    <col min="13319" max="13319" width="62.08984375" style="140" customWidth="1"/>
    <col min="13320" max="13323" width="0" style="140" hidden="1" customWidth="1"/>
    <col min="13324" max="13568" width="8.90625" style="140"/>
    <col min="13569" max="13569" width="5.54296875" style="140" customWidth="1"/>
    <col min="13570" max="13570" width="58" style="140" customWidth="1"/>
    <col min="13571" max="13571" width="24.08984375" style="140" customWidth="1"/>
    <col min="13572" max="13573" width="0" style="140" hidden="1" customWidth="1"/>
    <col min="13574" max="13574" width="61.453125" style="140" customWidth="1"/>
    <col min="13575" max="13575" width="62.08984375" style="140" customWidth="1"/>
    <col min="13576" max="13579" width="0" style="140" hidden="1" customWidth="1"/>
    <col min="13580" max="13824" width="8.90625" style="140"/>
    <col min="13825" max="13825" width="5.54296875" style="140" customWidth="1"/>
    <col min="13826" max="13826" width="58" style="140" customWidth="1"/>
    <col min="13827" max="13827" width="24.08984375" style="140" customWidth="1"/>
    <col min="13828" max="13829" width="0" style="140" hidden="1" customWidth="1"/>
    <col min="13830" max="13830" width="61.453125" style="140" customWidth="1"/>
    <col min="13831" max="13831" width="62.08984375" style="140" customWidth="1"/>
    <col min="13832" max="13835" width="0" style="140" hidden="1" customWidth="1"/>
    <col min="13836" max="14080" width="8.90625" style="140"/>
    <col min="14081" max="14081" width="5.54296875" style="140" customWidth="1"/>
    <col min="14082" max="14082" width="58" style="140" customWidth="1"/>
    <col min="14083" max="14083" width="24.08984375" style="140" customWidth="1"/>
    <col min="14084" max="14085" width="0" style="140" hidden="1" customWidth="1"/>
    <col min="14086" max="14086" width="61.453125" style="140" customWidth="1"/>
    <col min="14087" max="14087" width="62.08984375" style="140" customWidth="1"/>
    <col min="14088" max="14091" width="0" style="140" hidden="1" customWidth="1"/>
    <col min="14092" max="14336" width="8.90625" style="140"/>
    <col min="14337" max="14337" width="5.54296875" style="140" customWidth="1"/>
    <col min="14338" max="14338" width="58" style="140" customWidth="1"/>
    <col min="14339" max="14339" width="24.08984375" style="140" customWidth="1"/>
    <col min="14340" max="14341" width="0" style="140" hidden="1" customWidth="1"/>
    <col min="14342" max="14342" width="61.453125" style="140" customWidth="1"/>
    <col min="14343" max="14343" width="62.08984375" style="140" customWidth="1"/>
    <col min="14344" max="14347" width="0" style="140" hidden="1" customWidth="1"/>
    <col min="14348" max="14592" width="8.90625" style="140"/>
    <col min="14593" max="14593" width="5.54296875" style="140" customWidth="1"/>
    <col min="14594" max="14594" width="58" style="140" customWidth="1"/>
    <col min="14595" max="14595" width="24.08984375" style="140" customWidth="1"/>
    <col min="14596" max="14597" width="0" style="140" hidden="1" customWidth="1"/>
    <col min="14598" max="14598" width="61.453125" style="140" customWidth="1"/>
    <col min="14599" max="14599" width="62.08984375" style="140" customWidth="1"/>
    <col min="14600" max="14603" width="0" style="140" hidden="1" customWidth="1"/>
    <col min="14604" max="14848" width="8.90625" style="140"/>
    <col min="14849" max="14849" width="5.54296875" style="140" customWidth="1"/>
    <col min="14850" max="14850" width="58" style="140" customWidth="1"/>
    <col min="14851" max="14851" width="24.08984375" style="140" customWidth="1"/>
    <col min="14852" max="14853" width="0" style="140" hidden="1" customWidth="1"/>
    <col min="14854" max="14854" width="61.453125" style="140" customWidth="1"/>
    <col min="14855" max="14855" width="62.08984375" style="140" customWidth="1"/>
    <col min="14856" max="14859" width="0" style="140" hidden="1" customWidth="1"/>
    <col min="14860" max="15104" width="8.90625" style="140"/>
    <col min="15105" max="15105" width="5.54296875" style="140" customWidth="1"/>
    <col min="15106" max="15106" width="58" style="140" customWidth="1"/>
    <col min="15107" max="15107" width="24.08984375" style="140" customWidth="1"/>
    <col min="15108" max="15109" width="0" style="140" hidden="1" customWidth="1"/>
    <col min="15110" max="15110" width="61.453125" style="140" customWidth="1"/>
    <col min="15111" max="15111" width="62.08984375" style="140" customWidth="1"/>
    <col min="15112" max="15115" width="0" style="140" hidden="1" customWidth="1"/>
    <col min="15116" max="15360" width="8.90625" style="140"/>
    <col min="15361" max="15361" width="5.54296875" style="140" customWidth="1"/>
    <col min="15362" max="15362" width="58" style="140" customWidth="1"/>
    <col min="15363" max="15363" width="24.08984375" style="140" customWidth="1"/>
    <col min="15364" max="15365" width="0" style="140" hidden="1" customWidth="1"/>
    <col min="15366" max="15366" width="61.453125" style="140" customWidth="1"/>
    <col min="15367" max="15367" width="62.08984375" style="140" customWidth="1"/>
    <col min="15368" max="15371" width="0" style="140" hidden="1" customWidth="1"/>
    <col min="15372" max="15616" width="8.90625" style="140"/>
    <col min="15617" max="15617" width="5.54296875" style="140" customWidth="1"/>
    <col min="15618" max="15618" width="58" style="140" customWidth="1"/>
    <col min="15619" max="15619" width="24.08984375" style="140" customWidth="1"/>
    <col min="15620" max="15621" width="0" style="140" hidden="1" customWidth="1"/>
    <col min="15622" max="15622" width="61.453125" style="140" customWidth="1"/>
    <col min="15623" max="15623" width="62.08984375" style="140" customWidth="1"/>
    <col min="15624" max="15627" width="0" style="140" hidden="1" customWidth="1"/>
    <col min="15628" max="15872" width="8.90625" style="140"/>
    <col min="15873" max="15873" width="5.54296875" style="140" customWidth="1"/>
    <col min="15874" max="15874" width="58" style="140" customWidth="1"/>
    <col min="15875" max="15875" width="24.08984375" style="140" customWidth="1"/>
    <col min="15876" max="15877" width="0" style="140" hidden="1" customWidth="1"/>
    <col min="15878" max="15878" width="61.453125" style="140" customWidth="1"/>
    <col min="15879" max="15879" width="62.08984375" style="140" customWidth="1"/>
    <col min="15880" max="15883" width="0" style="140" hidden="1" customWidth="1"/>
    <col min="15884" max="16128" width="8.90625" style="140"/>
    <col min="16129" max="16129" width="5.54296875" style="140" customWidth="1"/>
    <col min="16130" max="16130" width="58" style="140" customWidth="1"/>
    <col min="16131" max="16131" width="24.08984375" style="140" customWidth="1"/>
    <col min="16132" max="16133" width="0" style="140" hidden="1" customWidth="1"/>
    <col min="16134" max="16134" width="61.453125" style="140" customWidth="1"/>
    <col min="16135" max="16135" width="62.08984375" style="140" customWidth="1"/>
    <col min="16136" max="16139" width="0" style="140" hidden="1" customWidth="1"/>
    <col min="16140" max="16384" width="8.90625" style="140"/>
  </cols>
  <sheetData>
    <row r="1" spans="2:12" ht="21">
      <c r="B1" s="137"/>
      <c r="C1" s="138" t="s">
        <v>102</v>
      </c>
      <c r="D1" s="138" t="s">
        <v>102</v>
      </c>
      <c r="E1" s="139"/>
    </row>
    <row r="2" spans="2:12" ht="21">
      <c r="C2" s="142">
        <v>43952</v>
      </c>
      <c r="D2" s="143" t="s">
        <v>103</v>
      </c>
      <c r="E2" s="144"/>
    </row>
    <row r="3" spans="2:12" ht="21">
      <c r="B3" s="145"/>
      <c r="C3" s="143" t="s">
        <v>104</v>
      </c>
      <c r="D3" s="143" t="s">
        <v>104</v>
      </c>
      <c r="E3" s="143"/>
      <c r="F3" s="146"/>
      <c r="G3" s="147"/>
      <c r="L3" s="147"/>
    </row>
    <row r="4" spans="2:12" ht="19.399999999999999" customHeight="1" thickBot="1">
      <c r="B4" s="148" t="s">
        <v>49</v>
      </c>
      <c r="C4" s="149" t="s">
        <v>105</v>
      </c>
      <c r="D4" s="150" t="s">
        <v>47</v>
      </c>
      <c r="E4" s="150" t="s">
        <v>106</v>
      </c>
      <c r="F4" s="148" t="s">
        <v>107</v>
      </c>
      <c r="G4" s="151" t="s">
        <v>108</v>
      </c>
      <c r="H4" s="144" t="s">
        <v>53</v>
      </c>
      <c r="J4" s="140" t="s">
        <v>54</v>
      </c>
      <c r="L4" s="151" t="s">
        <v>109</v>
      </c>
    </row>
    <row r="5" spans="2:12" ht="31.4" customHeight="1">
      <c r="B5" s="152" t="s">
        <v>110</v>
      </c>
      <c r="C5" s="153">
        <f>'[10]DC  CNA  DC III'!G7</f>
        <v>16.791999999999998</v>
      </c>
      <c r="D5" s="153">
        <v>15.48</v>
      </c>
      <c r="E5" s="154"/>
      <c r="F5" s="351" t="s">
        <v>111</v>
      </c>
      <c r="G5" s="343" t="s">
        <v>57</v>
      </c>
      <c r="H5" s="155">
        <f>H6/2080</f>
        <v>15.480288461538462</v>
      </c>
      <c r="J5" s="156">
        <f>C5-H5</f>
        <v>1.3117115384615357</v>
      </c>
      <c r="L5" s="343" t="s">
        <v>112</v>
      </c>
    </row>
    <row r="6" spans="2:12" ht="31.4" customHeight="1" thickBot="1">
      <c r="B6" s="157" t="s">
        <v>113</v>
      </c>
      <c r="C6" s="158">
        <f>C5*2080</f>
        <v>34927.359999999993</v>
      </c>
      <c r="D6" s="159">
        <f>D5*2080</f>
        <v>32198.400000000001</v>
      </c>
      <c r="E6" s="160">
        <f>(C6-D6)/D6</f>
        <v>8.4754521963824034E-2</v>
      </c>
      <c r="F6" s="352"/>
      <c r="G6" s="344"/>
      <c r="H6" s="161">
        <v>32199</v>
      </c>
      <c r="J6" s="156"/>
      <c r="L6" s="344"/>
    </row>
    <row r="7" spans="2:12" ht="21">
      <c r="B7" s="152" t="s">
        <v>59</v>
      </c>
      <c r="C7" s="162">
        <f>'[10]DC  CNA  DC III'!G20</f>
        <v>21.736000000000001</v>
      </c>
      <c r="D7" s="153">
        <v>19.96</v>
      </c>
      <c r="E7" s="154"/>
      <c r="F7" s="163" t="s">
        <v>60</v>
      </c>
      <c r="G7" s="343" t="s">
        <v>61</v>
      </c>
      <c r="H7" s="155">
        <f>H8/2080</f>
        <v>18.400480769230768</v>
      </c>
      <c r="J7" s="156">
        <f>C7-H7</f>
        <v>3.3355192307692327</v>
      </c>
      <c r="L7" s="343" t="s">
        <v>114</v>
      </c>
    </row>
    <row r="8" spans="2:12" ht="21.5" thickBot="1">
      <c r="B8" s="164" t="s">
        <v>62</v>
      </c>
      <c r="C8" s="165">
        <f>C7*2080</f>
        <v>45210.880000000005</v>
      </c>
      <c r="D8" s="166">
        <f>D7*2080</f>
        <v>41516.800000000003</v>
      </c>
      <c r="E8" s="167">
        <f>(C8-D8)/D8</f>
        <v>8.8977955911823683E-2</v>
      </c>
      <c r="F8" s="168" t="s">
        <v>115</v>
      </c>
      <c r="G8" s="353"/>
      <c r="H8" s="161">
        <v>38273</v>
      </c>
      <c r="J8" s="156"/>
      <c r="L8" s="353"/>
    </row>
    <row r="9" spans="2:12" ht="21">
      <c r="B9" s="152" t="s">
        <v>63</v>
      </c>
      <c r="C9" s="162">
        <f>'[10]DC  CNA  DC III'!G11</f>
        <v>17.260000000000002</v>
      </c>
      <c r="D9" s="153">
        <v>15.53</v>
      </c>
      <c r="E9" s="154"/>
      <c r="F9" s="169"/>
      <c r="G9" s="343" t="s">
        <v>64</v>
      </c>
      <c r="H9" s="155">
        <f>H10/2080</f>
        <v>20.43028846153846</v>
      </c>
      <c r="J9" s="170">
        <f>C9-H9</f>
        <v>-3.1702884615384583</v>
      </c>
      <c r="L9" s="343" t="s">
        <v>116</v>
      </c>
    </row>
    <row r="10" spans="2:12" ht="21.5" thickBot="1">
      <c r="B10" s="157" t="s">
        <v>65</v>
      </c>
      <c r="C10" s="158">
        <f>C9*2080</f>
        <v>35900.800000000003</v>
      </c>
      <c r="D10" s="159">
        <f>D9*2080</f>
        <v>32302.399999999998</v>
      </c>
      <c r="E10" s="160">
        <f>(C10-D10)/D10</f>
        <v>0.11139729555698664</v>
      </c>
      <c r="F10" s="171"/>
      <c r="G10" s="344"/>
      <c r="H10" s="161">
        <v>42495</v>
      </c>
      <c r="J10" s="156"/>
      <c r="L10" s="344"/>
    </row>
    <row r="11" spans="2:12" ht="21">
      <c r="B11" s="152" t="s">
        <v>66</v>
      </c>
      <c r="C11" s="162">
        <f>'[10]Case Social Worker.Manager'!G4</f>
        <v>21.814999999999998</v>
      </c>
      <c r="D11" s="153">
        <v>21.14</v>
      </c>
      <c r="E11" s="154"/>
      <c r="F11" s="163" t="s">
        <v>67</v>
      </c>
      <c r="G11" s="343" t="s">
        <v>68</v>
      </c>
      <c r="H11" s="354" t="s">
        <v>69</v>
      </c>
      <c r="J11" s="156"/>
      <c r="L11" s="343" t="s">
        <v>117</v>
      </c>
    </row>
    <row r="12" spans="2:12" ht="21.5" thickBot="1">
      <c r="B12" s="164" t="s">
        <v>70</v>
      </c>
      <c r="C12" s="165">
        <f>C11*2080</f>
        <v>45375.199999999997</v>
      </c>
      <c r="D12" s="166">
        <f>D11*2080</f>
        <v>43971.200000000004</v>
      </c>
      <c r="E12" s="167">
        <f>(C12-D12)/D12</f>
        <v>3.192999053926189E-2</v>
      </c>
      <c r="F12" s="168" t="s">
        <v>118</v>
      </c>
      <c r="G12" s="353"/>
      <c r="H12" s="355"/>
      <c r="J12" s="156"/>
      <c r="L12" s="353"/>
    </row>
    <row r="13" spans="2:12" ht="42">
      <c r="B13" s="172" t="s">
        <v>71</v>
      </c>
      <c r="C13" s="162">
        <f>'[10]Case Social Worker.Manager'!G10</f>
        <v>26.16</v>
      </c>
      <c r="D13" s="153">
        <v>25.32</v>
      </c>
      <c r="E13" s="154"/>
      <c r="F13" s="163" t="s">
        <v>119</v>
      </c>
      <c r="G13" s="343" t="s">
        <v>73</v>
      </c>
      <c r="H13" s="155">
        <f>H14/2080</f>
        <v>19.703365384615385</v>
      </c>
      <c r="J13" s="156">
        <f>C13-H13</f>
        <v>6.4566346153846155</v>
      </c>
      <c r="L13" s="343" t="s">
        <v>120</v>
      </c>
    </row>
    <row r="14" spans="2:12" ht="42.5" thickBot="1">
      <c r="B14" s="173" t="s">
        <v>74</v>
      </c>
      <c r="C14" s="158">
        <f>C13*2080</f>
        <v>54412.800000000003</v>
      </c>
      <c r="D14" s="159">
        <f>D13*2080</f>
        <v>52665.599999999999</v>
      </c>
      <c r="E14" s="160">
        <f>(C14-D14)/D14</f>
        <v>3.3175355450237053E-2</v>
      </c>
      <c r="F14" s="174" t="s">
        <v>121</v>
      </c>
      <c r="G14" s="344"/>
      <c r="H14" s="161">
        <v>40983</v>
      </c>
      <c r="J14" s="156"/>
      <c r="L14" s="344"/>
    </row>
    <row r="15" spans="2:12" ht="21">
      <c r="B15" s="152" t="s">
        <v>84</v>
      </c>
      <c r="C15" s="162">
        <f>[10]Nursing!G2</f>
        <v>28.8</v>
      </c>
      <c r="D15" s="153">
        <v>27.62</v>
      </c>
      <c r="E15" s="154"/>
      <c r="F15" s="163"/>
      <c r="G15" s="343" t="s">
        <v>85</v>
      </c>
      <c r="H15" s="175"/>
      <c r="J15" s="156"/>
      <c r="L15" s="343" t="s">
        <v>122</v>
      </c>
    </row>
    <row r="16" spans="2:12" ht="21.5" thickBot="1">
      <c r="B16" s="157" t="s">
        <v>86</v>
      </c>
      <c r="C16" s="158">
        <f>C15*2080</f>
        <v>59904</v>
      </c>
      <c r="D16" s="159">
        <f>D15*2080</f>
        <v>57449.599999999999</v>
      </c>
      <c r="E16" s="160">
        <f>(C16-D16)/D16</f>
        <v>4.2722664735698794E-2</v>
      </c>
      <c r="F16" s="171"/>
      <c r="G16" s="344"/>
      <c r="H16" s="175"/>
      <c r="J16" s="156"/>
      <c r="L16" s="344"/>
    </row>
    <row r="17" spans="2:12" ht="21">
      <c r="B17" s="152" t="s">
        <v>76</v>
      </c>
      <c r="C17" s="162">
        <f>[10]Clinical!G5</f>
        <v>30.59</v>
      </c>
      <c r="D17" s="153">
        <v>29.29</v>
      </c>
      <c r="E17" s="154"/>
      <c r="F17" s="163" t="s">
        <v>77</v>
      </c>
      <c r="G17" s="343" t="s">
        <v>78</v>
      </c>
      <c r="H17" s="155">
        <f>H18/2080</f>
        <v>27.190865384615385</v>
      </c>
      <c r="J17" s="156">
        <f>C17-H17</f>
        <v>3.3991346153846145</v>
      </c>
      <c r="L17" s="343" t="s">
        <v>123</v>
      </c>
    </row>
    <row r="18" spans="2:12" ht="21.5" thickBot="1">
      <c r="B18" s="157" t="s">
        <v>79</v>
      </c>
      <c r="C18" s="158">
        <f>C17*2080</f>
        <v>63627.199999999997</v>
      </c>
      <c r="D18" s="159">
        <f>D17*2080</f>
        <v>60923.199999999997</v>
      </c>
      <c r="E18" s="160">
        <f>(C18-D18)/D18</f>
        <v>4.4383748719699558E-2</v>
      </c>
      <c r="F18" s="171"/>
      <c r="G18" s="344"/>
      <c r="H18" s="161">
        <v>56557</v>
      </c>
      <c r="J18" s="156"/>
      <c r="L18" s="344"/>
    </row>
    <row r="19" spans="2:12" ht="21">
      <c r="B19" s="152" t="s">
        <v>124</v>
      </c>
      <c r="C19" s="176">
        <f>[10]Therapies!E2</f>
        <v>31.99</v>
      </c>
      <c r="D19" s="177"/>
      <c r="E19" s="178"/>
      <c r="F19" s="163"/>
      <c r="G19" s="343" t="s">
        <v>125</v>
      </c>
      <c r="H19" s="175"/>
      <c r="J19" s="156"/>
      <c r="L19" s="343" t="s">
        <v>126</v>
      </c>
    </row>
    <row r="20" spans="2:12" ht="21.5" thickBot="1">
      <c r="B20" s="157" t="s">
        <v>127</v>
      </c>
      <c r="C20" s="158">
        <f>C19*2080</f>
        <v>66539.199999999997</v>
      </c>
      <c r="D20" s="159"/>
      <c r="E20" s="179"/>
      <c r="F20" s="171"/>
      <c r="G20" s="344"/>
      <c r="H20" s="175"/>
      <c r="J20" s="156"/>
      <c r="L20" s="344"/>
    </row>
    <row r="21" spans="2:12" s="185" customFormat="1" ht="21">
      <c r="B21" s="180" t="s">
        <v>128</v>
      </c>
      <c r="C21" s="181">
        <f>[10]Management!G2</f>
        <v>33.46153846153846</v>
      </c>
      <c r="D21" s="165" t="s">
        <v>69</v>
      </c>
      <c r="E21" s="182"/>
      <c r="F21" s="183" t="s">
        <v>129</v>
      </c>
      <c r="G21" s="347" t="s">
        <v>130</v>
      </c>
      <c r="H21" s="184"/>
      <c r="J21" s="186"/>
      <c r="L21" s="349" t="s">
        <v>131</v>
      </c>
    </row>
    <row r="22" spans="2:12" s="185" customFormat="1" ht="21.5" thickBot="1">
      <c r="B22" s="187" t="s">
        <v>132</v>
      </c>
      <c r="C22" s="158">
        <f>[10]Management!H2</f>
        <v>69600</v>
      </c>
      <c r="D22" s="158" t="s">
        <v>69</v>
      </c>
      <c r="E22" s="188"/>
      <c r="F22" s="189" t="s">
        <v>133</v>
      </c>
      <c r="G22" s="348"/>
      <c r="H22" s="184"/>
      <c r="J22" s="186"/>
      <c r="L22" s="350"/>
    </row>
    <row r="23" spans="2:12" ht="21">
      <c r="B23" s="164" t="s">
        <v>134</v>
      </c>
      <c r="C23" s="181">
        <f>[10]Therapies!E8</f>
        <v>34.022499999999994</v>
      </c>
      <c r="D23" s="166"/>
      <c r="E23" s="190"/>
      <c r="F23" s="168" t="s">
        <v>135</v>
      </c>
      <c r="G23" s="343" t="s">
        <v>73</v>
      </c>
      <c r="H23" s="175"/>
      <c r="J23" s="156"/>
      <c r="L23" s="343" t="s">
        <v>136</v>
      </c>
    </row>
    <row r="24" spans="2:12" ht="21.5" thickBot="1">
      <c r="B24" s="157" t="s">
        <v>137</v>
      </c>
      <c r="C24" s="158">
        <f>C23*2080</f>
        <v>70766.799999999988</v>
      </c>
      <c r="D24" s="159"/>
      <c r="E24" s="179"/>
      <c r="F24" s="171"/>
      <c r="G24" s="344"/>
      <c r="H24" s="175"/>
      <c r="J24" s="156"/>
      <c r="L24" s="344"/>
    </row>
    <row r="25" spans="2:12" ht="21">
      <c r="B25" s="164" t="s">
        <v>138</v>
      </c>
      <c r="C25" s="181">
        <f>[10]Therapies!E14</f>
        <v>36.380000000000003</v>
      </c>
      <c r="D25" s="166"/>
      <c r="E25" s="190"/>
      <c r="F25" s="183" t="s">
        <v>139</v>
      </c>
      <c r="G25" s="343" t="s">
        <v>73</v>
      </c>
      <c r="H25" s="175"/>
      <c r="J25" s="156"/>
      <c r="L25" s="343" t="s">
        <v>140</v>
      </c>
    </row>
    <row r="26" spans="2:12" ht="21.5" thickBot="1">
      <c r="B26" s="157" t="s">
        <v>141</v>
      </c>
      <c r="C26" s="165">
        <f>C25*2080</f>
        <v>75670.400000000009</v>
      </c>
      <c r="D26" s="166"/>
      <c r="E26" s="190"/>
      <c r="F26" s="168"/>
      <c r="G26" s="344"/>
      <c r="H26" s="175"/>
      <c r="J26" s="156"/>
      <c r="L26" s="344"/>
    </row>
    <row r="27" spans="2:12" ht="21">
      <c r="B27" s="152" t="s">
        <v>142</v>
      </c>
      <c r="C27" s="162">
        <f>[10]Clinical!G9</f>
        <v>40.57</v>
      </c>
      <c r="D27" s="153">
        <v>40.06</v>
      </c>
      <c r="E27" s="154"/>
      <c r="F27" s="345" t="s">
        <v>143</v>
      </c>
      <c r="G27" s="343" t="s">
        <v>82</v>
      </c>
      <c r="H27" s="155">
        <f>H28/2080</f>
        <v>33.217788461538461</v>
      </c>
      <c r="J27" s="156">
        <f>C27-H27</f>
        <v>7.352211538461539</v>
      </c>
      <c r="L27" s="343" t="s">
        <v>144</v>
      </c>
    </row>
    <row r="28" spans="2:12" ht="34.5" customHeight="1" thickBot="1">
      <c r="B28" s="157" t="s">
        <v>145</v>
      </c>
      <c r="C28" s="158">
        <f>C27*2080</f>
        <v>84385.600000000006</v>
      </c>
      <c r="D28" s="159">
        <f>D27*2080</f>
        <v>83324.800000000003</v>
      </c>
      <c r="E28" s="160">
        <f>(C28-D28)/D28</f>
        <v>1.2730903644533234E-2</v>
      </c>
      <c r="F28" s="346"/>
      <c r="G28" s="344"/>
      <c r="H28" s="161">
        <v>69093</v>
      </c>
      <c r="J28" s="156"/>
      <c r="L28" s="344"/>
    </row>
    <row r="29" spans="2:12" ht="21">
      <c r="B29" s="152" t="s">
        <v>146</v>
      </c>
      <c r="C29" s="162">
        <f>[10]Therapies!E18</f>
        <v>37.751999999999995</v>
      </c>
      <c r="D29" s="153"/>
      <c r="E29" s="154"/>
      <c r="F29" s="163"/>
      <c r="G29" s="343" t="s">
        <v>73</v>
      </c>
      <c r="H29" s="155">
        <f>H30/2080</f>
        <v>25.143750000000001</v>
      </c>
      <c r="J29" s="156">
        <f>C29-H29</f>
        <v>12.608249999999995</v>
      </c>
      <c r="L29" s="343" t="s">
        <v>147</v>
      </c>
    </row>
    <row r="30" spans="2:12" ht="21.5" thickBot="1">
      <c r="B30" s="157" t="s">
        <v>148</v>
      </c>
      <c r="C30" s="158">
        <f>C29*2080</f>
        <v>78524.159999999989</v>
      </c>
      <c r="D30" s="159"/>
      <c r="E30" s="160"/>
      <c r="F30" s="171"/>
      <c r="G30" s="344"/>
      <c r="H30" s="161">
        <v>52299</v>
      </c>
      <c r="J30" s="156"/>
      <c r="L30" s="344"/>
    </row>
    <row r="31" spans="2:12" ht="21">
      <c r="B31" s="152" t="s">
        <v>87</v>
      </c>
      <c r="C31" s="162">
        <f>[10]Nursing!G6</f>
        <v>43.41</v>
      </c>
      <c r="D31" s="153">
        <v>41.76</v>
      </c>
      <c r="E31" s="154"/>
      <c r="F31" s="163"/>
      <c r="G31" s="343" t="s">
        <v>88</v>
      </c>
      <c r="H31" s="191">
        <f>H32/2080</f>
        <v>33.460576923076921</v>
      </c>
      <c r="J31" s="156">
        <f>C31-H31</f>
        <v>9.9494230769230754</v>
      </c>
      <c r="L31" s="343" t="s">
        <v>149</v>
      </c>
    </row>
    <row r="32" spans="2:12" ht="38.4" customHeight="1" thickBot="1">
      <c r="B32" s="157" t="s">
        <v>89</v>
      </c>
      <c r="C32" s="158">
        <f>C31*2080</f>
        <v>90292.799999999988</v>
      </c>
      <c r="D32" s="159">
        <f>D31*2080</f>
        <v>86860.800000000003</v>
      </c>
      <c r="E32" s="160">
        <f>(C32-D32)/D32</f>
        <v>3.9511494252873397E-2</v>
      </c>
      <c r="F32" s="171"/>
      <c r="G32" s="344"/>
      <c r="H32" s="161">
        <v>69598</v>
      </c>
      <c r="J32" s="156"/>
      <c r="L32" s="344"/>
    </row>
    <row r="33" spans="2:12" ht="21">
      <c r="B33" s="152" t="s">
        <v>90</v>
      </c>
      <c r="C33" s="162">
        <f>[10]Nursing!G11</f>
        <v>59.6</v>
      </c>
      <c r="D33" s="153">
        <v>57.41</v>
      </c>
      <c r="E33" s="154"/>
      <c r="F33" s="163"/>
      <c r="G33" s="343" t="s">
        <v>91</v>
      </c>
      <c r="H33" s="155">
        <f>H34/2080</f>
        <v>48.354326923076925</v>
      </c>
      <c r="J33" s="156">
        <f>C33-H33</f>
        <v>11.245673076923076</v>
      </c>
      <c r="L33" s="343" t="s">
        <v>150</v>
      </c>
    </row>
    <row r="34" spans="2:12" ht="21.5" thickBot="1">
      <c r="B34" s="157" t="s">
        <v>92</v>
      </c>
      <c r="C34" s="158">
        <f>C33*2080</f>
        <v>123968</v>
      </c>
      <c r="D34" s="159">
        <f>D33*2080</f>
        <v>119412.79999999999</v>
      </c>
      <c r="E34" s="160">
        <f>(C34-D34)/D34</f>
        <v>3.8146664344191006E-2</v>
      </c>
      <c r="F34" s="171"/>
      <c r="G34" s="344"/>
      <c r="H34" s="161">
        <v>100577</v>
      </c>
      <c r="J34" s="156"/>
      <c r="L34" s="344"/>
    </row>
    <row r="35" spans="2:12" ht="21">
      <c r="B35" s="146"/>
      <c r="C35" s="146"/>
      <c r="D35" s="146"/>
      <c r="E35" s="146"/>
      <c r="F35" s="146"/>
      <c r="G35" s="147"/>
      <c r="L35" s="147"/>
    </row>
    <row r="36" spans="2:12" ht="37">
      <c r="B36" s="192" t="s">
        <v>151</v>
      </c>
      <c r="C36" s="193">
        <f>C6</f>
        <v>34927.359999999993</v>
      </c>
      <c r="D36" s="194"/>
      <c r="E36" s="194"/>
      <c r="F36" s="194"/>
      <c r="G36" s="195"/>
      <c r="L36" s="195"/>
    </row>
    <row r="37" spans="2:12" ht="18.5">
      <c r="B37" s="194"/>
      <c r="C37" s="194"/>
      <c r="D37" s="194"/>
      <c r="E37" s="194"/>
      <c r="F37" s="194"/>
      <c r="G37" s="195"/>
      <c r="L37" s="195"/>
    </row>
    <row r="38" spans="2:12" ht="18.5">
      <c r="B38" s="192"/>
      <c r="C38" s="193"/>
      <c r="D38" s="194"/>
      <c r="E38" s="194"/>
      <c r="F38" s="194"/>
      <c r="G38" s="195"/>
      <c r="L38" s="195"/>
    </row>
    <row r="39" spans="2:12" ht="18.5">
      <c r="B39" s="194"/>
      <c r="C39" s="194"/>
      <c r="D39" s="194"/>
      <c r="E39" s="194"/>
      <c r="F39" s="194"/>
      <c r="G39" s="195"/>
      <c r="L39" s="195"/>
    </row>
    <row r="40" spans="2:12" ht="18.5">
      <c r="B40" s="196" t="s">
        <v>95</v>
      </c>
      <c r="C40" s="197">
        <v>0.2422</v>
      </c>
      <c r="D40" s="194"/>
      <c r="E40" s="194"/>
      <c r="F40" s="194" t="s">
        <v>152</v>
      </c>
      <c r="G40" s="195"/>
      <c r="L40" s="195"/>
    </row>
    <row r="41" spans="2:12" ht="18.5">
      <c r="B41" s="196"/>
      <c r="C41" s="194"/>
      <c r="D41" s="194"/>
      <c r="E41" s="194"/>
      <c r="F41" s="341" t="s">
        <v>153</v>
      </c>
      <c r="G41" s="341"/>
      <c r="L41" s="140"/>
    </row>
    <row r="42" spans="2:12" ht="18.5">
      <c r="B42" s="198"/>
      <c r="C42" s="197"/>
      <c r="D42" s="194"/>
      <c r="E42" s="194"/>
      <c r="F42" s="194"/>
      <c r="G42" s="195"/>
      <c r="L42" s="195"/>
    </row>
    <row r="43" spans="2:12" ht="18.5">
      <c r="B43" s="194"/>
      <c r="C43" s="194"/>
      <c r="D43" s="194"/>
      <c r="E43" s="194"/>
      <c r="F43" s="194"/>
      <c r="G43" s="195"/>
      <c r="L43" s="195"/>
    </row>
    <row r="44" spans="2:12" ht="18.5">
      <c r="B44" s="198" t="s">
        <v>154</v>
      </c>
      <c r="C44" s="199">
        <v>0.12</v>
      </c>
      <c r="D44" s="194"/>
      <c r="E44" s="194"/>
      <c r="F44" s="194" t="s">
        <v>101</v>
      </c>
      <c r="G44" s="195"/>
      <c r="L44" s="195"/>
    </row>
    <row r="46" spans="2:12" hidden="1">
      <c r="B46" s="200" t="s">
        <v>155</v>
      </c>
      <c r="C46" s="201">
        <v>214261</v>
      </c>
      <c r="D46" s="202"/>
      <c r="E46" s="202"/>
      <c r="F46" s="202" t="s">
        <v>156</v>
      </c>
    </row>
    <row r="47" spans="2:12">
      <c r="B47" s="200" t="s">
        <v>157</v>
      </c>
      <c r="C47" s="201">
        <v>188350</v>
      </c>
      <c r="D47" s="202"/>
      <c r="E47" s="202"/>
      <c r="F47" s="202" t="s">
        <v>158</v>
      </c>
      <c r="G47" s="342"/>
    </row>
    <row r="48" spans="2:12" ht="14.4" hidden="1" customHeight="1">
      <c r="B48" s="200" t="s">
        <v>159</v>
      </c>
      <c r="C48" s="201">
        <v>195380</v>
      </c>
      <c r="D48" s="202"/>
      <c r="E48" s="202"/>
      <c r="F48" s="202" t="s">
        <v>160</v>
      </c>
      <c r="G48" s="342"/>
    </row>
    <row r="49" spans="2:7">
      <c r="B49" s="268"/>
      <c r="C49" s="203"/>
      <c r="G49" s="342"/>
    </row>
    <row r="50" spans="2:7">
      <c r="B50" s="269" t="s">
        <v>9</v>
      </c>
      <c r="C50" s="284">
        <f>(C47*20%)+(C34*50%)+(C28*30%)</f>
        <v>124969.68</v>
      </c>
      <c r="D50" s="202"/>
      <c r="E50" s="202"/>
      <c r="F50" s="270" t="s">
        <v>332</v>
      </c>
      <c r="G50" s="342"/>
    </row>
    <row r="51" spans="2:7">
      <c r="C51" s="156"/>
    </row>
    <row r="52" spans="2:7">
      <c r="C52" s="203"/>
    </row>
  </sheetData>
  <mergeCells count="35">
    <mergeCell ref="G15:G16"/>
    <mergeCell ref="L15:L16"/>
    <mergeCell ref="F5:F6"/>
    <mergeCell ref="G5:G6"/>
    <mergeCell ref="L5:L6"/>
    <mergeCell ref="G7:G8"/>
    <mergeCell ref="L7:L8"/>
    <mergeCell ref="G9:G10"/>
    <mergeCell ref="L9:L10"/>
    <mergeCell ref="G11:G12"/>
    <mergeCell ref="H11:H12"/>
    <mergeCell ref="L11:L12"/>
    <mergeCell ref="G13:G14"/>
    <mergeCell ref="L13:L14"/>
    <mergeCell ref="G17:G18"/>
    <mergeCell ref="L17:L18"/>
    <mergeCell ref="G19:G20"/>
    <mergeCell ref="L19:L20"/>
    <mergeCell ref="G21:G22"/>
    <mergeCell ref="L21:L22"/>
    <mergeCell ref="G23:G24"/>
    <mergeCell ref="L23:L24"/>
    <mergeCell ref="G25:G26"/>
    <mergeCell ref="L25:L26"/>
    <mergeCell ref="F27:F28"/>
    <mergeCell ref="G27:G28"/>
    <mergeCell ref="L27:L28"/>
    <mergeCell ref="F41:G41"/>
    <mergeCell ref="G47:G50"/>
    <mergeCell ref="G29:G30"/>
    <mergeCell ref="L29:L30"/>
    <mergeCell ref="G31:G32"/>
    <mergeCell ref="L31:L32"/>
    <mergeCell ref="G33:G34"/>
    <mergeCell ref="L33:L34"/>
  </mergeCells>
  <pageMargins left="0.7" right="0.7" top="0.75" bottom="0.75" header="0.3" footer="0.3"/>
  <pageSetup scale="59" fitToHeight="0" orientation="landscape" r:id="rId1"/>
  <ignoredErrors>
    <ignoredError sqref="C7:C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25"/>
  <sheetViews>
    <sheetView topLeftCell="BM4" workbookViewId="0">
      <selection activeCell="BS21" sqref="BS21"/>
    </sheetView>
  </sheetViews>
  <sheetFormatPr defaultRowHeight="13"/>
  <cols>
    <col min="1" max="1" width="38.453125" style="206" customWidth="1"/>
    <col min="2" max="2" width="12.90625" style="211" customWidth="1"/>
    <col min="3" max="64" width="7.6328125" style="206" hidden="1" customWidth="1"/>
    <col min="65" max="82" width="7.6328125" style="206" customWidth="1"/>
    <col min="83" max="256" width="8.90625" style="206"/>
    <col min="257" max="257" width="38.453125" style="206" customWidth="1"/>
    <col min="258" max="258" width="12.90625" style="206" customWidth="1"/>
    <col min="259" max="320" width="0" style="206" hidden="1" customWidth="1"/>
    <col min="321" max="338" width="7.6328125" style="206" customWidth="1"/>
    <col min="339" max="512" width="8.90625" style="206"/>
    <col min="513" max="513" width="38.453125" style="206" customWidth="1"/>
    <col min="514" max="514" width="12.90625" style="206" customWidth="1"/>
    <col min="515" max="576" width="0" style="206" hidden="1" customWidth="1"/>
    <col min="577" max="594" width="7.6328125" style="206" customWidth="1"/>
    <col min="595" max="768" width="8.90625" style="206"/>
    <col min="769" max="769" width="38.453125" style="206" customWidth="1"/>
    <col min="770" max="770" width="12.90625" style="206" customWidth="1"/>
    <col min="771" max="832" width="0" style="206" hidden="1" customWidth="1"/>
    <col min="833" max="850" width="7.6328125" style="206" customWidth="1"/>
    <col min="851" max="1024" width="8.90625" style="206"/>
    <col min="1025" max="1025" width="38.453125" style="206" customWidth="1"/>
    <col min="1026" max="1026" width="12.90625" style="206" customWidth="1"/>
    <col min="1027" max="1088" width="0" style="206" hidden="1" customWidth="1"/>
    <col min="1089" max="1106" width="7.6328125" style="206" customWidth="1"/>
    <col min="1107" max="1280" width="8.90625" style="206"/>
    <col min="1281" max="1281" width="38.453125" style="206" customWidth="1"/>
    <col min="1282" max="1282" width="12.90625" style="206" customWidth="1"/>
    <col min="1283" max="1344" width="0" style="206" hidden="1" customWidth="1"/>
    <col min="1345" max="1362" width="7.6328125" style="206" customWidth="1"/>
    <col min="1363" max="1536" width="8.90625" style="206"/>
    <col min="1537" max="1537" width="38.453125" style="206" customWidth="1"/>
    <col min="1538" max="1538" width="12.90625" style="206" customWidth="1"/>
    <col min="1539" max="1600" width="0" style="206" hidden="1" customWidth="1"/>
    <col min="1601" max="1618" width="7.6328125" style="206" customWidth="1"/>
    <col min="1619" max="1792" width="8.90625" style="206"/>
    <col min="1793" max="1793" width="38.453125" style="206" customWidth="1"/>
    <col min="1794" max="1794" width="12.90625" style="206" customWidth="1"/>
    <col min="1795" max="1856" width="0" style="206" hidden="1" customWidth="1"/>
    <col min="1857" max="1874" width="7.6328125" style="206" customWidth="1"/>
    <col min="1875" max="2048" width="8.90625" style="206"/>
    <col min="2049" max="2049" width="38.453125" style="206" customWidth="1"/>
    <col min="2050" max="2050" width="12.90625" style="206" customWidth="1"/>
    <col min="2051" max="2112" width="0" style="206" hidden="1" customWidth="1"/>
    <col min="2113" max="2130" width="7.6328125" style="206" customWidth="1"/>
    <col min="2131" max="2304" width="8.90625" style="206"/>
    <col min="2305" max="2305" width="38.453125" style="206" customWidth="1"/>
    <col min="2306" max="2306" width="12.90625" style="206" customWidth="1"/>
    <col min="2307" max="2368" width="0" style="206" hidden="1" customWidth="1"/>
    <col min="2369" max="2386" width="7.6328125" style="206" customWidth="1"/>
    <col min="2387" max="2560" width="8.90625" style="206"/>
    <col min="2561" max="2561" width="38.453125" style="206" customWidth="1"/>
    <col min="2562" max="2562" width="12.90625" style="206" customWidth="1"/>
    <col min="2563" max="2624" width="0" style="206" hidden="1" customWidth="1"/>
    <col min="2625" max="2642" width="7.6328125" style="206" customWidth="1"/>
    <col min="2643" max="2816" width="8.90625" style="206"/>
    <col min="2817" max="2817" width="38.453125" style="206" customWidth="1"/>
    <col min="2818" max="2818" width="12.90625" style="206" customWidth="1"/>
    <col min="2819" max="2880" width="0" style="206" hidden="1" customWidth="1"/>
    <col min="2881" max="2898" width="7.6328125" style="206" customWidth="1"/>
    <col min="2899" max="3072" width="8.90625" style="206"/>
    <col min="3073" max="3073" width="38.453125" style="206" customWidth="1"/>
    <col min="3074" max="3074" width="12.90625" style="206" customWidth="1"/>
    <col min="3075" max="3136" width="0" style="206" hidden="1" customWidth="1"/>
    <col min="3137" max="3154" width="7.6328125" style="206" customWidth="1"/>
    <col min="3155" max="3328" width="8.90625" style="206"/>
    <col min="3329" max="3329" width="38.453125" style="206" customWidth="1"/>
    <col min="3330" max="3330" width="12.90625" style="206" customWidth="1"/>
    <col min="3331" max="3392" width="0" style="206" hidden="1" customWidth="1"/>
    <col min="3393" max="3410" width="7.6328125" style="206" customWidth="1"/>
    <col min="3411" max="3584" width="8.90625" style="206"/>
    <col min="3585" max="3585" width="38.453125" style="206" customWidth="1"/>
    <col min="3586" max="3586" width="12.90625" style="206" customWidth="1"/>
    <col min="3587" max="3648" width="0" style="206" hidden="1" customWidth="1"/>
    <col min="3649" max="3666" width="7.6328125" style="206" customWidth="1"/>
    <col min="3667" max="3840" width="8.90625" style="206"/>
    <col min="3841" max="3841" width="38.453125" style="206" customWidth="1"/>
    <col min="3842" max="3842" width="12.90625" style="206" customWidth="1"/>
    <col min="3843" max="3904" width="0" style="206" hidden="1" customWidth="1"/>
    <col min="3905" max="3922" width="7.6328125" style="206" customWidth="1"/>
    <col min="3923" max="4096" width="8.90625" style="206"/>
    <col min="4097" max="4097" width="38.453125" style="206" customWidth="1"/>
    <col min="4098" max="4098" width="12.90625" style="206" customWidth="1"/>
    <col min="4099" max="4160" width="0" style="206" hidden="1" customWidth="1"/>
    <col min="4161" max="4178" width="7.6328125" style="206" customWidth="1"/>
    <col min="4179" max="4352" width="8.90625" style="206"/>
    <col min="4353" max="4353" width="38.453125" style="206" customWidth="1"/>
    <col min="4354" max="4354" width="12.90625" style="206" customWidth="1"/>
    <col min="4355" max="4416" width="0" style="206" hidden="1" customWidth="1"/>
    <col min="4417" max="4434" width="7.6328125" style="206" customWidth="1"/>
    <col min="4435" max="4608" width="8.90625" style="206"/>
    <col min="4609" max="4609" width="38.453125" style="206" customWidth="1"/>
    <col min="4610" max="4610" width="12.90625" style="206" customWidth="1"/>
    <col min="4611" max="4672" width="0" style="206" hidden="1" customWidth="1"/>
    <col min="4673" max="4690" width="7.6328125" style="206" customWidth="1"/>
    <col min="4691" max="4864" width="8.90625" style="206"/>
    <col min="4865" max="4865" width="38.453125" style="206" customWidth="1"/>
    <col min="4866" max="4866" width="12.90625" style="206" customWidth="1"/>
    <col min="4867" max="4928" width="0" style="206" hidden="1" customWidth="1"/>
    <col min="4929" max="4946" width="7.6328125" style="206" customWidth="1"/>
    <col min="4947" max="5120" width="8.90625" style="206"/>
    <col min="5121" max="5121" width="38.453125" style="206" customWidth="1"/>
    <col min="5122" max="5122" width="12.90625" style="206" customWidth="1"/>
    <col min="5123" max="5184" width="0" style="206" hidden="1" customWidth="1"/>
    <col min="5185" max="5202" width="7.6328125" style="206" customWidth="1"/>
    <col min="5203" max="5376" width="8.90625" style="206"/>
    <col min="5377" max="5377" width="38.453125" style="206" customWidth="1"/>
    <col min="5378" max="5378" width="12.90625" style="206" customWidth="1"/>
    <col min="5379" max="5440" width="0" style="206" hidden="1" customWidth="1"/>
    <col min="5441" max="5458" width="7.6328125" style="206" customWidth="1"/>
    <col min="5459" max="5632" width="8.90625" style="206"/>
    <col min="5633" max="5633" width="38.453125" style="206" customWidth="1"/>
    <col min="5634" max="5634" width="12.90625" style="206" customWidth="1"/>
    <col min="5635" max="5696" width="0" style="206" hidden="1" customWidth="1"/>
    <col min="5697" max="5714" width="7.6328125" style="206" customWidth="1"/>
    <col min="5715" max="5888" width="8.90625" style="206"/>
    <col min="5889" max="5889" width="38.453125" style="206" customWidth="1"/>
    <col min="5890" max="5890" width="12.90625" style="206" customWidth="1"/>
    <col min="5891" max="5952" width="0" style="206" hidden="1" customWidth="1"/>
    <col min="5953" max="5970" width="7.6328125" style="206" customWidth="1"/>
    <col min="5971" max="6144" width="8.90625" style="206"/>
    <col min="6145" max="6145" width="38.453125" style="206" customWidth="1"/>
    <col min="6146" max="6146" width="12.90625" style="206" customWidth="1"/>
    <col min="6147" max="6208" width="0" style="206" hidden="1" customWidth="1"/>
    <col min="6209" max="6226" width="7.6328125" style="206" customWidth="1"/>
    <col min="6227" max="6400" width="8.90625" style="206"/>
    <col min="6401" max="6401" width="38.453125" style="206" customWidth="1"/>
    <col min="6402" max="6402" width="12.90625" style="206" customWidth="1"/>
    <col min="6403" max="6464" width="0" style="206" hidden="1" customWidth="1"/>
    <col min="6465" max="6482" width="7.6328125" style="206" customWidth="1"/>
    <col min="6483" max="6656" width="8.90625" style="206"/>
    <col min="6657" max="6657" width="38.453125" style="206" customWidth="1"/>
    <col min="6658" max="6658" width="12.90625" style="206" customWidth="1"/>
    <col min="6659" max="6720" width="0" style="206" hidden="1" customWidth="1"/>
    <col min="6721" max="6738" width="7.6328125" style="206" customWidth="1"/>
    <col min="6739" max="6912" width="8.90625" style="206"/>
    <col min="6913" max="6913" width="38.453125" style="206" customWidth="1"/>
    <col min="6914" max="6914" width="12.90625" style="206" customWidth="1"/>
    <col min="6915" max="6976" width="0" style="206" hidden="1" customWidth="1"/>
    <col min="6977" max="6994" width="7.6328125" style="206" customWidth="1"/>
    <col min="6995" max="7168" width="8.90625" style="206"/>
    <col min="7169" max="7169" width="38.453125" style="206" customWidth="1"/>
    <col min="7170" max="7170" width="12.90625" style="206" customWidth="1"/>
    <col min="7171" max="7232" width="0" style="206" hidden="1" customWidth="1"/>
    <col min="7233" max="7250" width="7.6328125" style="206" customWidth="1"/>
    <col min="7251" max="7424" width="8.90625" style="206"/>
    <col min="7425" max="7425" width="38.453125" style="206" customWidth="1"/>
    <col min="7426" max="7426" width="12.90625" style="206" customWidth="1"/>
    <col min="7427" max="7488" width="0" style="206" hidden="1" customWidth="1"/>
    <col min="7489" max="7506" width="7.6328125" style="206" customWidth="1"/>
    <col min="7507" max="7680" width="8.90625" style="206"/>
    <col min="7681" max="7681" width="38.453125" style="206" customWidth="1"/>
    <col min="7682" max="7682" width="12.90625" style="206" customWidth="1"/>
    <col min="7683" max="7744" width="0" style="206" hidden="1" customWidth="1"/>
    <col min="7745" max="7762" width="7.6328125" style="206" customWidth="1"/>
    <col min="7763" max="7936" width="8.90625" style="206"/>
    <col min="7937" max="7937" width="38.453125" style="206" customWidth="1"/>
    <col min="7938" max="7938" width="12.90625" style="206" customWidth="1"/>
    <col min="7939" max="8000" width="0" style="206" hidden="1" customWidth="1"/>
    <col min="8001" max="8018" width="7.6328125" style="206" customWidth="1"/>
    <col min="8019" max="8192" width="8.90625" style="206"/>
    <col min="8193" max="8193" width="38.453125" style="206" customWidth="1"/>
    <col min="8194" max="8194" width="12.90625" style="206" customWidth="1"/>
    <col min="8195" max="8256" width="0" style="206" hidden="1" customWidth="1"/>
    <col min="8257" max="8274" width="7.6328125" style="206" customWidth="1"/>
    <col min="8275" max="8448" width="8.90625" style="206"/>
    <col min="8449" max="8449" width="38.453125" style="206" customWidth="1"/>
    <col min="8450" max="8450" width="12.90625" style="206" customWidth="1"/>
    <col min="8451" max="8512" width="0" style="206" hidden="1" customWidth="1"/>
    <col min="8513" max="8530" width="7.6328125" style="206" customWidth="1"/>
    <col min="8531" max="8704" width="8.90625" style="206"/>
    <col min="8705" max="8705" width="38.453125" style="206" customWidth="1"/>
    <col min="8706" max="8706" width="12.90625" style="206" customWidth="1"/>
    <col min="8707" max="8768" width="0" style="206" hidden="1" customWidth="1"/>
    <col min="8769" max="8786" width="7.6328125" style="206" customWidth="1"/>
    <col min="8787" max="8960" width="8.90625" style="206"/>
    <col min="8961" max="8961" width="38.453125" style="206" customWidth="1"/>
    <col min="8962" max="8962" width="12.90625" style="206" customWidth="1"/>
    <col min="8963" max="9024" width="0" style="206" hidden="1" customWidth="1"/>
    <col min="9025" max="9042" width="7.6328125" style="206" customWidth="1"/>
    <col min="9043" max="9216" width="8.90625" style="206"/>
    <col min="9217" max="9217" width="38.453125" style="206" customWidth="1"/>
    <col min="9218" max="9218" width="12.90625" style="206" customWidth="1"/>
    <col min="9219" max="9280" width="0" style="206" hidden="1" customWidth="1"/>
    <col min="9281" max="9298" width="7.6328125" style="206" customWidth="1"/>
    <col min="9299" max="9472" width="8.90625" style="206"/>
    <col min="9473" max="9473" width="38.453125" style="206" customWidth="1"/>
    <col min="9474" max="9474" width="12.90625" style="206" customWidth="1"/>
    <col min="9475" max="9536" width="0" style="206" hidden="1" customWidth="1"/>
    <col min="9537" max="9554" width="7.6328125" style="206" customWidth="1"/>
    <col min="9555" max="9728" width="8.90625" style="206"/>
    <col min="9729" max="9729" width="38.453125" style="206" customWidth="1"/>
    <col min="9730" max="9730" width="12.90625" style="206" customWidth="1"/>
    <col min="9731" max="9792" width="0" style="206" hidden="1" customWidth="1"/>
    <col min="9793" max="9810" width="7.6328125" style="206" customWidth="1"/>
    <col min="9811" max="9984" width="8.90625" style="206"/>
    <col min="9985" max="9985" width="38.453125" style="206" customWidth="1"/>
    <col min="9986" max="9986" width="12.90625" style="206" customWidth="1"/>
    <col min="9987" max="10048" width="0" style="206" hidden="1" customWidth="1"/>
    <col min="10049" max="10066" width="7.6328125" style="206" customWidth="1"/>
    <col min="10067" max="10240" width="8.90625" style="206"/>
    <col min="10241" max="10241" width="38.453125" style="206" customWidth="1"/>
    <col min="10242" max="10242" width="12.90625" style="206" customWidth="1"/>
    <col min="10243" max="10304" width="0" style="206" hidden="1" customWidth="1"/>
    <col min="10305" max="10322" width="7.6328125" style="206" customWidth="1"/>
    <col min="10323" max="10496" width="8.90625" style="206"/>
    <col min="10497" max="10497" width="38.453125" style="206" customWidth="1"/>
    <col min="10498" max="10498" width="12.90625" style="206" customWidth="1"/>
    <col min="10499" max="10560" width="0" style="206" hidden="1" customWidth="1"/>
    <col min="10561" max="10578" width="7.6328125" style="206" customWidth="1"/>
    <col min="10579" max="10752" width="8.90625" style="206"/>
    <col min="10753" max="10753" width="38.453125" style="206" customWidth="1"/>
    <col min="10754" max="10754" width="12.90625" style="206" customWidth="1"/>
    <col min="10755" max="10816" width="0" style="206" hidden="1" customWidth="1"/>
    <col min="10817" max="10834" width="7.6328125" style="206" customWidth="1"/>
    <col min="10835" max="11008" width="8.90625" style="206"/>
    <col min="11009" max="11009" width="38.453125" style="206" customWidth="1"/>
    <col min="11010" max="11010" width="12.90625" style="206" customWidth="1"/>
    <col min="11011" max="11072" width="0" style="206" hidden="1" customWidth="1"/>
    <col min="11073" max="11090" width="7.6328125" style="206" customWidth="1"/>
    <col min="11091" max="11264" width="8.90625" style="206"/>
    <col min="11265" max="11265" width="38.453125" style="206" customWidth="1"/>
    <col min="11266" max="11266" width="12.90625" style="206" customWidth="1"/>
    <col min="11267" max="11328" width="0" style="206" hidden="1" customWidth="1"/>
    <col min="11329" max="11346" width="7.6328125" style="206" customWidth="1"/>
    <col min="11347" max="11520" width="8.90625" style="206"/>
    <col min="11521" max="11521" width="38.453125" style="206" customWidth="1"/>
    <col min="11522" max="11522" width="12.90625" style="206" customWidth="1"/>
    <col min="11523" max="11584" width="0" style="206" hidden="1" customWidth="1"/>
    <col min="11585" max="11602" width="7.6328125" style="206" customWidth="1"/>
    <col min="11603" max="11776" width="8.90625" style="206"/>
    <col min="11777" max="11777" width="38.453125" style="206" customWidth="1"/>
    <col min="11778" max="11778" width="12.90625" style="206" customWidth="1"/>
    <col min="11779" max="11840" width="0" style="206" hidden="1" customWidth="1"/>
    <col min="11841" max="11858" width="7.6328125" style="206" customWidth="1"/>
    <col min="11859" max="12032" width="8.90625" style="206"/>
    <col min="12033" max="12033" width="38.453125" style="206" customWidth="1"/>
    <col min="12034" max="12034" width="12.90625" style="206" customWidth="1"/>
    <col min="12035" max="12096" width="0" style="206" hidden="1" customWidth="1"/>
    <col min="12097" max="12114" width="7.6328125" style="206" customWidth="1"/>
    <col min="12115" max="12288" width="8.90625" style="206"/>
    <col min="12289" max="12289" width="38.453125" style="206" customWidth="1"/>
    <col min="12290" max="12290" width="12.90625" style="206" customWidth="1"/>
    <col min="12291" max="12352" width="0" style="206" hidden="1" customWidth="1"/>
    <col min="12353" max="12370" width="7.6328125" style="206" customWidth="1"/>
    <col min="12371" max="12544" width="8.90625" style="206"/>
    <col min="12545" max="12545" width="38.453125" style="206" customWidth="1"/>
    <col min="12546" max="12546" width="12.90625" style="206" customWidth="1"/>
    <col min="12547" max="12608" width="0" style="206" hidden="1" customWidth="1"/>
    <col min="12609" max="12626" width="7.6328125" style="206" customWidth="1"/>
    <col min="12627" max="12800" width="8.90625" style="206"/>
    <col min="12801" max="12801" width="38.453125" style="206" customWidth="1"/>
    <col min="12802" max="12802" width="12.90625" style="206" customWidth="1"/>
    <col min="12803" max="12864" width="0" style="206" hidden="1" customWidth="1"/>
    <col min="12865" max="12882" width="7.6328125" style="206" customWidth="1"/>
    <col min="12883" max="13056" width="8.90625" style="206"/>
    <col min="13057" max="13057" width="38.453125" style="206" customWidth="1"/>
    <col min="13058" max="13058" width="12.90625" style="206" customWidth="1"/>
    <col min="13059" max="13120" width="0" style="206" hidden="1" customWidth="1"/>
    <col min="13121" max="13138" width="7.6328125" style="206" customWidth="1"/>
    <col min="13139" max="13312" width="8.90625" style="206"/>
    <col min="13313" max="13313" width="38.453125" style="206" customWidth="1"/>
    <col min="13314" max="13314" width="12.90625" style="206" customWidth="1"/>
    <col min="13315" max="13376" width="0" style="206" hidden="1" customWidth="1"/>
    <col min="13377" max="13394" width="7.6328125" style="206" customWidth="1"/>
    <col min="13395" max="13568" width="8.90625" style="206"/>
    <col min="13569" max="13569" width="38.453125" style="206" customWidth="1"/>
    <col min="13570" max="13570" width="12.90625" style="206" customWidth="1"/>
    <col min="13571" max="13632" width="0" style="206" hidden="1" customWidth="1"/>
    <col min="13633" max="13650" width="7.6328125" style="206" customWidth="1"/>
    <col min="13651" max="13824" width="8.90625" style="206"/>
    <col min="13825" max="13825" width="38.453125" style="206" customWidth="1"/>
    <col min="13826" max="13826" width="12.90625" style="206" customWidth="1"/>
    <col min="13827" max="13888" width="0" style="206" hidden="1" customWidth="1"/>
    <col min="13889" max="13906" width="7.6328125" style="206" customWidth="1"/>
    <col min="13907" max="14080" width="8.90625" style="206"/>
    <col min="14081" max="14081" width="38.453125" style="206" customWidth="1"/>
    <col min="14082" max="14082" width="12.90625" style="206" customWidth="1"/>
    <col min="14083" max="14144" width="0" style="206" hidden="1" customWidth="1"/>
    <col min="14145" max="14162" width="7.6328125" style="206" customWidth="1"/>
    <col min="14163" max="14336" width="8.90625" style="206"/>
    <col min="14337" max="14337" width="38.453125" style="206" customWidth="1"/>
    <col min="14338" max="14338" width="12.90625" style="206" customWidth="1"/>
    <col min="14339" max="14400" width="0" style="206" hidden="1" customWidth="1"/>
    <col min="14401" max="14418" width="7.6328125" style="206" customWidth="1"/>
    <col min="14419" max="14592" width="8.90625" style="206"/>
    <col min="14593" max="14593" width="38.453125" style="206" customWidth="1"/>
    <col min="14594" max="14594" width="12.90625" style="206" customWidth="1"/>
    <col min="14595" max="14656" width="0" style="206" hidden="1" customWidth="1"/>
    <col min="14657" max="14674" width="7.6328125" style="206" customWidth="1"/>
    <col min="14675" max="14848" width="8.90625" style="206"/>
    <col min="14849" max="14849" width="38.453125" style="206" customWidth="1"/>
    <col min="14850" max="14850" width="12.90625" style="206" customWidth="1"/>
    <col min="14851" max="14912" width="0" style="206" hidden="1" customWidth="1"/>
    <col min="14913" max="14930" width="7.6328125" style="206" customWidth="1"/>
    <col min="14931" max="15104" width="8.90625" style="206"/>
    <col min="15105" max="15105" width="38.453125" style="206" customWidth="1"/>
    <col min="15106" max="15106" width="12.90625" style="206" customWidth="1"/>
    <col min="15107" max="15168" width="0" style="206" hidden="1" customWidth="1"/>
    <col min="15169" max="15186" width="7.6328125" style="206" customWidth="1"/>
    <col min="15187" max="15360" width="8.90625" style="206"/>
    <col min="15361" max="15361" width="38.453125" style="206" customWidth="1"/>
    <col min="15362" max="15362" width="12.90625" style="206" customWidth="1"/>
    <col min="15363" max="15424" width="0" style="206" hidden="1" customWidth="1"/>
    <col min="15425" max="15442" width="7.6328125" style="206" customWidth="1"/>
    <col min="15443" max="15616" width="8.90625" style="206"/>
    <col min="15617" max="15617" width="38.453125" style="206" customWidth="1"/>
    <col min="15618" max="15618" width="12.90625" style="206" customWidth="1"/>
    <col min="15619" max="15680" width="0" style="206" hidden="1" customWidth="1"/>
    <col min="15681" max="15698" width="7.6328125" style="206" customWidth="1"/>
    <col min="15699" max="15872" width="8.90625" style="206"/>
    <col min="15873" max="15873" width="38.453125" style="206" customWidth="1"/>
    <col min="15874" max="15874" width="12.90625" style="206" customWidth="1"/>
    <col min="15875" max="15936" width="0" style="206" hidden="1" customWidth="1"/>
    <col min="15937" max="15954" width="7.6328125" style="206" customWidth="1"/>
    <col min="15955" max="16128" width="8.90625" style="206"/>
    <col min="16129" max="16129" width="38.453125" style="206" customWidth="1"/>
    <col min="16130" max="16130" width="12.90625" style="206" customWidth="1"/>
    <col min="16131" max="16192" width="0" style="206" hidden="1" customWidth="1"/>
    <col min="16193" max="16210" width="7.6328125" style="206" customWidth="1"/>
    <col min="16211" max="16384" width="8.90625" style="206"/>
  </cols>
  <sheetData>
    <row r="1" spans="1:90" ht="18">
      <c r="A1" s="204" t="s">
        <v>161</v>
      </c>
      <c r="B1" s="205"/>
    </row>
    <row r="2" spans="1:90" ht="15.5">
      <c r="A2" s="207" t="s">
        <v>162</v>
      </c>
      <c r="B2" s="208"/>
    </row>
    <row r="3" spans="1:90" ht="14.5" thickBot="1">
      <c r="A3" s="209" t="s">
        <v>163</v>
      </c>
      <c r="B3" s="210"/>
    </row>
    <row r="6" spans="1:90">
      <c r="BM6" s="212" t="s">
        <v>164</v>
      </c>
      <c r="BN6" s="212" t="s">
        <v>164</v>
      </c>
      <c r="BO6" s="212" t="s">
        <v>164</v>
      </c>
      <c r="BP6" s="212" t="s">
        <v>164</v>
      </c>
      <c r="BQ6" s="213" t="s">
        <v>98</v>
      </c>
      <c r="BR6" s="213" t="s">
        <v>98</v>
      </c>
      <c r="BS6" s="213" t="s">
        <v>98</v>
      </c>
      <c r="BT6" s="213" t="s">
        <v>98</v>
      </c>
      <c r="BU6" s="214" t="s">
        <v>165</v>
      </c>
      <c r="BV6" s="214" t="s">
        <v>165</v>
      </c>
      <c r="BW6" s="214" t="s">
        <v>165</v>
      </c>
      <c r="BX6" s="214" t="s">
        <v>165</v>
      </c>
      <c r="BY6" s="215" t="s">
        <v>166</v>
      </c>
      <c r="BZ6" s="215" t="s">
        <v>166</v>
      </c>
      <c r="CA6" s="215" t="s">
        <v>166</v>
      </c>
      <c r="CB6" s="215" t="s">
        <v>166</v>
      </c>
      <c r="CC6" s="216" t="s">
        <v>167</v>
      </c>
      <c r="CD6" s="216" t="s">
        <v>167</v>
      </c>
      <c r="CE6" s="216" t="s">
        <v>167</v>
      </c>
      <c r="CF6" s="216" t="s">
        <v>167</v>
      </c>
      <c r="CG6" s="217" t="s">
        <v>168</v>
      </c>
      <c r="CH6" s="217" t="s">
        <v>168</v>
      </c>
      <c r="CI6" s="217" t="s">
        <v>168</v>
      </c>
      <c r="CJ6" s="217" t="s">
        <v>168</v>
      </c>
    </row>
    <row r="7" spans="1:90" s="211" customFormat="1">
      <c r="B7" s="211" t="s">
        <v>169</v>
      </c>
      <c r="C7" s="218" t="s">
        <v>170</v>
      </c>
      <c r="D7" s="218" t="s">
        <v>171</v>
      </c>
      <c r="E7" s="218" t="s">
        <v>172</v>
      </c>
      <c r="F7" s="218" t="s">
        <v>173</v>
      </c>
      <c r="G7" s="218" t="s">
        <v>174</v>
      </c>
      <c r="H7" s="218" t="s">
        <v>175</v>
      </c>
      <c r="I7" s="218" t="s">
        <v>176</v>
      </c>
      <c r="J7" s="218" t="s">
        <v>177</v>
      </c>
      <c r="K7" s="218" t="s">
        <v>178</v>
      </c>
      <c r="L7" s="218" t="s">
        <v>179</v>
      </c>
      <c r="M7" s="218" t="s">
        <v>180</v>
      </c>
      <c r="N7" s="218" t="s">
        <v>181</v>
      </c>
      <c r="O7" s="218" t="s">
        <v>182</v>
      </c>
      <c r="P7" s="218" t="s">
        <v>183</v>
      </c>
      <c r="Q7" s="218" t="s">
        <v>184</v>
      </c>
      <c r="R7" s="218" t="s">
        <v>185</v>
      </c>
      <c r="S7" s="218" t="s">
        <v>186</v>
      </c>
      <c r="T7" s="218" t="s">
        <v>187</v>
      </c>
      <c r="U7" s="218" t="s">
        <v>188</v>
      </c>
      <c r="V7" s="218" t="s">
        <v>189</v>
      </c>
      <c r="W7" s="218" t="s">
        <v>190</v>
      </c>
      <c r="X7" s="218" t="s">
        <v>191</v>
      </c>
      <c r="Y7" s="218" t="s">
        <v>192</v>
      </c>
      <c r="Z7" s="218" t="s">
        <v>193</v>
      </c>
      <c r="AA7" s="218" t="s">
        <v>194</v>
      </c>
      <c r="AB7" s="218" t="s">
        <v>195</v>
      </c>
      <c r="AC7" s="218" t="s">
        <v>196</v>
      </c>
      <c r="AD7" s="218" t="s">
        <v>197</v>
      </c>
      <c r="AE7" s="218" t="s">
        <v>198</v>
      </c>
      <c r="AF7" s="218" t="s">
        <v>199</v>
      </c>
      <c r="AG7" s="218" t="s">
        <v>200</v>
      </c>
      <c r="AH7" s="218" t="s">
        <v>201</v>
      </c>
      <c r="AI7" s="218" t="s">
        <v>202</v>
      </c>
      <c r="AJ7" s="218" t="s">
        <v>203</v>
      </c>
      <c r="AK7" s="218" t="s">
        <v>204</v>
      </c>
      <c r="AL7" s="218" t="s">
        <v>205</v>
      </c>
      <c r="AM7" s="218" t="s">
        <v>206</v>
      </c>
      <c r="AN7" s="218" t="s">
        <v>207</v>
      </c>
      <c r="AO7" s="218" t="s">
        <v>208</v>
      </c>
      <c r="AP7" s="218" t="s">
        <v>209</v>
      </c>
      <c r="AQ7" s="218" t="s">
        <v>210</v>
      </c>
      <c r="AR7" s="218" t="s">
        <v>211</v>
      </c>
      <c r="AS7" s="218" t="s">
        <v>212</v>
      </c>
      <c r="AT7" s="218" t="s">
        <v>213</v>
      </c>
      <c r="AU7" s="211" t="s">
        <v>214</v>
      </c>
      <c r="AV7" s="211" t="s">
        <v>215</v>
      </c>
      <c r="AW7" s="211" t="s">
        <v>216</v>
      </c>
      <c r="AX7" s="211" t="s">
        <v>217</v>
      </c>
      <c r="AY7" s="211" t="s">
        <v>218</v>
      </c>
      <c r="AZ7" s="211" t="s">
        <v>219</v>
      </c>
      <c r="BA7" s="211" t="s">
        <v>220</v>
      </c>
      <c r="BB7" s="211" t="s">
        <v>221</v>
      </c>
      <c r="BC7" s="211" t="s">
        <v>222</v>
      </c>
      <c r="BD7" s="211" t="s">
        <v>223</v>
      </c>
      <c r="BE7" s="211" t="s">
        <v>224</v>
      </c>
      <c r="BF7" s="211" t="s">
        <v>225</v>
      </c>
      <c r="BG7" s="211" t="s">
        <v>226</v>
      </c>
      <c r="BH7" s="211" t="s">
        <v>227</v>
      </c>
      <c r="BI7" s="211" t="s">
        <v>228</v>
      </c>
      <c r="BJ7" s="211" t="s">
        <v>229</v>
      </c>
      <c r="BK7" s="211" t="s">
        <v>230</v>
      </c>
      <c r="BL7" s="211" t="s">
        <v>231</v>
      </c>
      <c r="BM7" s="211" t="s">
        <v>232</v>
      </c>
      <c r="BN7" s="211" t="s">
        <v>233</v>
      </c>
      <c r="BO7" s="211" t="s">
        <v>234</v>
      </c>
      <c r="BP7" s="211" t="s">
        <v>235</v>
      </c>
      <c r="BQ7" s="211" t="s">
        <v>236</v>
      </c>
      <c r="BR7" s="211" t="s">
        <v>237</v>
      </c>
      <c r="BS7" s="211" t="s">
        <v>238</v>
      </c>
      <c r="BT7" s="211" t="s">
        <v>239</v>
      </c>
      <c r="BU7" s="211" t="s">
        <v>240</v>
      </c>
      <c r="BV7" s="211" t="s">
        <v>241</v>
      </c>
      <c r="BW7" s="211" t="s">
        <v>242</v>
      </c>
      <c r="BX7" s="211" t="s">
        <v>243</v>
      </c>
      <c r="BY7" s="211" t="s">
        <v>244</v>
      </c>
      <c r="BZ7" s="211" t="s">
        <v>245</v>
      </c>
      <c r="CA7" s="211" t="s">
        <v>246</v>
      </c>
      <c r="CB7" s="211" t="s">
        <v>247</v>
      </c>
      <c r="CC7" s="211" t="s">
        <v>248</v>
      </c>
      <c r="CD7" s="211" t="s">
        <v>249</v>
      </c>
      <c r="CE7" s="211" t="s">
        <v>250</v>
      </c>
      <c r="CF7" s="211" t="s">
        <v>251</v>
      </c>
      <c r="CG7" s="211" t="s">
        <v>252</v>
      </c>
      <c r="CH7" s="211" t="s">
        <v>253</v>
      </c>
      <c r="CI7" s="211" t="s">
        <v>254</v>
      </c>
      <c r="CJ7" s="211" t="s">
        <v>255</v>
      </c>
      <c r="CK7" s="211" t="s">
        <v>256</v>
      </c>
      <c r="CL7" s="211" t="s">
        <v>257</v>
      </c>
    </row>
    <row r="8" spans="1:90">
      <c r="A8" s="211" t="s">
        <v>258</v>
      </c>
      <c r="B8" s="211" t="s">
        <v>259</v>
      </c>
      <c r="C8" s="219">
        <v>2.0346113976543099</v>
      </c>
      <c r="D8" s="219">
        <v>2.0596500771746999</v>
      </c>
      <c r="E8" s="219">
        <v>2.0647060372238499</v>
      </c>
      <c r="F8" s="219">
        <v>2.08676028581668</v>
      </c>
      <c r="G8" s="219">
        <v>2.10441481814272</v>
      </c>
      <c r="H8" s="219">
        <v>2.1147152065649601</v>
      </c>
      <c r="I8" s="219">
        <v>2.1510993425276599</v>
      </c>
      <c r="J8" s="219">
        <v>2.1700303556901499</v>
      </c>
      <c r="K8" s="219">
        <v>2.1872092233455001</v>
      </c>
      <c r="L8" s="219">
        <v>2.2125396282877201</v>
      </c>
      <c r="M8" s="219">
        <v>2.2351374505046602</v>
      </c>
      <c r="N8" s="219">
        <v>2.2204817980336999</v>
      </c>
      <c r="O8" s="219">
        <v>2.2320116226990798</v>
      </c>
      <c r="P8" s="219">
        <v>2.2583096838239101</v>
      </c>
      <c r="Q8" s="219">
        <v>2.27564540872048</v>
      </c>
      <c r="R8" s="219">
        <v>2.30212674606845</v>
      </c>
      <c r="S8" s="219">
        <v>2.31936770794078</v>
      </c>
      <c r="T8" s="219">
        <v>2.3630887075886</v>
      </c>
      <c r="U8" s="219">
        <v>2.40401775208483</v>
      </c>
      <c r="V8" s="219">
        <v>2.3508872068266702</v>
      </c>
      <c r="W8" s="219">
        <v>2.3397884211161499</v>
      </c>
      <c r="X8" s="219">
        <v>2.3463315593326199</v>
      </c>
      <c r="Y8" s="219">
        <v>2.3660251530796899</v>
      </c>
      <c r="Z8" s="219">
        <v>2.38072574928248</v>
      </c>
      <c r="AA8" s="219">
        <v>2.3786733941980902</v>
      </c>
      <c r="AB8" s="219">
        <v>2.3833613783132601</v>
      </c>
      <c r="AC8" s="219">
        <v>2.3978430594132099</v>
      </c>
      <c r="AD8" s="219">
        <v>2.42168970868748</v>
      </c>
      <c r="AE8" s="219">
        <v>2.4317072324959299</v>
      </c>
      <c r="AF8" s="219">
        <v>2.47695645025907</v>
      </c>
      <c r="AG8" s="219">
        <v>2.4885116546577</v>
      </c>
      <c r="AH8" s="219">
        <v>2.4969754819522398</v>
      </c>
      <c r="AI8" s="219">
        <v>2.5130795409255899</v>
      </c>
      <c r="AJ8" s="219">
        <v>2.5194466142060299</v>
      </c>
      <c r="AK8" s="219">
        <v>2.52963857685537</v>
      </c>
      <c r="AL8" s="219">
        <v>2.5501989464999602</v>
      </c>
      <c r="AM8" s="219">
        <v>2.55712003670995</v>
      </c>
      <c r="AN8" s="219">
        <v>2.5546952042684001</v>
      </c>
      <c r="AO8" s="219">
        <v>2.57375608575328</v>
      </c>
      <c r="AP8" s="219">
        <v>2.5883411608511002</v>
      </c>
      <c r="AQ8" s="219">
        <v>2.5966793575059901</v>
      </c>
      <c r="AR8" s="219">
        <v>2.6079522450453201</v>
      </c>
      <c r="AS8" s="219">
        <v>2.6142540104276799</v>
      </c>
      <c r="AT8" s="219">
        <v>2.6167589769378798</v>
      </c>
      <c r="AU8" s="219">
        <v>2.6115923571662201</v>
      </c>
      <c r="AV8" s="219">
        <v>2.62275484000673</v>
      </c>
      <c r="AW8" s="219">
        <v>2.6191293013400601</v>
      </c>
      <c r="AX8" s="219">
        <v>2.62627714923654</v>
      </c>
      <c r="AY8" s="219">
        <v>2.6194265314110301</v>
      </c>
      <c r="AZ8" s="219">
        <v>2.6415043138832401</v>
      </c>
      <c r="BA8" s="219">
        <v>2.662062301288</v>
      </c>
      <c r="BB8" s="219">
        <v>2.67729020882655</v>
      </c>
      <c r="BC8" s="219">
        <v>2.6907954146946098</v>
      </c>
      <c r="BD8" s="219">
        <v>2.6947387967675498</v>
      </c>
      <c r="BE8" s="219">
        <v>2.7066859028113202</v>
      </c>
      <c r="BF8" s="219">
        <v>2.72054827789868</v>
      </c>
      <c r="BG8" s="219">
        <v>2.7569640168604699</v>
      </c>
      <c r="BH8" s="219">
        <v>2.7703563734588399</v>
      </c>
      <c r="BI8" s="219">
        <v>2.7758420471732599</v>
      </c>
      <c r="BJ8" s="219">
        <v>2.78863899429814</v>
      </c>
      <c r="BK8" s="219">
        <v>2.80152864366993</v>
      </c>
      <c r="BL8" s="219">
        <v>2.8145299240305102</v>
      </c>
      <c r="BM8" s="219">
        <v>2.8281189721556101</v>
      </c>
      <c r="BN8" s="219">
        <v>2.8436922082042799</v>
      </c>
      <c r="BO8" s="219">
        <v>2.8613737788287201</v>
      </c>
      <c r="BP8" s="219">
        <v>2.8656515498241899</v>
      </c>
      <c r="BQ8" s="219">
        <v>2.9040288860327399</v>
      </c>
      <c r="BR8" s="219">
        <v>2.91977882121695</v>
      </c>
      <c r="BS8" s="219">
        <v>2.93326675921104</v>
      </c>
      <c r="BT8" s="219">
        <v>2.97685668244746</v>
      </c>
      <c r="BU8" s="219">
        <v>3.0371208125829399</v>
      </c>
      <c r="BV8" s="219">
        <v>3.1020153690202301</v>
      </c>
      <c r="BW8" s="219">
        <v>3.1100610044392401</v>
      </c>
      <c r="BX8" s="219">
        <v>3.1395252293610501</v>
      </c>
      <c r="BY8" s="219">
        <v>3.1649822337431801</v>
      </c>
      <c r="BZ8" s="219">
        <v>3.1857564897189699</v>
      </c>
      <c r="CA8" s="219">
        <v>3.2089601115627802</v>
      </c>
      <c r="CB8" s="219">
        <v>3.2251006295920801</v>
      </c>
      <c r="CC8" s="219">
        <v>3.2438223796834902</v>
      </c>
      <c r="CD8" s="219">
        <v>3.2612789195942602</v>
      </c>
      <c r="CE8" s="219">
        <v>3.2772287993110498</v>
      </c>
      <c r="CF8" s="219">
        <v>3.29441871755468</v>
      </c>
      <c r="CG8" s="219">
        <v>3.3120850786098299</v>
      </c>
      <c r="CH8" s="219">
        <v>3.3308896530961198</v>
      </c>
      <c r="CI8" s="219">
        <v>3.34923634399235</v>
      </c>
      <c r="CJ8" s="219">
        <v>3.3692526326061798</v>
      </c>
      <c r="CK8" s="219">
        <v>3.3881610508489999</v>
      </c>
      <c r="CL8" s="219">
        <v>3.4084892012091399</v>
      </c>
    </row>
    <row r="9" spans="1:90">
      <c r="A9" s="211" t="s">
        <v>260</v>
      </c>
      <c r="B9" s="211" t="s">
        <v>261</v>
      </c>
      <c r="C9" s="219">
        <v>2.0346113976543099</v>
      </c>
      <c r="D9" s="219">
        <v>2.0596500771746999</v>
      </c>
      <c r="E9" s="219">
        <v>2.0647060372238499</v>
      </c>
      <c r="F9" s="219">
        <v>2.08676028581668</v>
      </c>
      <c r="G9" s="219">
        <v>2.10441481814272</v>
      </c>
      <c r="H9" s="219">
        <v>2.1147152065649601</v>
      </c>
      <c r="I9" s="219">
        <v>2.1510993425276599</v>
      </c>
      <c r="J9" s="219">
        <v>2.1700303556901499</v>
      </c>
      <c r="K9" s="219">
        <v>2.1872092233455001</v>
      </c>
      <c r="L9" s="219">
        <v>2.2125396282877201</v>
      </c>
      <c r="M9" s="219">
        <v>2.2351374505046602</v>
      </c>
      <c r="N9" s="219">
        <v>2.2204817980336999</v>
      </c>
      <c r="O9" s="219">
        <v>2.2320116226990798</v>
      </c>
      <c r="P9" s="219">
        <v>2.2583096838239101</v>
      </c>
      <c r="Q9" s="219">
        <v>2.27564540872048</v>
      </c>
      <c r="R9" s="219">
        <v>2.30212674606845</v>
      </c>
      <c r="S9" s="219">
        <v>2.31936770794078</v>
      </c>
      <c r="T9" s="219">
        <v>2.3630887075886</v>
      </c>
      <c r="U9" s="219">
        <v>2.40401775208483</v>
      </c>
      <c r="V9" s="219">
        <v>2.3508872068266702</v>
      </c>
      <c r="W9" s="219">
        <v>2.3397884211161499</v>
      </c>
      <c r="X9" s="219">
        <v>2.3463315593326199</v>
      </c>
      <c r="Y9" s="219">
        <v>2.3660251530796899</v>
      </c>
      <c r="Z9" s="219">
        <v>2.38072574928248</v>
      </c>
      <c r="AA9" s="219">
        <v>2.3786733941980902</v>
      </c>
      <c r="AB9" s="219">
        <v>2.3833613783132601</v>
      </c>
      <c r="AC9" s="219">
        <v>2.3978430594132099</v>
      </c>
      <c r="AD9" s="219">
        <v>2.42168970868748</v>
      </c>
      <c r="AE9" s="219">
        <v>2.4317072324959299</v>
      </c>
      <c r="AF9" s="219">
        <v>2.47695645025907</v>
      </c>
      <c r="AG9" s="219">
        <v>2.4885116546577</v>
      </c>
      <c r="AH9" s="219">
        <v>2.4969754819522398</v>
      </c>
      <c r="AI9" s="219">
        <v>2.5130795409255899</v>
      </c>
      <c r="AJ9" s="219">
        <v>2.5194466142060299</v>
      </c>
      <c r="AK9" s="219">
        <v>2.52963857685537</v>
      </c>
      <c r="AL9" s="219">
        <v>2.5501989464999602</v>
      </c>
      <c r="AM9" s="219">
        <v>2.55712003670995</v>
      </c>
      <c r="AN9" s="219">
        <v>2.5546952042684001</v>
      </c>
      <c r="AO9" s="219">
        <v>2.57375608575328</v>
      </c>
      <c r="AP9" s="219">
        <v>2.5883411608511002</v>
      </c>
      <c r="AQ9" s="219">
        <v>2.5966793575059901</v>
      </c>
      <c r="AR9" s="219">
        <v>2.6079522450453201</v>
      </c>
      <c r="AS9" s="219">
        <v>2.6142540104276799</v>
      </c>
      <c r="AT9" s="219">
        <v>2.6167589769378798</v>
      </c>
      <c r="AU9" s="219">
        <v>2.6115923571662201</v>
      </c>
      <c r="AV9" s="219">
        <v>2.62275484000673</v>
      </c>
      <c r="AW9" s="219">
        <v>2.6191293013400601</v>
      </c>
      <c r="AX9" s="219">
        <v>2.62627714923654</v>
      </c>
      <c r="AY9" s="219">
        <v>2.6194265314110301</v>
      </c>
      <c r="AZ9" s="219">
        <v>2.6415043138832401</v>
      </c>
      <c r="BA9" s="219">
        <v>2.662062301288</v>
      </c>
      <c r="BB9" s="219">
        <v>2.67729020882655</v>
      </c>
      <c r="BC9" s="219">
        <v>2.6907954146946098</v>
      </c>
      <c r="BD9" s="219">
        <v>2.6947387967675498</v>
      </c>
      <c r="BE9" s="219">
        <v>2.7066859028113202</v>
      </c>
      <c r="BF9" s="219">
        <v>2.72054827789868</v>
      </c>
      <c r="BG9" s="219">
        <v>2.7569640168604699</v>
      </c>
      <c r="BH9" s="219">
        <v>2.7703563734588399</v>
      </c>
      <c r="BI9" s="219">
        <v>2.7758420471732599</v>
      </c>
      <c r="BJ9" s="219">
        <v>2.78863899429814</v>
      </c>
      <c r="BK9" s="219">
        <v>2.80152864366993</v>
      </c>
      <c r="BL9" s="219">
        <v>2.8145299240305102</v>
      </c>
      <c r="BM9" s="219">
        <v>2.8281189721556101</v>
      </c>
      <c r="BN9" s="219">
        <v>2.8436922082042799</v>
      </c>
      <c r="BO9" s="219">
        <v>2.8613737788287201</v>
      </c>
      <c r="BP9" s="219">
        <v>2.8656515498241899</v>
      </c>
      <c r="BQ9" s="219">
        <v>2.9040288860327399</v>
      </c>
      <c r="BR9" s="219">
        <v>2.91977882121695</v>
      </c>
      <c r="BS9" s="219">
        <v>2.93326675921104</v>
      </c>
      <c r="BT9" s="219">
        <v>2.97685668244746</v>
      </c>
      <c r="BU9" s="219">
        <v>3.0371208125829399</v>
      </c>
      <c r="BV9" s="219">
        <v>3.0959472484614499</v>
      </c>
      <c r="BW9" s="219">
        <v>3.0976631041438898</v>
      </c>
      <c r="BX9" s="219">
        <v>3.1216976513906798</v>
      </c>
      <c r="BY9" s="219">
        <v>3.1419964810498202</v>
      </c>
      <c r="BZ9" s="219">
        <v>3.1572395520324501</v>
      </c>
      <c r="CA9" s="219">
        <v>3.1752468332852302</v>
      </c>
      <c r="CB9" s="219">
        <v>3.1874038099320501</v>
      </c>
      <c r="CC9" s="219">
        <v>3.2020926608413101</v>
      </c>
      <c r="CD9" s="219">
        <v>3.2161508717239098</v>
      </c>
      <c r="CE9" s="219">
        <v>3.22822510404264</v>
      </c>
      <c r="CF9" s="219">
        <v>3.2415569103144701</v>
      </c>
      <c r="CG9" s="219">
        <v>3.2555670741349401</v>
      </c>
      <c r="CH9" s="219">
        <v>3.2707270341806298</v>
      </c>
      <c r="CI9" s="219">
        <v>3.2856628789659599</v>
      </c>
      <c r="CJ9" s="219">
        <v>3.3023973816657799</v>
      </c>
      <c r="CK9" s="219">
        <v>3.3181498816848198</v>
      </c>
      <c r="CL9" s="219">
        <v>3.3354145185996198</v>
      </c>
    </row>
    <row r="10" spans="1:90">
      <c r="A10" s="211" t="s">
        <v>262</v>
      </c>
      <c r="B10" s="211" t="s">
        <v>263</v>
      </c>
      <c r="C10" s="219">
        <v>2.0346113976543099</v>
      </c>
      <c r="D10" s="219">
        <v>2.0596500771746999</v>
      </c>
      <c r="E10" s="219">
        <v>2.0647060372238499</v>
      </c>
      <c r="F10" s="219">
        <v>2.08676028581668</v>
      </c>
      <c r="G10" s="219">
        <v>2.10441481814272</v>
      </c>
      <c r="H10" s="219">
        <v>2.1147152065649601</v>
      </c>
      <c r="I10" s="219">
        <v>2.1510993425276599</v>
      </c>
      <c r="J10" s="219">
        <v>2.1700303556901499</v>
      </c>
      <c r="K10" s="219">
        <v>2.1872092233455001</v>
      </c>
      <c r="L10" s="219">
        <v>2.2125396282877201</v>
      </c>
      <c r="M10" s="219">
        <v>2.2351374505046602</v>
      </c>
      <c r="N10" s="219">
        <v>2.2204817980336999</v>
      </c>
      <c r="O10" s="219">
        <v>2.2320116226990798</v>
      </c>
      <c r="P10" s="219">
        <v>2.2583096838239101</v>
      </c>
      <c r="Q10" s="219">
        <v>2.27564540872048</v>
      </c>
      <c r="R10" s="219">
        <v>2.30212674606845</v>
      </c>
      <c r="S10" s="219">
        <v>2.31936770794078</v>
      </c>
      <c r="T10" s="219">
        <v>2.3630887075886</v>
      </c>
      <c r="U10" s="219">
        <v>2.40401775208483</v>
      </c>
      <c r="V10" s="219">
        <v>2.3508872068266702</v>
      </c>
      <c r="W10" s="219">
        <v>2.3397884211161499</v>
      </c>
      <c r="X10" s="219">
        <v>2.3463315593326199</v>
      </c>
      <c r="Y10" s="219">
        <v>2.3660251530796899</v>
      </c>
      <c r="Z10" s="219">
        <v>2.38072574928248</v>
      </c>
      <c r="AA10" s="219">
        <v>2.3786733941980902</v>
      </c>
      <c r="AB10" s="219">
        <v>2.3833613783132601</v>
      </c>
      <c r="AC10" s="219">
        <v>2.3978430594132099</v>
      </c>
      <c r="AD10" s="219">
        <v>2.42168970868748</v>
      </c>
      <c r="AE10" s="219">
        <v>2.4317072324959299</v>
      </c>
      <c r="AF10" s="219">
        <v>2.47695645025907</v>
      </c>
      <c r="AG10" s="219">
        <v>2.4885116546577</v>
      </c>
      <c r="AH10" s="219">
        <v>2.4969754819522398</v>
      </c>
      <c r="AI10" s="219">
        <v>2.5130795409255899</v>
      </c>
      <c r="AJ10" s="219">
        <v>2.5194466142060299</v>
      </c>
      <c r="AK10" s="219">
        <v>2.52963857685537</v>
      </c>
      <c r="AL10" s="219">
        <v>2.5501989464999602</v>
      </c>
      <c r="AM10" s="219">
        <v>2.55712003670995</v>
      </c>
      <c r="AN10" s="219">
        <v>2.5546952042684001</v>
      </c>
      <c r="AO10" s="219">
        <v>2.57375608575328</v>
      </c>
      <c r="AP10" s="219">
        <v>2.5883411608511002</v>
      </c>
      <c r="AQ10" s="219">
        <v>2.5966793575059901</v>
      </c>
      <c r="AR10" s="219">
        <v>2.6079522450453201</v>
      </c>
      <c r="AS10" s="219">
        <v>2.6142540104276799</v>
      </c>
      <c r="AT10" s="219">
        <v>2.6167589769378798</v>
      </c>
      <c r="AU10" s="219">
        <v>2.6115923571662201</v>
      </c>
      <c r="AV10" s="219">
        <v>2.62275484000673</v>
      </c>
      <c r="AW10" s="219">
        <v>2.6191293013400601</v>
      </c>
      <c r="AX10" s="219">
        <v>2.62627714923654</v>
      </c>
      <c r="AY10" s="219">
        <v>2.6194265314110301</v>
      </c>
      <c r="AZ10" s="219">
        <v>2.6415043138832401</v>
      </c>
      <c r="BA10" s="219">
        <v>2.662062301288</v>
      </c>
      <c r="BB10" s="219">
        <v>2.67729020882655</v>
      </c>
      <c r="BC10" s="219">
        <v>2.6907954146946098</v>
      </c>
      <c r="BD10" s="219">
        <v>2.6947387967675498</v>
      </c>
      <c r="BE10" s="219">
        <v>2.7066859028113202</v>
      </c>
      <c r="BF10" s="219">
        <v>2.72054827789868</v>
      </c>
      <c r="BG10" s="219">
        <v>2.7569640168604699</v>
      </c>
      <c r="BH10" s="219">
        <v>2.7703563734588399</v>
      </c>
      <c r="BI10" s="219">
        <v>2.7758420471732599</v>
      </c>
      <c r="BJ10" s="219">
        <v>2.78863899429814</v>
      </c>
      <c r="BK10" s="219">
        <v>2.80152864366993</v>
      </c>
      <c r="BL10" s="219">
        <v>2.8145299240305102</v>
      </c>
      <c r="BM10" s="219">
        <v>2.8281189721556101</v>
      </c>
      <c r="BN10" s="219">
        <v>2.8436922082042799</v>
      </c>
      <c r="BO10" s="219">
        <v>2.8613737788287201</v>
      </c>
      <c r="BP10" s="219">
        <v>2.8656515498241899</v>
      </c>
      <c r="BQ10" s="219">
        <v>2.9040288860327399</v>
      </c>
      <c r="BR10" s="219">
        <v>2.91977882121695</v>
      </c>
      <c r="BS10" s="219">
        <v>2.93326675921104</v>
      </c>
      <c r="BT10" s="219">
        <v>2.97685668244746</v>
      </c>
      <c r="BU10" s="219">
        <v>3.0371208125829399</v>
      </c>
      <c r="BV10" s="219">
        <v>3.1088573789987799</v>
      </c>
      <c r="BW10" s="219">
        <v>3.1239179214581299</v>
      </c>
      <c r="BX10" s="219">
        <v>3.1603777797394499</v>
      </c>
      <c r="BY10" s="219">
        <v>3.19320129266299</v>
      </c>
      <c r="BZ10" s="219">
        <v>3.2216577384305198</v>
      </c>
      <c r="CA10" s="219">
        <v>3.2523592132470598</v>
      </c>
      <c r="CB10" s="219">
        <v>3.2758148065757999</v>
      </c>
      <c r="CC10" s="219">
        <v>3.3018263656289402</v>
      </c>
      <c r="CD10" s="219">
        <v>3.3267091139689202</v>
      </c>
      <c r="CE10" s="219">
        <v>3.3503420472321199</v>
      </c>
      <c r="CF10" s="219">
        <v>3.3755320197722698</v>
      </c>
      <c r="CG10" s="219">
        <v>3.4013821049706801</v>
      </c>
      <c r="CH10" s="219">
        <v>3.4285196349741498</v>
      </c>
      <c r="CI10" s="219">
        <v>3.4554729414972001</v>
      </c>
      <c r="CJ10" s="219">
        <v>3.4846161149341701</v>
      </c>
      <c r="CK10" s="219">
        <v>3.51305467966387</v>
      </c>
      <c r="CL10" s="219">
        <v>3.5434825289363499</v>
      </c>
    </row>
    <row r="12" spans="1:90"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</row>
    <row r="13" spans="1:90"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BS13" s="221" t="s">
        <v>264</v>
      </c>
      <c r="BT13" s="222"/>
      <c r="BU13" s="222"/>
      <c r="BV13" s="223" t="s">
        <v>265</v>
      </c>
      <c r="BW13" s="224"/>
      <c r="BX13" s="224"/>
      <c r="BY13" s="224"/>
      <c r="BZ13" s="224"/>
      <c r="CA13" s="224"/>
      <c r="CB13" s="222"/>
      <c r="CC13" s="222"/>
      <c r="CD13" s="222"/>
    </row>
    <row r="14" spans="1:90"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BS14" s="225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7"/>
    </row>
    <row r="15" spans="1:90"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BS15" s="228"/>
      <c r="BT15" s="229" t="s">
        <v>266</v>
      </c>
      <c r="BU15" s="230" t="str">
        <f>BX7</f>
        <v>2022Q2</v>
      </c>
      <c r="BV15" s="222"/>
      <c r="BW15" s="222"/>
      <c r="BX15" s="222"/>
      <c r="BY15" s="222"/>
      <c r="BZ15" s="222"/>
      <c r="CA15" s="222"/>
      <c r="CB15" s="222"/>
      <c r="CC15" s="222"/>
      <c r="CD15" s="231"/>
    </row>
    <row r="16" spans="1:90"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BS16" s="228"/>
      <c r="BT16" s="222"/>
      <c r="BU16" s="232" t="s">
        <v>267</v>
      </c>
      <c r="BV16" s="222"/>
      <c r="BW16" s="222"/>
      <c r="BX16" s="222"/>
      <c r="BY16" s="222"/>
      <c r="BZ16" s="222"/>
      <c r="CA16" s="222"/>
      <c r="CB16" s="222"/>
      <c r="CC16" s="222"/>
      <c r="CD16" s="233" t="s">
        <v>268</v>
      </c>
    </row>
    <row r="17" spans="3:82"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BS17" s="228"/>
      <c r="BT17" s="222"/>
      <c r="BU17" s="235">
        <f>BX9</f>
        <v>3.1216976513906798</v>
      </c>
      <c r="BV17" s="236"/>
      <c r="BW17" s="222"/>
      <c r="BX17" s="222"/>
      <c r="BY17" s="222"/>
      <c r="BZ17" s="222"/>
      <c r="CA17" s="222"/>
      <c r="CB17" s="222"/>
      <c r="CC17" s="222"/>
      <c r="CD17" s="237">
        <f>BU17</f>
        <v>3.1216976513906798</v>
      </c>
    </row>
    <row r="18" spans="3:82">
      <c r="BS18" s="228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38"/>
    </row>
    <row r="19" spans="3:82">
      <c r="BS19" s="356" t="s">
        <v>269</v>
      </c>
      <c r="BT19" s="357"/>
      <c r="BU19" s="357"/>
      <c r="BV19" s="222" t="s">
        <v>270</v>
      </c>
      <c r="BW19" s="222"/>
      <c r="BX19" s="222"/>
      <c r="BY19" s="222"/>
      <c r="BZ19" s="222"/>
      <c r="CA19" s="222"/>
      <c r="CB19" s="222"/>
      <c r="CC19" s="222"/>
      <c r="CD19" s="238"/>
    </row>
    <row r="20" spans="3:82">
      <c r="BS20" s="239"/>
      <c r="BT20" s="229"/>
      <c r="BU20" s="230" t="str">
        <f>BY7</f>
        <v>2022Q3</v>
      </c>
      <c r="BV20" s="230" t="str">
        <f t="shared" ref="BV20:CB20" si="0">BZ7</f>
        <v>2022Q4</v>
      </c>
      <c r="BW20" s="230" t="str">
        <f t="shared" si="0"/>
        <v>2023Q1</v>
      </c>
      <c r="BX20" s="230" t="str">
        <f t="shared" si="0"/>
        <v>2023Q2</v>
      </c>
      <c r="BY20" s="230" t="str">
        <f t="shared" si="0"/>
        <v>2023Q3</v>
      </c>
      <c r="BZ20" s="230" t="str">
        <f t="shared" si="0"/>
        <v>2023Q4</v>
      </c>
      <c r="CA20" s="230" t="str">
        <f t="shared" si="0"/>
        <v>2024Q1</v>
      </c>
      <c r="CB20" s="230" t="str">
        <f t="shared" si="0"/>
        <v>2024Q2</v>
      </c>
      <c r="CC20" s="222"/>
      <c r="CD20" s="238"/>
    </row>
    <row r="21" spans="3:82">
      <c r="BS21" s="228"/>
      <c r="BT21" s="222"/>
      <c r="BU21" s="240" t="str">
        <f>BY6</f>
        <v>FY23</v>
      </c>
      <c r="BV21" s="240" t="str">
        <f t="shared" ref="BV21:CB21" si="1">BZ6</f>
        <v>FY23</v>
      </c>
      <c r="BW21" s="240" t="str">
        <f t="shared" si="1"/>
        <v>FY23</v>
      </c>
      <c r="BX21" s="240" t="str">
        <f t="shared" si="1"/>
        <v>FY23</v>
      </c>
      <c r="BY21" s="240" t="str">
        <f t="shared" si="1"/>
        <v>FY24</v>
      </c>
      <c r="BZ21" s="240" t="str">
        <f t="shared" si="1"/>
        <v>FY24</v>
      </c>
      <c r="CA21" s="240" t="str">
        <f t="shared" si="1"/>
        <v>FY24</v>
      </c>
      <c r="CB21" s="240" t="str">
        <f t="shared" si="1"/>
        <v>FY24</v>
      </c>
      <c r="CC21" s="222"/>
      <c r="CD21" s="238"/>
    </row>
    <row r="22" spans="3:82">
      <c r="BS22" s="228"/>
      <c r="BT22" s="222"/>
      <c r="BU22" s="241">
        <f>BY9</f>
        <v>3.1419964810498202</v>
      </c>
      <c r="BV22" s="241">
        <f t="shared" ref="BV22:CB22" si="2">BZ9</f>
        <v>3.1572395520324501</v>
      </c>
      <c r="BW22" s="241">
        <f t="shared" si="2"/>
        <v>3.1752468332852302</v>
      </c>
      <c r="BX22" s="241">
        <f t="shared" si="2"/>
        <v>3.1874038099320501</v>
      </c>
      <c r="BY22" s="241">
        <f t="shared" si="2"/>
        <v>3.2020926608413101</v>
      </c>
      <c r="BZ22" s="241">
        <f t="shared" si="2"/>
        <v>3.2161508717239098</v>
      </c>
      <c r="CA22" s="241">
        <f t="shared" si="2"/>
        <v>3.22822510404264</v>
      </c>
      <c r="CB22" s="241">
        <f t="shared" si="2"/>
        <v>3.2415569103144701</v>
      </c>
      <c r="CC22" s="222"/>
      <c r="CD22" s="237">
        <f>AVERAGE(BU22:CB22)</f>
        <v>3.1937390279027351</v>
      </c>
    </row>
    <row r="23" spans="3:82">
      <c r="BS23" s="228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38"/>
    </row>
    <row r="24" spans="3:82">
      <c r="BS24" s="228"/>
      <c r="BT24" s="222"/>
      <c r="BU24" s="222"/>
      <c r="BV24" s="222"/>
      <c r="BW24" s="222"/>
      <c r="BX24" s="222"/>
      <c r="BY24" s="222"/>
      <c r="BZ24" s="222"/>
      <c r="CA24" s="222"/>
      <c r="CB24" s="222"/>
      <c r="CC24" s="242" t="s">
        <v>271</v>
      </c>
      <c r="CD24" s="243">
        <f>(CD22-CD17)/CD17</f>
        <v>2.3077627802923752E-2</v>
      </c>
    </row>
    <row r="25" spans="3:82">
      <c r="BS25" s="244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6"/>
    </row>
  </sheetData>
  <mergeCells count="1">
    <mergeCell ref="BS19:BU19"/>
  </mergeCells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68"/>
  <sheetViews>
    <sheetView zoomScale="90" zoomScaleNormal="90" zoomScaleSheetLayoutView="85" workbookViewId="0">
      <selection activeCell="N31" sqref="N31"/>
    </sheetView>
  </sheetViews>
  <sheetFormatPr defaultColWidth="9.08984375" defaultRowHeight="14.5"/>
  <cols>
    <col min="1" max="1" width="9.08984375" style="3"/>
    <col min="2" max="2" width="29.90625" style="3" customWidth="1"/>
    <col min="3" max="4" width="11.54296875" style="3" customWidth="1"/>
    <col min="5" max="5" width="12.90625" style="3" customWidth="1"/>
    <col min="6" max="6" width="9" style="3" customWidth="1"/>
    <col min="7" max="7" width="9.08984375" style="3"/>
    <col min="8" max="8" width="33.81640625" style="3" customWidth="1"/>
    <col min="9" max="9" width="10" style="3" customWidth="1"/>
    <col min="10" max="10" width="9.54296875" style="3" customWidth="1"/>
    <col min="11" max="11" width="79" style="3" customWidth="1"/>
    <col min="12" max="16384" width="9.08984375" style="3"/>
  </cols>
  <sheetData>
    <row r="1" spans="2:11" ht="15" customHeight="1">
      <c r="B1" s="1"/>
      <c r="C1" s="2"/>
      <c r="D1" s="2"/>
    </row>
    <row r="2" spans="2:11" ht="15" thickBot="1">
      <c r="B2" s="4"/>
      <c r="H2" s="5"/>
      <c r="I2" s="5"/>
      <c r="J2" s="6"/>
    </row>
    <row r="3" spans="2:11" ht="33" customHeight="1" thickBot="1">
      <c r="B3" s="359" t="s">
        <v>272</v>
      </c>
      <c r="C3" s="360"/>
      <c r="D3" s="360"/>
      <c r="E3" s="361"/>
    </row>
    <row r="4" spans="2:11" ht="15" customHeight="1" thickBot="1">
      <c r="B4" s="7"/>
      <c r="C4" s="362" t="s">
        <v>0</v>
      </c>
      <c r="D4" s="362"/>
      <c r="E4" s="8">
        <v>16</v>
      </c>
      <c r="J4" s="9"/>
    </row>
    <row r="5" spans="2:11" ht="15" customHeight="1" thickBot="1">
      <c r="B5" s="10"/>
      <c r="C5" s="363" t="s">
        <v>1</v>
      </c>
      <c r="D5" s="364"/>
      <c r="E5" s="11">
        <v>365</v>
      </c>
      <c r="H5" s="365" t="s">
        <v>46</v>
      </c>
      <c r="I5" s="366"/>
      <c r="J5" s="366"/>
      <c r="K5" s="367"/>
    </row>
    <row r="6" spans="2:11" ht="30" customHeight="1" thickBot="1">
      <c r="B6" s="12"/>
      <c r="C6" s="13" t="s">
        <v>2</v>
      </c>
      <c r="D6" s="14" t="s">
        <v>3</v>
      </c>
      <c r="E6" s="15" t="s">
        <v>4</v>
      </c>
      <c r="H6" s="405" t="s">
        <v>5</v>
      </c>
      <c r="I6" s="406" t="s">
        <v>319</v>
      </c>
      <c r="J6" s="407" t="s">
        <v>6</v>
      </c>
      <c r="K6" s="408"/>
    </row>
    <row r="7" spans="2:11">
      <c r="B7" s="16" t="s">
        <v>7</v>
      </c>
      <c r="C7" s="136">
        <f>I7</f>
        <v>69600</v>
      </c>
      <c r="D7" s="18">
        <v>1</v>
      </c>
      <c r="E7" s="19">
        <f t="shared" ref="E7:E17" si="0">C7*D7</f>
        <v>69600</v>
      </c>
      <c r="H7" s="402" t="s">
        <v>7</v>
      </c>
      <c r="I7" s="403">
        <f>'M2020 BLS  SALARY CHART'!C22</f>
        <v>69600</v>
      </c>
      <c r="J7" s="404" t="s">
        <v>322</v>
      </c>
      <c r="K7" s="378"/>
    </row>
    <row r="8" spans="2:11">
      <c r="B8" s="134" t="s">
        <v>8</v>
      </c>
      <c r="C8" s="17">
        <f>I8</f>
        <v>84385.600000000006</v>
      </c>
      <c r="D8" s="20">
        <v>1</v>
      </c>
      <c r="E8" s="19">
        <f t="shared" si="0"/>
        <v>84385.600000000006</v>
      </c>
      <c r="H8" s="379" t="s">
        <v>8</v>
      </c>
      <c r="I8" s="272">
        <f>'M2020 BLS  SALARY CHART'!C28</f>
        <v>84385.600000000006</v>
      </c>
      <c r="J8" s="21" t="s">
        <v>321</v>
      </c>
      <c r="K8" s="380"/>
    </row>
    <row r="9" spans="2:11">
      <c r="B9" s="134" t="s">
        <v>9</v>
      </c>
      <c r="C9" s="17">
        <f>I9</f>
        <v>124969.68</v>
      </c>
      <c r="D9" s="20">
        <v>0.3</v>
      </c>
      <c r="E9" s="19">
        <f t="shared" si="0"/>
        <v>37490.903999999995</v>
      </c>
      <c r="G9" s="285"/>
      <c r="H9" s="379" t="s">
        <v>10</v>
      </c>
      <c r="I9" s="273">
        <f>'M2020 BLS  SALARY CHART'!C50</f>
        <v>124969.68</v>
      </c>
      <c r="J9" s="21" t="s">
        <v>331</v>
      </c>
      <c r="K9" s="381"/>
    </row>
    <row r="10" spans="2:11">
      <c r="B10" s="134" t="s">
        <v>11</v>
      </c>
      <c r="C10" s="17">
        <f>I10</f>
        <v>90292.799999999988</v>
      </c>
      <c r="D10" s="20">
        <v>0.55000000000000004</v>
      </c>
      <c r="E10" s="19">
        <f t="shared" si="0"/>
        <v>49661.04</v>
      </c>
      <c r="G10" s="285"/>
      <c r="H10" s="379" t="s">
        <v>11</v>
      </c>
      <c r="I10" s="272">
        <f>'M2020 BLS  SALARY CHART'!C32</f>
        <v>90292.799999999988</v>
      </c>
      <c r="J10" s="21" t="s">
        <v>320</v>
      </c>
      <c r="K10" s="382"/>
    </row>
    <row r="11" spans="2:11">
      <c r="B11" s="371" t="s">
        <v>353</v>
      </c>
      <c r="C11" s="372">
        <f>I11</f>
        <v>54412.800000000003</v>
      </c>
      <c r="D11" s="373">
        <v>1</v>
      </c>
      <c r="E11" s="19">
        <f t="shared" si="0"/>
        <v>54412.800000000003</v>
      </c>
      <c r="F11" s="374"/>
      <c r="G11" s="375"/>
      <c r="H11" s="383" t="s">
        <v>354</v>
      </c>
      <c r="I11" s="272">
        <f>'M2020 BLS  SALARY CHART'!C14</f>
        <v>54412.800000000003</v>
      </c>
      <c r="J11" s="376" t="s">
        <v>355</v>
      </c>
      <c r="K11" s="380"/>
    </row>
    <row r="12" spans="2:11">
      <c r="B12" s="371" t="s">
        <v>12</v>
      </c>
      <c r="C12" s="17">
        <f>I12</f>
        <v>34927.359999999993</v>
      </c>
      <c r="D12" s="373">
        <v>2</v>
      </c>
      <c r="E12" s="19">
        <f t="shared" si="0"/>
        <v>69854.719999999987</v>
      </c>
      <c r="F12" s="374"/>
      <c r="G12" s="375"/>
      <c r="H12" s="383" t="s">
        <v>12</v>
      </c>
      <c r="I12" s="272">
        <f>'M2020 BLS  SALARY CHART'!C6</f>
        <v>34927.359999999993</v>
      </c>
      <c r="J12" s="376" t="s">
        <v>323</v>
      </c>
      <c r="K12" s="380"/>
    </row>
    <row r="13" spans="2:11">
      <c r="B13" s="371" t="s">
        <v>99</v>
      </c>
      <c r="C13" s="17">
        <f>I13</f>
        <v>54412.800000000003</v>
      </c>
      <c r="D13" s="373">
        <v>1</v>
      </c>
      <c r="E13" s="19">
        <f t="shared" si="0"/>
        <v>54412.800000000003</v>
      </c>
      <c r="F13" s="374"/>
      <c r="G13" s="375"/>
      <c r="H13" s="383" t="s">
        <v>99</v>
      </c>
      <c r="I13" s="272">
        <f>'M2020 BLS  SALARY CHART'!C14</f>
        <v>54412.800000000003</v>
      </c>
      <c r="J13" s="376" t="s">
        <v>324</v>
      </c>
      <c r="K13" s="384"/>
    </row>
    <row r="14" spans="2:11">
      <c r="B14" s="371" t="s">
        <v>34</v>
      </c>
      <c r="C14" s="17">
        <f>I14</f>
        <v>45375.199999999997</v>
      </c>
      <c r="D14" s="373">
        <v>1.8</v>
      </c>
      <c r="E14" s="19">
        <f t="shared" si="0"/>
        <v>81675.360000000001</v>
      </c>
      <c r="F14" s="374"/>
      <c r="G14" s="374"/>
      <c r="H14" s="383" t="s">
        <v>34</v>
      </c>
      <c r="I14" s="272">
        <f>'M2020 BLS  SALARY CHART'!C12</f>
        <v>45375.199999999997</v>
      </c>
      <c r="J14" s="376" t="s">
        <v>325</v>
      </c>
      <c r="K14" s="378"/>
    </row>
    <row r="15" spans="2:11">
      <c r="B15" s="371" t="s">
        <v>13</v>
      </c>
      <c r="C15" s="17">
        <f>I15</f>
        <v>34927.359999999993</v>
      </c>
      <c r="D15" s="373">
        <v>6.4</v>
      </c>
      <c r="E15" s="19">
        <f t="shared" si="0"/>
        <v>223535.10399999996</v>
      </c>
      <c r="F15" s="374"/>
      <c r="G15" s="374"/>
      <c r="H15" s="383" t="s">
        <v>13</v>
      </c>
      <c r="I15" s="274">
        <f>'M2020 BLS  SALARY CHART'!C6</f>
        <v>34927.359999999993</v>
      </c>
      <c r="J15" s="376" t="s">
        <v>323</v>
      </c>
      <c r="K15" s="385"/>
    </row>
    <row r="16" spans="2:11">
      <c r="B16" s="371" t="s">
        <v>14</v>
      </c>
      <c r="C16" s="17">
        <f>I16</f>
        <v>34927.359999999993</v>
      </c>
      <c r="D16" s="377">
        <v>3</v>
      </c>
      <c r="E16" s="19">
        <f t="shared" si="0"/>
        <v>104782.07999999999</v>
      </c>
      <c r="F16" s="374"/>
      <c r="G16" s="374"/>
      <c r="H16" s="383" t="s">
        <v>14</v>
      </c>
      <c r="I16" s="274">
        <f>'M2020 BLS  SALARY CHART'!C6</f>
        <v>34927.359999999993</v>
      </c>
      <c r="J16" s="376" t="s">
        <v>323</v>
      </c>
      <c r="K16" s="386"/>
    </row>
    <row r="17" spans="2:11" ht="15" thickBot="1">
      <c r="B17" s="32" t="s">
        <v>15</v>
      </c>
      <c r="C17" s="17">
        <f>I17</f>
        <v>34927.359999999993</v>
      </c>
      <c r="D17" s="22">
        <f>(D14+D15)*C43</f>
        <v>1.3561538461538463</v>
      </c>
      <c r="E17" s="23">
        <f t="shared" si="0"/>
        <v>47366.873599999992</v>
      </c>
      <c r="F17" s="374"/>
      <c r="G17" s="374"/>
      <c r="H17" s="396" t="s">
        <v>16</v>
      </c>
      <c r="I17" s="397">
        <f>'M2020 BLS  SALARY CHART'!C6</f>
        <v>34927.359999999993</v>
      </c>
      <c r="J17" s="398" t="s">
        <v>323</v>
      </c>
      <c r="K17" s="380"/>
    </row>
    <row r="18" spans="2:11" ht="15.5" thickTop="1" thickBot="1">
      <c r="B18" s="24" t="s">
        <v>17</v>
      </c>
      <c r="C18" s="25"/>
      <c r="D18" s="26">
        <f>SUM(D7:D17)</f>
        <v>19.406153846153845</v>
      </c>
      <c r="E18" s="27">
        <f>SUM(E7:E17)</f>
        <v>877177.28159999987</v>
      </c>
      <c r="F18" s="30"/>
      <c r="G18" s="31"/>
      <c r="H18" s="399" t="s">
        <v>18</v>
      </c>
      <c r="I18" s="400"/>
      <c r="J18" s="400"/>
      <c r="K18" s="401"/>
    </row>
    <row r="19" spans="2:11">
      <c r="B19" s="28" t="s">
        <v>19</v>
      </c>
      <c r="C19" s="135">
        <f>I19</f>
        <v>0.2422</v>
      </c>
      <c r="D19" s="29"/>
      <c r="E19" s="19">
        <f>C19*E18</f>
        <v>212452.33760351996</v>
      </c>
      <c r="F19" s="30"/>
      <c r="G19" s="31"/>
      <c r="H19" s="388" t="s">
        <v>20</v>
      </c>
      <c r="I19" s="275">
        <f>'M2020 BLS  SALARY CHART'!C40</f>
        <v>0.2422</v>
      </c>
      <c r="J19" s="132" t="s">
        <v>326</v>
      </c>
      <c r="K19" s="387"/>
    </row>
    <row r="20" spans="2:11" ht="0.65" customHeight="1">
      <c r="B20" s="128"/>
      <c r="C20" s="129"/>
      <c r="D20" s="130"/>
      <c r="E20" s="131"/>
      <c r="F20" s="36"/>
      <c r="G20" s="37"/>
      <c r="H20" s="388"/>
      <c r="I20" s="275"/>
      <c r="J20" s="132"/>
      <c r="K20" s="380"/>
    </row>
    <row r="21" spans="2:11" ht="15" thickBot="1">
      <c r="B21" s="32" t="s">
        <v>21</v>
      </c>
      <c r="C21" s="33"/>
      <c r="D21" s="34"/>
      <c r="E21" s="35">
        <f>SUM(E18+E19+E20)</f>
        <v>1089629.6192035198</v>
      </c>
      <c r="H21" s="379" t="s">
        <v>22</v>
      </c>
      <c r="I21" s="309">
        <v>43.71</v>
      </c>
      <c r="J21" s="409" t="s">
        <v>330</v>
      </c>
      <c r="K21" s="410"/>
    </row>
    <row r="22" spans="2:11" ht="15" thickTop="1">
      <c r="B22" s="38"/>
      <c r="C22" s="39" t="s">
        <v>23</v>
      </c>
      <c r="D22" s="40"/>
      <c r="E22" s="41" t="s">
        <v>4</v>
      </c>
      <c r="H22" s="379" t="s">
        <v>24</v>
      </c>
      <c r="I22" s="276">
        <f>'M2020 BLS  SALARY CHART'!C44</f>
        <v>0.12</v>
      </c>
      <c r="J22" s="21" t="s">
        <v>101</v>
      </c>
      <c r="K22" s="389"/>
    </row>
    <row r="23" spans="2:11">
      <c r="B23" s="42" t="s">
        <v>22</v>
      </c>
      <c r="C23" s="43">
        <f>I21</f>
        <v>43.71</v>
      </c>
      <c r="D23" s="44"/>
      <c r="E23" s="45">
        <f>C23*E4*E5</f>
        <v>255266.4</v>
      </c>
      <c r="H23" s="379"/>
      <c r="I23" s="310"/>
      <c r="J23" s="21"/>
      <c r="K23" s="390"/>
    </row>
    <row r="24" spans="2:11">
      <c r="B24" s="46" t="s">
        <v>27</v>
      </c>
      <c r="C24" s="47"/>
      <c r="D24" s="48"/>
      <c r="E24" s="49">
        <f>SUM(E21:E23)</f>
        <v>1344896.0192035197</v>
      </c>
      <c r="H24" s="379" t="s">
        <v>26</v>
      </c>
      <c r="I24" s="277">
        <v>0.95</v>
      </c>
      <c r="J24" s="21" t="s">
        <v>25</v>
      </c>
      <c r="K24" s="391"/>
    </row>
    <row r="25" spans="2:11" ht="15" customHeight="1" thickBot="1">
      <c r="B25" s="50" t="s">
        <v>29</v>
      </c>
      <c r="C25" s="51">
        <f>I22</f>
        <v>0.12</v>
      </c>
      <c r="D25" s="52"/>
      <c r="E25" s="53">
        <f>C25*E24</f>
        <v>161387.52230442237</v>
      </c>
      <c r="H25" s="392" t="s">
        <v>28</v>
      </c>
      <c r="I25" s="393">
        <f>'Fall CAF 2021'!CD24</f>
        <v>2.3077627802923752E-2</v>
      </c>
      <c r="J25" s="394" t="s">
        <v>327</v>
      </c>
      <c r="K25" s="395"/>
    </row>
    <row r="26" spans="2:11" ht="15" customHeight="1" thickTop="1">
      <c r="B26" s="55" t="s">
        <v>30</v>
      </c>
      <c r="C26" s="56"/>
      <c r="D26" s="56"/>
      <c r="E26" s="27">
        <f>SUM(E24:E25)</f>
        <v>1506283.5415079421</v>
      </c>
      <c r="F26" s="61"/>
    </row>
    <row r="27" spans="2:11" ht="15" customHeight="1">
      <c r="B27" s="57" t="s">
        <v>32</v>
      </c>
      <c r="C27" s="58">
        <f>I25</f>
        <v>2.3077627802923752E-2</v>
      </c>
      <c r="D27" s="59"/>
      <c r="E27" s="60">
        <f>E24*C27</f>
        <v>31037.009764812621</v>
      </c>
      <c r="H27" s="358"/>
      <c r="I27" s="358"/>
      <c r="J27" s="358"/>
      <c r="K27" s="358"/>
    </row>
    <row r="28" spans="2:11" ht="15" customHeight="1">
      <c r="B28" s="62" t="s">
        <v>33</v>
      </c>
      <c r="C28" s="63"/>
      <c r="D28" s="59"/>
      <c r="E28" s="60">
        <f>E27+E26</f>
        <v>1537320.5512727548</v>
      </c>
      <c r="H28" s="133"/>
      <c r="I28" s="133"/>
      <c r="J28" s="133"/>
      <c r="K28" s="133"/>
    </row>
    <row r="29" spans="2:11" ht="15" customHeight="1">
      <c r="B29" s="64" t="s">
        <v>35</v>
      </c>
      <c r="C29" s="65"/>
      <c r="D29" s="66"/>
      <c r="E29" s="67">
        <f>E28/(E4*E5)</f>
        <v>263.23982042341692</v>
      </c>
      <c r="G29" s="72"/>
      <c r="H29" s="133"/>
      <c r="I29" s="133"/>
      <c r="J29" s="133"/>
      <c r="K29" s="133"/>
    </row>
    <row r="30" spans="2:11" ht="15" customHeight="1" thickBot="1">
      <c r="B30" s="68" t="s">
        <v>36</v>
      </c>
      <c r="C30" s="69">
        <f>I24</f>
        <v>0.95</v>
      </c>
      <c r="D30" s="70"/>
      <c r="E30" s="71">
        <f>ROUNDUP(E29/C30,2)</f>
        <v>277.09999999999997</v>
      </c>
      <c r="G30" s="72"/>
      <c r="H30" s="133"/>
      <c r="I30" s="133"/>
      <c r="J30" s="133"/>
      <c r="K30" s="133"/>
    </row>
    <row r="31" spans="2:11" ht="15" customHeight="1">
      <c r="B31" s="124"/>
      <c r="C31" s="125"/>
      <c r="D31" s="265"/>
      <c r="E31" s="266"/>
      <c r="F31" s="267"/>
      <c r="G31" s="72"/>
      <c r="H31" s="54"/>
      <c r="I31" s="54"/>
      <c r="J31" s="54"/>
      <c r="K31" s="54"/>
    </row>
    <row r="32" spans="2:11" ht="15" customHeight="1">
      <c r="B32" s="124"/>
      <c r="C32" s="125"/>
      <c r="D32" s="126"/>
      <c r="E32" s="127"/>
      <c r="H32" s="54"/>
      <c r="I32" s="54"/>
      <c r="J32" s="54"/>
      <c r="K32" s="54"/>
    </row>
    <row r="33" spans="2:11" ht="15" customHeight="1">
      <c r="B33" s="2"/>
      <c r="C33" s="2"/>
      <c r="D33" s="73"/>
      <c r="H33" s="54"/>
      <c r="I33" s="54"/>
      <c r="J33" s="54"/>
      <c r="K33" s="54"/>
    </row>
    <row r="34" spans="2:11" ht="15" customHeight="1" thickBot="1">
      <c r="H34" s="54"/>
      <c r="I34" s="54"/>
      <c r="J34" s="54"/>
      <c r="K34" s="54"/>
    </row>
    <row r="35" spans="2:11" ht="15" customHeight="1">
      <c r="B35" s="74" t="s">
        <v>37</v>
      </c>
      <c r="C35" s="75"/>
      <c r="D35" s="76"/>
      <c r="H35" s="54"/>
      <c r="I35" s="54"/>
      <c r="J35" s="84"/>
      <c r="K35" s="54"/>
    </row>
    <row r="36" spans="2:11" ht="15" customHeight="1">
      <c r="B36" s="77"/>
      <c r="C36" s="78" t="s">
        <v>38</v>
      </c>
      <c r="D36" s="79" t="s">
        <v>39</v>
      </c>
      <c r="E36" s="61"/>
      <c r="H36" s="88"/>
      <c r="I36" s="88"/>
      <c r="J36" s="89"/>
      <c r="K36" s="54"/>
    </row>
    <row r="37" spans="2:11" ht="14.4" customHeight="1">
      <c r="B37" s="77" t="s">
        <v>31</v>
      </c>
      <c r="C37" s="78">
        <v>2080</v>
      </c>
      <c r="D37" s="79">
        <v>365</v>
      </c>
      <c r="E37" s="61"/>
      <c r="H37" s="88"/>
      <c r="I37" s="88"/>
      <c r="J37" s="89"/>
      <c r="K37" s="88"/>
    </row>
    <row r="38" spans="2:11" ht="15" customHeight="1">
      <c r="B38" s="77" t="s">
        <v>40</v>
      </c>
      <c r="C38" s="78">
        <f>D38*8</f>
        <v>120</v>
      </c>
      <c r="D38" s="79">
        <v>15</v>
      </c>
      <c r="H38" s="90"/>
      <c r="I38" s="90"/>
      <c r="J38" s="91"/>
      <c r="K38" s="88"/>
    </row>
    <row r="39" spans="2:11" ht="15" customHeight="1">
      <c r="B39" s="77" t="s">
        <v>41</v>
      </c>
      <c r="C39" s="78">
        <f>D39*8</f>
        <v>64</v>
      </c>
      <c r="D39" s="79">
        <v>8</v>
      </c>
      <c r="K39" s="90"/>
    </row>
    <row r="40" spans="2:11" ht="15" customHeight="1">
      <c r="B40" s="77" t="s">
        <v>42</v>
      </c>
      <c r="C40" s="78">
        <f>D40*8</f>
        <v>80</v>
      </c>
      <c r="D40" s="79">
        <v>10</v>
      </c>
    </row>
    <row r="41" spans="2:11" ht="15" customHeight="1">
      <c r="B41" s="80" t="s">
        <v>43</v>
      </c>
      <c r="C41" s="78">
        <f>D41*8</f>
        <v>80</v>
      </c>
      <c r="D41" s="271">
        <v>10</v>
      </c>
      <c r="G41" s="61"/>
    </row>
    <row r="42" spans="2:11" ht="15" customHeight="1">
      <c r="B42" s="81" t="s">
        <v>44</v>
      </c>
      <c r="C42" s="82">
        <f>SUM(C38:C41)</f>
        <v>344</v>
      </c>
      <c r="D42" s="83"/>
      <c r="G42" s="61"/>
    </row>
    <row r="43" spans="2:11" ht="15" customHeight="1" thickBot="1">
      <c r="B43" s="85" t="s">
        <v>45</v>
      </c>
      <c r="C43" s="86">
        <f>C42/C37</f>
        <v>0.16538461538461538</v>
      </c>
      <c r="D43" s="87"/>
    </row>
    <row r="44" spans="2:11" ht="15" customHeight="1">
      <c r="F44" s="61"/>
    </row>
    <row r="45" spans="2:11" s="61" customFormat="1" ht="15" customHeight="1">
      <c r="B45" s="3"/>
      <c r="C45" s="3"/>
      <c r="D45" s="3"/>
      <c r="E45" s="3"/>
      <c r="G45" s="3"/>
      <c r="H45" s="3"/>
      <c r="I45" s="3"/>
      <c r="J45" s="3"/>
      <c r="K45" s="3"/>
    </row>
    <row r="46" spans="2:11" s="61" customFormat="1" ht="15" customHeight="1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5" customHeight="1"/>
    <row r="48" spans="2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63" ht="15" customHeight="1"/>
    <row r="64" ht="15" customHeight="1"/>
    <row r="65" ht="30" customHeight="1"/>
    <row r="66" ht="30" customHeight="1"/>
    <row r="67" ht="30" customHeight="1"/>
    <row r="68" ht="30" customHeight="1"/>
  </sheetData>
  <mergeCells count="8">
    <mergeCell ref="H27:K27"/>
    <mergeCell ref="B3:E3"/>
    <mergeCell ref="C4:D4"/>
    <mergeCell ref="C5:D5"/>
    <mergeCell ref="H5:K5"/>
    <mergeCell ref="H18:K18"/>
    <mergeCell ref="J6:K6"/>
    <mergeCell ref="J21:K21"/>
  </mergeCells>
  <pageMargins left="0.7" right="0.7" top="0.75" bottom="0.75" header="0.3" footer="0.3"/>
  <pageSetup scale="61" fitToHeight="0" orientation="landscape" cellComments="asDisplayed" r:id="rId1"/>
  <headerFooter>
    <oddHeader>&amp;LDRAFT FOR POLICY DISCUSSION PURPOSES ONLY</oddHeader>
    <oddFooter>Page &amp;P of &amp;N</oddFooter>
  </headerFooter>
  <ignoredErrors>
    <ignoredError sqref="I1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R35"/>
  <sheetViews>
    <sheetView topLeftCell="A10" zoomScale="90" zoomScaleNormal="90" workbookViewId="0">
      <selection activeCell="J41" sqref="J41"/>
    </sheetView>
  </sheetViews>
  <sheetFormatPr defaultRowHeight="14.5"/>
  <cols>
    <col min="1" max="2" width="11.1796875" customWidth="1"/>
    <col min="3" max="55" width="16.1796875" customWidth="1"/>
  </cols>
  <sheetData>
    <row r="1" spans="1:842 1043:1162">
      <c r="D1" s="248">
        <v>21416.209420376286</v>
      </c>
      <c r="F1" s="248">
        <v>3470.7526260408886</v>
      </c>
      <c r="H1" s="248">
        <v>115.0943396226415</v>
      </c>
      <c r="J1" s="248" t="s">
        <v>318</v>
      </c>
      <c r="L1" s="248" t="s">
        <v>318</v>
      </c>
      <c r="N1" s="248">
        <v>561.61650785437996</v>
      </c>
      <c r="P1" s="248">
        <v>426.65230566240768</v>
      </c>
      <c r="R1" s="248">
        <v>1956.3806203259774</v>
      </c>
      <c r="T1" s="248" t="s">
        <v>318</v>
      </c>
      <c r="V1" s="248">
        <v>977.42145688267135</v>
      </c>
      <c r="X1" s="248">
        <v>352.0219931547673</v>
      </c>
      <c r="Z1" s="248">
        <v>296.40228196748996</v>
      </c>
      <c r="AB1" s="248" t="s">
        <v>318</v>
      </c>
      <c r="AD1" s="248">
        <v>55.835650850615785</v>
      </c>
      <c r="AF1" s="248" t="s">
        <v>318</v>
      </c>
      <c r="AH1" s="248">
        <v>45.816993464052288</v>
      </c>
      <c r="AJ1" s="248">
        <v>1490.2843024723363</v>
      </c>
      <c r="AL1" s="248" t="s">
        <v>318</v>
      </c>
      <c r="AN1" s="248" t="s">
        <v>318</v>
      </c>
      <c r="AP1" s="248">
        <v>6180.4080556960716</v>
      </c>
      <c r="ADW1" s="249"/>
      <c r="ADX1" s="249"/>
      <c r="ADY1" s="249"/>
      <c r="ADZ1" s="249"/>
      <c r="AEA1" s="249"/>
      <c r="AEB1" s="249"/>
      <c r="AEC1" s="249"/>
      <c r="AED1" s="249"/>
      <c r="AEE1" s="249"/>
      <c r="AEF1" s="249"/>
      <c r="AEG1" s="249"/>
      <c r="AEH1" s="249"/>
      <c r="AEI1" s="249"/>
      <c r="AEJ1" s="249"/>
      <c r="AEK1" s="249"/>
      <c r="AEL1" s="249"/>
      <c r="AEM1" s="249"/>
      <c r="AEN1" s="249"/>
      <c r="AEO1" s="249"/>
      <c r="AEP1" s="249"/>
      <c r="AEQ1" s="249"/>
      <c r="AER1" s="249"/>
      <c r="AES1" s="249"/>
      <c r="AET1" s="249"/>
      <c r="AEU1" s="249"/>
      <c r="AEV1" s="249"/>
      <c r="AEW1" s="249"/>
      <c r="AEX1" s="249"/>
      <c r="AEY1" s="249"/>
      <c r="AEZ1" s="249"/>
      <c r="AFA1" s="249"/>
      <c r="AFB1" s="249"/>
      <c r="AFC1" s="249"/>
      <c r="AFD1" s="249"/>
      <c r="AFE1" s="249"/>
      <c r="AFF1" s="249"/>
      <c r="AFG1" s="249"/>
      <c r="AFH1" s="249"/>
      <c r="AFI1" s="249"/>
      <c r="AFJ1" s="249"/>
      <c r="ANC1" s="250"/>
      <c r="AND1" s="250"/>
      <c r="ANE1" s="250"/>
      <c r="ANF1" s="250"/>
      <c r="ANG1" s="250"/>
      <c r="ANH1" s="250"/>
      <c r="ANI1" s="250"/>
      <c r="ANJ1" s="250"/>
      <c r="ANK1" s="250"/>
      <c r="ANL1" s="250"/>
      <c r="ANM1" s="250"/>
      <c r="ANN1" s="250"/>
      <c r="ANO1" s="250"/>
      <c r="ANP1" s="250"/>
      <c r="ANQ1" s="250"/>
      <c r="ANR1" s="250"/>
      <c r="ANS1" s="250"/>
      <c r="ANT1" s="250"/>
      <c r="ANU1" s="250"/>
      <c r="ANV1" s="250"/>
      <c r="ANW1" s="250"/>
      <c r="ANX1" s="250"/>
      <c r="ANY1" s="250"/>
      <c r="ANZ1" s="250"/>
      <c r="AOA1" s="250"/>
      <c r="AOB1" s="250"/>
      <c r="AOC1" s="250"/>
      <c r="AOD1" s="250"/>
      <c r="AOE1" s="250"/>
      <c r="AOF1" s="250"/>
      <c r="AOG1" s="250"/>
      <c r="AOH1" s="250"/>
      <c r="AOI1" s="250"/>
      <c r="AOJ1" s="250"/>
      <c r="AOK1" s="250"/>
      <c r="AOL1" s="250"/>
      <c r="AOM1" s="250"/>
      <c r="AON1" s="250"/>
      <c r="AOO1" s="250"/>
      <c r="AOP1" s="250"/>
      <c r="AOQ1" s="250"/>
      <c r="AOR1" s="250"/>
      <c r="AOS1" s="250"/>
      <c r="AOT1" s="250"/>
      <c r="AOU1" s="250"/>
      <c r="AOV1" s="250"/>
      <c r="AOW1" s="250"/>
      <c r="AOX1" s="250"/>
      <c r="AOY1" s="250"/>
      <c r="AOZ1" s="250"/>
      <c r="APA1" s="250"/>
      <c r="APB1" s="250"/>
      <c r="APC1" s="250"/>
      <c r="APD1" s="250"/>
      <c r="APE1" s="250"/>
      <c r="APF1" s="250"/>
      <c r="APG1" s="250"/>
      <c r="APH1" s="250"/>
      <c r="API1" s="250"/>
      <c r="APJ1" s="250"/>
      <c r="APK1" s="250"/>
      <c r="APL1" s="250"/>
      <c r="APM1" s="250"/>
      <c r="APN1" s="250"/>
      <c r="APO1" s="250"/>
      <c r="APP1" s="250"/>
      <c r="APQ1" s="250"/>
      <c r="APR1" s="250"/>
      <c r="APS1" s="250"/>
      <c r="APT1" s="250"/>
      <c r="APU1" s="250"/>
      <c r="APV1" s="250"/>
      <c r="APW1" s="250"/>
      <c r="APX1" s="250"/>
      <c r="APY1" s="250"/>
      <c r="APZ1" s="250"/>
      <c r="AQA1" s="250"/>
      <c r="AQB1" s="250"/>
      <c r="AQC1" s="250"/>
      <c r="AQD1" s="250"/>
      <c r="AQE1" s="250"/>
      <c r="AQF1" s="250"/>
      <c r="AQG1" s="250"/>
      <c r="AQH1" s="250"/>
      <c r="AQI1" s="250"/>
      <c r="AQJ1" s="250"/>
      <c r="AQK1" s="250"/>
      <c r="AQL1" s="250"/>
      <c r="AQM1" s="250"/>
      <c r="AQN1" s="250"/>
      <c r="AQO1" s="250"/>
      <c r="AQP1" s="250"/>
      <c r="AQQ1" s="250"/>
      <c r="AQR1" s="250"/>
      <c r="AQS1" s="250"/>
      <c r="AQT1" s="250"/>
      <c r="AQU1" s="250"/>
      <c r="AQV1" s="250"/>
      <c r="AQW1" s="250"/>
      <c r="AQX1" s="250"/>
      <c r="AQY1" s="250"/>
      <c r="AQZ1" s="250"/>
      <c r="ARA1" s="250"/>
      <c r="ARB1" s="250"/>
      <c r="ARC1" s="250"/>
      <c r="ARD1" s="250"/>
      <c r="ARE1" s="250"/>
      <c r="ARF1" s="250"/>
      <c r="ARG1" s="250"/>
      <c r="ARH1" s="250"/>
      <c r="ARI1" s="250"/>
      <c r="ARJ1" s="250"/>
      <c r="ARK1" s="250"/>
      <c r="ARL1" s="250"/>
      <c r="ARM1" s="250"/>
      <c r="ARN1" s="250"/>
      <c r="ARO1" s="250"/>
      <c r="ARP1" s="250"/>
      <c r="ARQ1" s="250"/>
      <c r="ARR1" s="250"/>
    </row>
    <row r="2" spans="1:842 1043:1162">
      <c r="D2" s="248">
        <v>-31911.771350727937</v>
      </c>
      <c r="F2" s="248">
        <v>-5908.5852639022633</v>
      </c>
      <c r="H2" s="248">
        <v>115.0943396226415</v>
      </c>
      <c r="J2" s="248" t="s">
        <v>318</v>
      </c>
      <c r="L2" s="248" t="s">
        <v>318</v>
      </c>
      <c r="N2" s="248">
        <v>-621.25596256110293</v>
      </c>
      <c r="P2" s="248">
        <v>-616.81966283654913</v>
      </c>
      <c r="R2" s="248">
        <v>-131.00577209058383</v>
      </c>
      <c r="T2" s="248" t="s">
        <v>318</v>
      </c>
      <c r="V2" s="248">
        <v>-934.20794510247686</v>
      </c>
      <c r="X2" s="248">
        <v>225.88560110970474</v>
      </c>
      <c r="Z2" s="248">
        <v>-565.09227456979147</v>
      </c>
      <c r="AB2" s="248" t="s">
        <v>318</v>
      </c>
      <c r="AD2" s="248">
        <v>-62.441280434889215</v>
      </c>
      <c r="AF2" s="248" t="s">
        <v>318</v>
      </c>
      <c r="AH2" s="248">
        <v>45.816993464052288</v>
      </c>
      <c r="AJ2" s="248">
        <v>-1854.4045244413949</v>
      </c>
      <c r="AL2" s="248" t="s">
        <v>318</v>
      </c>
      <c r="AN2" s="248" t="s">
        <v>318</v>
      </c>
      <c r="AP2" s="248">
        <v>-50.012900528446153</v>
      </c>
      <c r="ADW2" s="249"/>
      <c r="ADX2" s="249"/>
      <c r="ADY2" s="249"/>
      <c r="ADZ2" s="249"/>
      <c r="AEA2" s="249"/>
      <c r="AEB2" s="249"/>
      <c r="AEC2" s="249"/>
      <c r="AED2" s="249"/>
      <c r="AEE2" s="249"/>
      <c r="AEF2" s="249"/>
      <c r="AEG2" s="249"/>
      <c r="AEH2" s="249"/>
      <c r="AEI2" s="249"/>
      <c r="AEJ2" s="249"/>
      <c r="AEK2" s="249"/>
      <c r="AEL2" s="249"/>
      <c r="AEM2" s="249"/>
      <c r="AEN2" s="249"/>
      <c r="AEO2" s="249"/>
      <c r="AEP2" s="249"/>
      <c r="AEQ2" s="249"/>
      <c r="AER2" s="249"/>
      <c r="AES2" s="249"/>
      <c r="AET2" s="249"/>
      <c r="AEU2" s="249"/>
      <c r="AEV2" s="249"/>
      <c r="AEW2" s="249"/>
      <c r="AEX2" s="249"/>
      <c r="AEY2" s="249"/>
      <c r="AEZ2" s="249"/>
      <c r="AFA2" s="249"/>
      <c r="AFB2" s="249"/>
      <c r="AFC2" s="249"/>
      <c r="AFD2" s="249"/>
      <c r="AFE2" s="249"/>
      <c r="AFF2" s="249"/>
      <c r="AFG2" s="249"/>
      <c r="AFH2" s="249"/>
      <c r="AFI2" s="249"/>
      <c r="AFJ2" s="249"/>
      <c r="ANC2" s="250"/>
      <c r="AND2" s="250"/>
      <c r="ANE2" s="250"/>
      <c r="ANF2" s="250"/>
      <c r="ANG2" s="250"/>
      <c r="ANH2" s="250"/>
      <c r="ANI2" s="250"/>
      <c r="ANJ2" s="250"/>
      <c r="ANK2" s="250"/>
      <c r="ANL2" s="250"/>
      <c r="ANM2" s="250"/>
      <c r="ANN2" s="250"/>
      <c r="ANO2" s="250"/>
      <c r="ANP2" s="250"/>
      <c r="ANQ2" s="250"/>
      <c r="ANR2" s="250"/>
      <c r="ANS2" s="250"/>
      <c r="ANT2" s="250"/>
      <c r="ANU2" s="250"/>
      <c r="ANV2" s="250"/>
      <c r="ANW2" s="250"/>
      <c r="ANX2" s="250"/>
      <c r="ANY2" s="250"/>
      <c r="ANZ2" s="250"/>
      <c r="AOA2" s="250"/>
      <c r="AOB2" s="250"/>
      <c r="AOC2" s="250"/>
      <c r="AOD2" s="250"/>
      <c r="AOE2" s="250"/>
      <c r="AOF2" s="250"/>
      <c r="AOG2" s="250"/>
      <c r="AOH2" s="250"/>
      <c r="AOI2" s="250"/>
      <c r="AOJ2" s="250"/>
      <c r="AOK2" s="250"/>
      <c r="AOL2" s="250"/>
      <c r="AOM2" s="250"/>
      <c r="AON2" s="250"/>
      <c r="AOO2" s="250"/>
      <c r="AOP2" s="250"/>
      <c r="AOQ2" s="250"/>
      <c r="AOR2" s="250"/>
      <c r="AOS2" s="250"/>
      <c r="AOT2" s="250"/>
      <c r="AOU2" s="250"/>
      <c r="AOV2" s="250"/>
      <c r="AOW2" s="250"/>
      <c r="AOX2" s="250"/>
      <c r="AOY2" s="250"/>
      <c r="AOZ2" s="250"/>
      <c r="APA2" s="250"/>
      <c r="APB2" s="250"/>
      <c r="APC2" s="250"/>
      <c r="APD2" s="250"/>
      <c r="APE2" s="250"/>
      <c r="APF2" s="250"/>
      <c r="APG2" s="250"/>
      <c r="APH2" s="250"/>
      <c r="API2" s="250"/>
      <c r="APJ2" s="250"/>
      <c r="APK2" s="250"/>
      <c r="APL2" s="250"/>
      <c r="APM2" s="250"/>
      <c r="APN2" s="250"/>
      <c r="APO2" s="250"/>
      <c r="APP2" s="250"/>
      <c r="APQ2" s="250"/>
      <c r="APR2" s="250"/>
      <c r="APS2" s="250"/>
      <c r="APT2" s="250"/>
      <c r="APU2" s="250"/>
      <c r="APV2" s="250"/>
      <c r="APW2" s="250"/>
      <c r="APX2" s="250"/>
      <c r="APY2" s="250"/>
      <c r="APZ2" s="250"/>
      <c r="AQA2" s="250"/>
      <c r="AQB2" s="250"/>
      <c r="AQC2" s="250"/>
      <c r="AQD2" s="250"/>
      <c r="AQE2" s="250"/>
      <c r="AQF2" s="250"/>
      <c r="AQG2" s="250"/>
      <c r="AQH2" s="250"/>
      <c r="AQI2" s="250"/>
      <c r="AQJ2" s="250"/>
      <c r="AQK2" s="250"/>
      <c r="AQL2" s="250"/>
      <c r="AQM2" s="250"/>
      <c r="AQN2" s="250"/>
      <c r="AQO2" s="250"/>
      <c r="AQP2" s="250"/>
      <c r="AQQ2" s="250"/>
      <c r="AQR2" s="250"/>
      <c r="AQS2" s="250"/>
      <c r="AQT2" s="250"/>
      <c r="AQU2" s="250"/>
      <c r="AQV2" s="250"/>
      <c r="AQW2" s="250"/>
      <c r="AQX2" s="250"/>
      <c r="AQY2" s="250"/>
      <c r="AQZ2" s="250"/>
      <c r="ARA2" s="250"/>
      <c r="ARB2" s="250"/>
      <c r="ARC2" s="250"/>
      <c r="ARD2" s="250"/>
      <c r="ARE2" s="250"/>
      <c r="ARF2" s="250"/>
      <c r="ARG2" s="250"/>
      <c r="ARH2" s="250"/>
      <c r="ARI2" s="250"/>
      <c r="ARJ2" s="250"/>
      <c r="ARK2" s="250"/>
      <c r="ARL2" s="250"/>
      <c r="ARM2" s="250"/>
      <c r="ARN2" s="250"/>
      <c r="ARO2" s="250"/>
      <c r="ARP2" s="250"/>
      <c r="ARQ2" s="250"/>
      <c r="ARR2" s="250"/>
    </row>
    <row r="3" spans="1:842 1043:1162">
      <c r="D3" s="248">
        <v>74744.190191480506</v>
      </c>
      <c r="F3" s="248">
        <v>12850.09051598404</v>
      </c>
      <c r="H3" s="248">
        <v>115.0943396226415</v>
      </c>
      <c r="J3" s="248" t="s">
        <v>318</v>
      </c>
      <c r="L3" s="248" t="s">
        <v>318</v>
      </c>
      <c r="N3" s="248">
        <v>1744.4889782698629</v>
      </c>
      <c r="P3" s="248">
        <v>1470.1242741613646</v>
      </c>
      <c r="R3" s="248">
        <v>4043.7670127425386</v>
      </c>
      <c r="T3" s="248" t="s">
        <v>318</v>
      </c>
      <c r="V3" s="248">
        <v>2889.0508588678194</v>
      </c>
      <c r="X3" s="248">
        <v>478.15838519982987</v>
      </c>
      <c r="Z3" s="248">
        <v>1157.8968385047715</v>
      </c>
      <c r="AB3" s="248" t="s">
        <v>318</v>
      </c>
      <c r="AD3" s="248">
        <v>174.11258213612078</v>
      </c>
      <c r="AF3" s="248" t="s">
        <v>318</v>
      </c>
      <c r="AH3" s="248">
        <v>45.816993464052288</v>
      </c>
      <c r="AJ3" s="248">
        <v>4834.9731293860677</v>
      </c>
      <c r="AL3" s="248" t="s">
        <v>318</v>
      </c>
      <c r="AN3" s="248" t="s">
        <v>318</v>
      </c>
      <c r="AP3" s="248">
        <v>12410.829011920589</v>
      </c>
      <c r="ADW3" s="249"/>
      <c r="ADX3" s="249"/>
      <c r="ADY3" s="249"/>
      <c r="ADZ3" s="249"/>
      <c r="AEA3" s="249"/>
      <c r="AEB3" s="249"/>
      <c r="AEC3" s="249"/>
      <c r="AED3" s="249"/>
      <c r="AEE3" s="249"/>
      <c r="AEF3" s="249"/>
      <c r="AEG3" s="249"/>
      <c r="AEH3" s="249"/>
      <c r="AEI3" s="249"/>
      <c r="AEJ3" s="249"/>
      <c r="AEK3" s="249"/>
      <c r="AEL3" s="249"/>
      <c r="AEM3" s="249"/>
      <c r="AEN3" s="249"/>
      <c r="AEO3" s="249"/>
      <c r="AEP3" s="249"/>
      <c r="AEQ3" s="249"/>
      <c r="AER3" s="249"/>
      <c r="AES3" s="249"/>
      <c r="AET3" s="249"/>
      <c r="AEU3" s="249"/>
      <c r="AEV3" s="249"/>
      <c r="AEW3" s="249"/>
      <c r="AEX3" s="249"/>
      <c r="AEY3" s="249"/>
      <c r="AEZ3" s="249"/>
      <c r="AFA3" s="249"/>
      <c r="AFB3" s="249"/>
      <c r="AFC3" s="249"/>
      <c r="AFD3" s="249"/>
      <c r="AFE3" s="249"/>
      <c r="AFF3" s="249"/>
      <c r="AFG3" s="249"/>
      <c r="AFH3" s="249"/>
      <c r="AFI3" s="249"/>
      <c r="AFJ3" s="249"/>
      <c r="ANC3" s="250"/>
      <c r="AND3" s="250"/>
      <c r="ANE3" s="250"/>
      <c r="ANF3" s="250"/>
      <c r="ANG3" s="250"/>
      <c r="ANH3" s="250"/>
      <c r="ANI3" s="250"/>
      <c r="ANJ3" s="250"/>
      <c r="ANK3" s="250"/>
      <c r="ANL3" s="250"/>
      <c r="ANM3" s="250"/>
      <c r="ANN3" s="250"/>
      <c r="ANO3" s="250"/>
      <c r="ANP3" s="250"/>
      <c r="ANQ3" s="250"/>
      <c r="ANR3" s="250"/>
      <c r="ANS3" s="250"/>
      <c r="ANT3" s="250"/>
      <c r="ANU3" s="250"/>
      <c r="ANV3" s="250"/>
      <c r="ANW3" s="250"/>
      <c r="ANX3" s="250"/>
      <c r="ANY3" s="250"/>
      <c r="ANZ3" s="250"/>
      <c r="AOA3" s="250"/>
      <c r="AOB3" s="250"/>
      <c r="AOC3" s="250"/>
      <c r="AOD3" s="250"/>
      <c r="AOE3" s="250"/>
      <c r="AOF3" s="250"/>
      <c r="AOG3" s="250"/>
      <c r="AOH3" s="250"/>
      <c r="AOI3" s="250"/>
      <c r="AOJ3" s="250"/>
      <c r="AOK3" s="250"/>
      <c r="AOL3" s="250"/>
      <c r="AOM3" s="250"/>
      <c r="AON3" s="250"/>
      <c r="AOO3" s="250"/>
      <c r="AOP3" s="250"/>
      <c r="AOQ3" s="250"/>
      <c r="AOR3" s="250"/>
      <c r="AOS3" s="250"/>
      <c r="AOT3" s="250"/>
      <c r="AOU3" s="250"/>
      <c r="AOV3" s="250"/>
      <c r="AOW3" s="250"/>
      <c r="AOX3" s="250"/>
      <c r="AOY3" s="250"/>
      <c r="AOZ3" s="250"/>
      <c r="APA3" s="250"/>
      <c r="APB3" s="250"/>
      <c r="APC3" s="250"/>
      <c r="APD3" s="250"/>
      <c r="APE3" s="250"/>
      <c r="APF3" s="250"/>
      <c r="APG3" s="250"/>
      <c r="APH3" s="250"/>
      <c r="API3" s="250"/>
      <c r="APJ3" s="250"/>
      <c r="APK3" s="250"/>
      <c r="APL3" s="250"/>
      <c r="APM3" s="250"/>
      <c r="APN3" s="250"/>
      <c r="APO3" s="250"/>
      <c r="APP3" s="250"/>
      <c r="APQ3" s="250"/>
      <c r="APR3" s="250"/>
      <c r="APS3" s="250"/>
      <c r="APT3" s="250"/>
      <c r="APU3" s="250"/>
      <c r="APV3" s="250"/>
      <c r="APW3" s="250"/>
      <c r="APX3" s="250"/>
      <c r="APY3" s="250"/>
      <c r="APZ3" s="250"/>
      <c r="AQA3" s="250"/>
      <c r="AQB3" s="250"/>
      <c r="AQC3" s="250"/>
      <c r="AQD3" s="250"/>
      <c r="AQE3" s="250"/>
      <c r="AQF3" s="250"/>
      <c r="AQG3" s="250"/>
      <c r="AQH3" s="250"/>
      <c r="AQI3" s="250"/>
      <c r="AQJ3" s="250"/>
      <c r="AQK3" s="250"/>
      <c r="AQL3" s="250"/>
      <c r="AQM3" s="250"/>
      <c r="AQN3" s="250"/>
      <c r="AQO3" s="250"/>
      <c r="AQP3" s="250"/>
      <c r="AQQ3" s="250"/>
      <c r="AQR3" s="250"/>
      <c r="AQS3" s="250"/>
      <c r="AQT3" s="250"/>
      <c r="AQU3" s="250"/>
      <c r="AQV3" s="250"/>
      <c r="AQW3" s="250"/>
      <c r="AQX3" s="250"/>
      <c r="AQY3" s="250"/>
      <c r="AQZ3" s="250"/>
      <c r="ARA3" s="250"/>
      <c r="ARB3" s="250"/>
      <c r="ARC3" s="250"/>
      <c r="ARD3" s="250"/>
      <c r="ARE3" s="250"/>
      <c r="ARF3" s="250"/>
      <c r="ARG3" s="250"/>
      <c r="ARH3" s="250"/>
      <c r="ARI3" s="250"/>
      <c r="ARJ3" s="250"/>
      <c r="ARK3" s="250"/>
      <c r="ARL3" s="250"/>
      <c r="ARM3" s="250"/>
      <c r="ARN3" s="250"/>
      <c r="ARO3" s="250"/>
      <c r="ARP3" s="250"/>
      <c r="ARQ3" s="250"/>
      <c r="ARR3" s="250"/>
    </row>
    <row r="4" spans="1:842 1043:1162">
      <c r="C4" s="247" t="s">
        <v>273</v>
      </c>
      <c r="D4" s="251">
        <v>13403.964345491469</v>
      </c>
      <c r="F4" s="251">
        <v>3470.7526260408886</v>
      </c>
      <c r="H4" s="251">
        <v>115.0943396226415</v>
      </c>
      <c r="J4" s="251" t="s">
        <v>318</v>
      </c>
      <c r="L4" s="251" t="s">
        <v>318</v>
      </c>
      <c r="N4" s="251">
        <v>371.7949864305171</v>
      </c>
      <c r="P4" s="251">
        <v>235.85061347940933</v>
      </c>
      <c r="R4" s="251">
        <v>1956.3806203259774</v>
      </c>
      <c r="T4" s="251" t="s">
        <v>318</v>
      </c>
      <c r="V4" s="251">
        <v>693.11328993640154</v>
      </c>
      <c r="X4" s="251">
        <v>352.0219931547673</v>
      </c>
      <c r="Z4" s="251">
        <v>125.04794531427285</v>
      </c>
      <c r="AB4" s="251" t="s">
        <v>318</v>
      </c>
      <c r="AD4" s="251">
        <v>55.835650850615785</v>
      </c>
      <c r="AF4" s="251" t="s">
        <v>318</v>
      </c>
      <c r="AH4" s="251">
        <v>45.816993464052288</v>
      </c>
      <c r="AJ4" s="251">
        <v>946.76002798820207</v>
      </c>
      <c r="AL4" s="251" t="s">
        <v>318</v>
      </c>
      <c r="AN4" s="251" t="s">
        <v>318</v>
      </c>
      <c r="AP4" s="251">
        <v>6180.4080556960716</v>
      </c>
      <c r="ADW4" s="249"/>
      <c r="ADX4" s="249"/>
      <c r="ADY4" s="249"/>
      <c r="ADZ4" s="249"/>
      <c r="AEA4" s="249"/>
      <c r="AEB4" s="249"/>
      <c r="AEC4" s="249"/>
      <c r="AED4" s="249"/>
      <c r="AEE4" s="249"/>
      <c r="AEF4" s="249"/>
      <c r="AEG4" s="249"/>
      <c r="AEH4" s="249"/>
      <c r="AEI4" s="249"/>
      <c r="AEJ4" s="249"/>
      <c r="AEK4" s="249"/>
      <c r="AEL4" s="249"/>
      <c r="AEM4" s="249"/>
      <c r="AEN4" s="249"/>
      <c r="AEO4" s="249"/>
      <c r="AEP4" s="249"/>
      <c r="AEQ4" s="249"/>
      <c r="AER4" s="249"/>
      <c r="AES4" s="249"/>
      <c r="AET4" s="249"/>
      <c r="AEU4" s="249"/>
      <c r="AEV4" s="249"/>
      <c r="AEW4" s="249"/>
      <c r="AEX4" s="249"/>
      <c r="AEY4" s="249"/>
      <c r="AEZ4" s="249"/>
      <c r="AFA4" s="249"/>
      <c r="AFB4" s="249"/>
      <c r="AFC4" s="249"/>
      <c r="AFD4" s="249"/>
      <c r="AFE4" s="249"/>
      <c r="AFF4" s="249"/>
      <c r="AFG4" s="249"/>
      <c r="AFH4" s="249"/>
      <c r="AFI4" s="249"/>
      <c r="AFJ4" s="249"/>
      <c r="ANC4" s="250"/>
      <c r="AND4" s="250"/>
      <c r="ANE4" s="250"/>
      <c r="ANF4" s="250"/>
      <c r="ANG4" s="250"/>
      <c r="ANH4" s="250"/>
      <c r="ANI4" s="250"/>
      <c r="ANJ4" s="250"/>
      <c r="ANK4" s="250"/>
      <c r="ANL4" s="250"/>
      <c r="ANM4" s="250"/>
      <c r="ANN4" s="250"/>
      <c r="ANO4" s="250"/>
      <c r="ANP4" s="250"/>
      <c r="ANQ4" s="250"/>
      <c r="ANR4" s="250"/>
      <c r="ANS4" s="250"/>
      <c r="ANT4" s="250"/>
      <c r="ANU4" s="250"/>
      <c r="ANV4" s="250"/>
      <c r="ANW4" s="250"/>
      <c r="ANX4" s="250"/>
      <c r="ANY4" s="250"/>
      <c r="ANZ4" s="250"/>
      <c r="AOA4" s="250"/>
      <c r="AOB4" s="250"/>
      <c r="AOC4" s="250"/>
      <c r="AOD4" s="250"/>
      <c r="AOE4" s="250"/>
      <c r="AOF4" s="250"/>
      <c r="AOG4" s="250"/>
      <c r="AOH4" s="250"/>
      <c r="AOI4" s="250"/>
      <c r="AOJ4" s="250"/>
      <c r="AOK4" s="250"/>
      <c r="AOL4" s="250"/>
      <c r="AOM4" s="250"/>
      <c r="AON4" s="250"/>
      <c r="AOO4" s="250"/>
      <c r="AOP4" s="250"/>
      <c r="AOQ4" s="250"/>
      <c r="AOR4" s="250"/>
      <c r="AOS4" s="250"/>
      <c r="AOT4" s="250"/>
      <c r="AOU4" s="250"/>
      <c r="AOV4" s="250"/>
      <c r="AOW4" s="250"/>
      <c r="AOX4" s="250"/>
      <c r="AOY4" s="250"/>
      <c r="AOZ4" s="250"/>
      <c r="APA4" s="250"/>
      <c r="APB4" s="250"/>
      <c r="APC4" s="250"/>
      <c r="APD4" s="250"/>
      <c r="APE4" s="250"/>
      <c r="APF4" s="250"/>
      <c r="APG4" s="250"/>
      <c r="APH4" s="250"/>
      <c r="API4" s="250"/>
      <c r="APJ4" s="250"/>
      <c r="APK4" s="250"/>
      <c r="APL4" s="250"/>
      <c r="APM4" s="250"/>
      <c r="APN4" s="250"/>
      <c r="APO4" s="250"/>
      <c r="APP4" s="250"/>
      <c r="APQ4" s="250"/>
      <c r="APR4" s="250"/>
      <c r="APS4" s="250"/>
      <c r="APT4" s="250"/>
      <c r="APU4" s="250"/>
      <c r="APV4" s="250"/>
      <c r="APW4" s="250"/>
      <c r="APX4" s="250"/>
      <c r="APY4" s="250"/>
      <c r="APZ4" s="250"/>
      <c r="AQA4" s="250"/>
      <c r="AQB4" s="250"/>
      <c r="AQC4" s="250"/>
      <c r="AQD4" s="250"/>
      <c r="AQE4" s="250"/>
      <c r="AQF4" s="250"/>
      <c r="AQG4" s="250"/>
      <c r="AQH4" s="250"/>
      <c r="AQI4" s="250"/>
      <c r="AQJ4" s="250"/>
      <c r="AQK4" s="250"/>
      <c r="AQL4" s="250"/>
      <c r="AQM4" s="250"/>
      <c r="AQN4" s="250"/>
      <c r="AQO4" s="250"/>
      <c r="AQP4" s="250"/>
      <c r="AQQ4" s="250"/>
      <c r="AQR4" s="250"/>
      <c r="AQS4" s="250"/>
      <c r="AQT4" s="250"/>
      <c r="AQU4" s="250"/>
      <c r="AQV4" s="250"/>
      <c r="AQW4" s="250"/>
      <c r="AQX4" s="250"/>
      <c r="AQY4" s="250"/>
      <c r="AQZ4" s="250"/>
      <c r="ARA4" s="250"/>
      <c r="ARB4" s="250"/>
      <c r="ARC4" s="250"/>
      <c r="ARD4" s="250"/>
      <c r="ARE4" s="250"/>
      <c r="ARF4" s="250"/>
      <c r="ARG4" s="250"/>
      <c r="ARH4" s="250"/>
      <c r="ARI4" s="250"/>
      <c r="ARJ4" s="250"/>
      <c r="ARK4" s="250"/>
      <c r="ARL4" s="250"/>
      <c r="ARM4" s="250"/>
      <c r="ARN4" s="250"/>
      <c r="ARO4" s="250"/>
      <c r="ARP4" s="250"/>
      <c r="ARQ4" s="250"/>
      <c r="ARR4" s="250"/>
    </row>
    <row r="5" spans="1:842 1043:1162">
      <c r="C5" s="247" t="s">
        <v>274</v>
      </c>
      <c r="D5" s="278">
        <v>8655.330328255839</v>
      </c>
      <c r="F5" s="252">
        <v>4031.6866842514105</v>
      </c>
      <c r="H5" s="252">
        <v>115.0943396226415</v>
      </c>
      <c r="J5" s="252" t="s">
        <v>318</v>
      </c>
      <c r="L5" s="252" t="s">
        <v>318</v>
      </c>
      <c r="N5" s="252">
        <v>356.96614573528387</v>
      </c>
      <c r="P5" s="252">
        <v>217.33404282524336</v>
      </c>
      <c r="R5" s="252">
        <v>1978.6536405423349</v>
      </c>
      <c r="T5" s="252" t="s">
        <v>318</v>
      </c>
      <c r="V5" s="252">
        <v>423.23702861753753</v>
      </c>
      <c r="X5" s="252">
        <v>357.94032723772858</v>
      </c>
      <c r="Z5" s="252">
        <v>155.05365259990333</v>
      </c>
      <c r="AB5" s="252" t="s">
        <v>318</v>
      </c>
      <c r="AD5" s="252">
        <v>33.446136491821768</v>
      </c>
      <c r="AF5" s="252" t="s">
        <v>318</v>
      </c>
      <c r="AH5" s="252">
        <v>45.816993464052288</v>
      </c>
      <c r="AJ5" s="252">
        <v>922.6058698080634</v>
      </c>
      <c r="AL5" s="252" t="s">
        <v>318</v>
      </c>
      <c r="AN5" s="252" t="s">
        <v>318</v>
      </c>
      <c r="AP5" s="252">
        <v>4742.38185553123</v>
      </c>
      <c r="ADW5" s="249"/>
      <c r="ADX5" s="249"/>
      <c r="ADY5" s="249"/>
      <c r="ADZ5" s="249"/>
      <c r="AEA5" s="249"/>
      <c r="AEB5" s="249"/>
      <c r="AEC5" s="249"/>
      <c r="AED5" s="249"/>
      <c r="AEE5" s="249"/>
      <c r="AEF5" s="249"/>
      <c r="AEG5" s="249"/>
      <c r="AEH5" s="249"/>
      <c r="AEI5" s="249"/>
      <c r="AEJ5" s="249"/>
      <c r="AEK5" s="249"/>
      <c r="AEL5" s="249"/>
      <c r="AEM5" s="249"/>
      <c r="AEN5" s="249"/>
      <c r="AEO5" s="249"/>
      <c r="AEP5" s="249"/>
      <c r="AEQ5" s="249"/>
      <c r="AER5" s="249"/>
      <c r="AES5" s="249"/>
      <c r="AET5" s="249"/>
      <c r="AEU5" s="249"/>
      <c r="AEV5" s="249"/>
      <c r="AEW5" s="249"/>
      <c r="AEX5" s="249"/>
      <c r="AEY5" s="249"/>
      <c r="AEZ5" s="249"/>
      <c r="AFA5" s="249"/>
      <c r="AFB5" s="249"/>
      <c r="AFC5" s="249"/>
      <c r="AFD5" s="249"/>
      <c r="AFE5" s="249"/>
      <c r="AFF5" s="249"/>
      <c r="AFG5" s="249"/>
      <c r="AFH5" s="249"/>
      <c r="AFI5" s="249"/>
      <c r="AFJ5" s="249"/>
      <c r="ANC5" s="250"/>
      <c r="AND5" s="250"/>
      <c r="ANE5" s="250"/>
      <c r="ANF5" s="250"/>
      <c r="ANG5" s="250"/>
      <c r="ANH5" s="250"/>
      <c r="ANI5" s="250"/>
      <c r="ANJ5" s="250"/>
      <c r="ANK5" s="250"/>
      <c r="ANL5" s="250"/>
      <c r="ANM5" s="250"/>
      <c r="ANN5" s="250"/>
      <c r="ANO5" s="250"/>
      <c r="ANP5" s="250"/>
      <c r="ANQ5" s="250"/>
      <c r="ANR5" s="250"/>
      <c r="ANS5" s="250"/>
      <c r="ANT5" s="250"/>
      <c r="ANU5" s="250"/>
      <c r="ANV5" s="250"/>
      <c r="ANW5" s="250"/>
      <c r="ANX5" s="250"/>
      <c r="ANY5" s="250"/>
      <c r="ANZ5" s="250"/>
      <c r="AOA5" s="250"/>
      <c r="AOB5" s="250"/>
      <c r="AOC5" s="250"/>
      <c r="AOD5" s="250"/>
      <c r="AOE5" s="250"/>
      <c r="AOF5" s="250"/>
      <c r="AOG5" s="250"/>
      <c r="AOH5" s="250"/>
      <c r="AOI5" s="250"/>
      <c r="AOJ5" s="250"/>
      <c r="AOK5" s="250"/>
      <c r="AOL5" s="250"/>
      <c r="AOM5" s="250"/>
      <c r="AON5" s="250"/>
      <c r="AOO5" s="250"/>
      <c r="AOP5" s="250"/>
      <c r="AOQ5" s="250"/>
      <c r="AOR5" s="250"/>
      <c r="AOS5" s="250"/>
      <c r="AOT5" s="250"/>
      <c r="AOU5" s="250"/>
      <c r="AOV5" s="250"/>
      <c r="AOW5" s="250"/>
      <c r="AOX5" s="250"/>
      <c r="AOY5" s="250"/>
      <c r="AOZ5" s="250"/>
      <c r="APA5" s="250"/>
      <c r="APB5" s="250"/>
      <c r="APC5" s="250"/>
      <c r="APD5" s="250"/>
      <c r="APE5" s="250"/>
      <c r="APF5" s="250"/>
      <c r="APG5" s="250"/>
      <c r="APH5" s="250"/>
      <c r="API5" s="250"/>
      <c r="APJ5" s="250"/>
      <c r="APK5" s="250"/>
      <c r="APL5" s="250"/>
      <c r="APM5" s="250"/>
      <c r="APN5" s="250"/>
      <c r="APO5" s="250"/>
      <c r="APP5" s="250"/>
      <c r="APQ5" s="250"/>
      <c r="APR5" s="250"/>
      <c r="APS5" s="250"/>
      <c r="APT5" s="250"/>
      <c r="APU5" s="250"/>
      <c r="APV5" s="250"/>
      <c r="APW5" s="250"/>
      <c r="APX5" s="250"/>
      <c r="APY5" s="250"/>
      <c r="APZ5" s="250"/>
      <c r="AQA5" s="250"/>
      <c r="AQB5" s="250"/>
      <c r="AQC5" s="250"/>
      <c r="AQD5" s="250"/>
      <c r="AQE5" s="250"/>
      <c r="AQF5" s="250"/>
      <c r="AQG5" s="250"/>
      <c r="AQH5" s="250"/>
      <c r="AQI5" s="250"/>
      <c r="AQJ5" s="250"/>
      <c r="AQK5" s="250"/>
      <c r="AQL5" s="250"/>
      <c r="AQM5" s="250"/>
      <c r="AQN5" s="250"/>
      <c r="AQO5" s="250"/>
      <c r="AQP5" s="250"/>
      <c r="AQQ5" s="250"/>
      <c r="AQR5" s="250"/>
      <c r="AQS5" s="250"/>
      <c r="AQT5" s="250"/>
      <c r="AQU5" s="250"/>
      <c r="AQV5" s="250"/>
      <c r="AQW5" s="250"/>
      <c r="AQX5" s="250"/>
      <c r="AQY5" s="250"/>
      <c r="AQZ5" s="250"/>
      <c r="ARA5" s="250"/>
      <c r="ARB5" s="250"/>
      <c r="ARC5" s="250"/>
      <c r="ARD5" s="250"/>
      <c r="ARE5" s="250"/>
      <c r="ARF5" s="250"/>
      <c r="ARG5" s="250"/>
      <c r="ARH5" s="250"/>
      <c r="ARI5" s="250"/>
      <c r="ARJ5" s="250"/>
      <c r="ARK5" s="250"/>
      <c r="ARL5" s="250"/>
      <c r="ARM5" s="250"/>
      <c r="ARN5" s="250"/>
      <c r="ARO5" s="250"/>
      <c r="ARP5" s="250"/>
      <c r="ARQ5" s="250"/>
      <c r="ARR5" s="250"/>
    </row>
    <row r="6" spans="1:842 1043:1162">
      <c r="C6" s="247" t="s">
        <v>275</v>
      </c>
      <c r="D6" s="253">
        <v>13403.964345491469</v>
      </c>
      <c r="F6" s="253">
        <v>1041.2257878122666</v>
      </c>
      <c r="H6" s="253">
        <v>11.509433962264151</v>
      </c>
      <c r="J6" s="253" t="s">
        <v>318</v>
      </c>
      <c r="L6" s="253" t="s">
        <v>318</v>
      </c>
      <c r="N6" s="253">
        <v>330.48443238268186</v>
      </c>
      <c r="P6" s="253">
        <v>183.4393660395406</v>
      </c>
      <c r="R6" s="253">
        <v>1760.7425582933797</v>
      </c>
      <c r="T6" s="253" t="s">
        <v>318</v>
      </c>
      <c r="V6" s="253">
        <v>616.10070216569022</v>
      </c>
      <c r="X6" s="253">
        <v>70.404398630953466</v>
      </c>
      <c r="Z6" s="253">
        <v>83.365296876181901</v>
      </c>
      <c r="AB6" s="253" t="s">
        <v>318</v>
      </c>
      <c r="AD6" s="253">
        <v>16.750695255184734</v>
      </c>
      <c r="AF6" s="253" t="s">
        <v>318</v>
      </c>
      <c r="AH6" s="253">
        <v>4.5816993464052285</v>
      </c>
      <c r="AJ6" s="253">
        <v>841.56446932284632</v>
      </c>
      <c r="AL6" s="253" t="s">
        <v>318</v>
      </c>
      <c r="AN6" s="253" t="s">
        <v>318</v>
      </c>
      <c r="AP6" s="253">
        <v>6180.4080556960716</v>
      </c>
      <c r="ADW6" s="249"/>
      <c r="ADX6" s="249"/>
      <c r="ADY6" s="249"/>
      <c r="ADZ6" s="249"/>
      <c r="AEA6" s="249"/>
      <c r="AEB6" s="249"/>
      <c r="AEC6" s="249"/>
      <c r="AED6" s="249"/>
      <c r="AEE6" s="249"/>
      <c r="AEF6" s="249"/>
      <c r="AEG6" s="249"/>
      <c r="AEH6" s="249"/>
      <c r="AEI6" s="249"/>
      <c r="AEJ6" s="249"/>
      <c r="AEK6" s="249"/>
      <c r="AEL6" s="249"/>
      <c r="AEM6" s="249"/>
      <c r="AEN6" s="249"/>
      <c r="AEO6" s="249"/>
      <c r="AEP6" s="249"/>
      <c r="AEQ6" s="249"/>
      <c r="AER6" s="249"/>
      <c r="AES6" s="249"/>
      <c r="AET6" s="249"/>
      <c r="AEU6" s="249"/>
      <c r="AEV6" s="249"/>
      <c r="AEW6" s="249"/>
      <c r="AEX6" s="249"/>
      <c r="AEY6" s="249"/>
      <c r="AEZ6" s="249"/>
      <c r="AFA6" s="249"/>
      <c r="AFB6" s="249"/>
      <c r="AFC6" s="249"/>
      <c r="AFD6" s="249"/>
      <c r="AFE6" s="249"/>
      <c r="AFF6" s="249"/>
      <c r="AFG6" s="249"/>
      <c r="AFH6" s="249"/>
      <c r="AFI6" s="249"/>
      <c r="AFJ6" s="249"/>
      <c r="ANC6" s="250"/>
      <c r="AND6" s="250"/>
      <c r="ANE6" s="250"/>
      <c r="ANF6" s="250"/>
      <c r="ANG6" s="250"/>
      <c r="ANH6" s="250"/>
      <c r="ANI6" s="250"/>
      <c r="ANJ6" s="250"/>
      <c r="ANK6" s="250"/>
      <c r="ANL6" s="250"/>
      <c r="ANM6" s="250"/>
      <c r="ANN6" s="250"/>
      <c r="ANO6" s="250"/>
      <c r="ANP6" s="250"/>
      <c r="ANQ6" s="250"/>
      <c r="ANR6" s="250"/>
      <c r="ANS6" s="250"/>
      <c r="ANT6" s="250"/>
      <c r="ANU6" s="250"/>
      <c r="ANV6" s="250"/>
      <c r="ANW6" s="250"/>
      <c r="ANX6" s="250"/>
      <c r="ANY6" s="250"/>
      <c r="ANZ6" s="250"/>
      <c r="AOA6" s="250"/>
      <c r="AOB6" s="250"/>
      <c r="AOC6" s="250"/>
      <c r="AOD6" s="250"/>
      <c r="AOE6" s="250"/>
      <c r="AOF6" s="250"/>
      <c r="AOG6" s="250"/>
      <c r="AOH6" s="250"/>
      <c r="AOI6" s="250"/>
      <c r="AOJ6" s="250"/>
      <c r="AOK6" s="250"/>
      <c r="AOL6" s="250"/>
      <c r="AOM6" s="250"/>
      <c r="AON6" s="250"/>
      <c r="AOO6" s="250"/>
      <c r="AOP6" s="250"/>
      <c r="AOQ6" s="250"/>
      <c r="AOR6" s="250"/>
      <c r="AOS6" s="250"/>
      <c r="AOT6" s="250"/>
      <c r="AOU6" s="250"/>
      <c r="AOV6" s="250"/>
      <c r="AOW6" s="250"/>
      <c r="AOX6" s="250"/>
      <c r="AOY6" s="250"/>
      <c r="AOZ6" s="250"/>
      <c r="APA6" s="250"/>
      <c r="APB6" s="250"/>
      <c r="APC6" s="250"/>
      <c r="APD6" s="250"/>
      <c r="APE6" s="250"/>
      <c r="APF6" s="250"/>
      <c r="APG6" s="250"/>
      <c r="APH6" s="250"/>
      <c r="API6" s="250"/>
      <c r="APJ6" s="250"/>
      <c r="APK6" s="250"/>
      <c r="APL6" s="250"/>
      <c r="APM6" s="250"/>
      <c r="APN6" s="250"/>
      <c r="APO6" s="250"/>
      <c r="APP6" s="250"/>
      <c r="APQ6" s="250"/>
      <c r="APR6" s="250"/>
      <c r="APS6" s="250"/>
      <c r="APT6" s="250"/>
      <c r="APU6" s="250"/>
      <c r="APV6" s="250"/>
      <c r="APW6" s="250"/>
      <c r="APX6" s="250"/>
      <c r="APY6" s="250"/>
      <c r="APZ6" s="250"/>
      <c r="AQA6" s="250"/>
      <c r="AQB6" s="250"/>
      <c r="AQC6" s="250"/>
      <c r="AQD6" s="250"/>
      <c r="AQE6" s="250"/>
      <c r="AQF6" s="250"/>
      <c r="AQG6" s="250"/>
      <c r="AQH6" s="250"/>
      <c r="AQI6" s="250"/>
      <c r="AQJ6" s="250"/>
      <c r="AQK6" s="250"/>
      <c r="AQL6" s="250"/>
      <c r="AQM6" s="250"/>
      <c r="AQN6" s="250"/>
      <c r="AQO6" s="250"/>
      <c r="AQP6" s="250"/>
      <c r="AQQ6" s="250"/>
      <c r="AQR6" s="250"/>
      <c r="AQS6" s="250"/>
      <c r="AQT6" s="250"/>
      <c r="AQU6" s="250"/>
      <c r="AQV6" s="250"/>
      <c r="AQW6" s="250"/>
      <c r="AQX6" s="250"/>
      <c r="AQY6" s="250"/>
      <c r="AQZ6" s="250"/>
      <c r="ARA6" s="250"/>
      <c r="ARB6" s="250"/>
      <c r="ARC6" s="250"/>
      <c r="ARD6" s="250"/>
      <c r="ARE6" s="250"/>
      <c r="ARF6" s="250"/>
      <c r="ARG6" s="250"/>
      <c r="ARH6" s="250"/>
      <c r="ARI6" s="250"/>
      <c r="ARJ6" s="250"/>
      <c r="ARK6" s="250"/>
      <c r="ARL6" s="250"/>
      <c r="ARM6" s="250"/>
      <c r="ARN6" s="250"/>
      <c r="ARO6" s="250"/>
      <c r="ARP6" s="250"/>
      <c r="ARQ6" s="250"/>
      <c r="ARR6" s="250"/>
    </row>
    <row r="7" spans="1:842 1043:1162">
      <c r="A7" s="133"/>
      <c r="B7" s="133"/>
      <c r="ADW7" s="249"/>
      <c r="ADX7" s="249"/>
      <c r="ADY7" s="249"/>
      <c r="ADZ7" s="249"/>
      <c r="AEA7" s="249"/>
      <c r="AEB7" s="249"/>
      <c r="AEC7" s="249"/>
      <c r="AED7" s="249"/>
      <c r="AEE7" s="249"/>
      <c r="AEF7" s="249"/>
      <c r="AEG7" s="249"/>
      <c r="AEH7" s="249"/>
      <c r="AEI7" s="249"/>
      <c r="AEJ7" s="249"/>
      <c r="AEK7" s="249"/>
      <c r="AEL7" s="249"/>
      <c r="AEM7" s="249"/>
      <c r="AEN7" s="249"/>
      <c r="AEO7" s="249"/>
      <c r="AEP7" s="249"/>
      <c r="AEQ7" s="249"/>
      <c r="AER7" s="249"/>
      <c r="AES7" s="249"/>
      <c r="AET7" s="249"/>
      <c r="AEU7" s="249"/>
      <c r="AEV7" s="249"/>
      <c r="AEW7" s="249"/>
      <c r="AEX7" s="249"/>
      <c r="AEY7" s="249"/>
      <c r="AEZ7" s="249"/>
      <c r="AFA7" s="249"/>
      <c r="AFB7" s="249"/>
      <c r="AFC7" s="249"/>
      <c r="AFD7" s="249"/>
      <c r="AFE7" s="249"/>
      <c r="AFF7" s="249"/>
      <c r="AFG7" s="249"/>
      <c r="AFH7" s="249"/>
      <c r="AFI7" s="249"/>
      <c r="AFJ7" s="249"/>
      <c r="ANC7" s="250"/>
      <c r="AND7" s="250"/>
      <c r="ANE7" s="250"/>
      <c r="ANF7" s="250"/>
      <c r="ANG7" s="250"/>
      <c r="ANH7" s="250"/>
      <c r="ANI7" s="250"/>
      <c r="ANJ7" s="250"/>
      <c r="ANK7" s="250"/>
      <c r="ANL7" s="250"/>
      <c r="ANM7" s="250"/>
      <c r="ANN7" s="250"/>
      <c r="ANO7" s="250"/>
      <c r="ANP7" s="250"/>
      <c r="ANQ7" s="250"/>
      <c r="ANR7" s="250"/>
      <c r="ANS7" s="250"/>
      <c r="ANT7" s="250"/>
      <c r="ANU7" s="250"/>
      <c r="ANV7" s="250"/>
      <c r="ANW7" s="250"/>
      <c r="ANX7" s="250"/>
      <c r="ANY7" s="250"/>
      <c r="ANZ7" s="250"/>
      <c r="AOA7" s="250"/>
      <c r="AOB7" s="250"/>
      <c r="AOC7" s="250"/>
      <c r="AOD7" s="250"/>
      <c r="AOE7" s="250"/>
      <c r="AOF7" s="250"/>
      <c r="AOG7" s="250"/>
      <c r="AOH7" s="250"/>
      <c r="AOI7" s="250"/>
      <c r="AOJ7" s="250"/>
      <c r="AOK7" s="250"/>
      <c r="AOL7" s="250"/>
      <c r="AOM7" s="250"/>
      <c r="AON7" s="250"/>
      <c r="AOO7" s="250"/>
      <c r="AOP7" s="250"/>
      <c r="AOQ7" s="250"/>
      <c r="AOR7" s="250"/>
      <c r="AOS7" s="250"/>
      <c r="AOT7" s="250"/>
      <c r="AOU7" s="250"/>
      <c r="AOV7" s="250"/>
      <c r="AOW7" s="250"/>
      <c r="AOX7" s="250"/>
      <c r="AOY7" s="250"/>
      <c r="AOZ7" s="250"/>
      <c r="APA7" s="250"/>
      <c r="APB7" s="250"/>
      <c r="APC7" s="250"/>
      <c r="APD7" s="250"/>
      <c r="APE7" s="250"/>
      <c r="APF7" s="250"/>
      <c r="APG7" s="250"/>
      <c r="APH7" s="250"/>
      <c r="API7" s="250"/>
      <c r="APJ7" s="250"/>
      <c r="APK7" s="250"/>
      <c r="APL7" s="250"/>
      <c r="APM7" s="250"/>
      <c r="APN7" s="250"/>
      <c r="APO7" s="250"/>
      <c r="APP7" s="250"/>
      <c r="APQ7" s="250"/>
      <c r="APR7" s="250"/>
      <c r="APS7" s="250"/>
      <c r="APT7" s="250"/>
      <c r="APU7" s="250"/>
      <c r="APV7" s="250"/>
      <c r="APW7" s="250"/>
      <c r="APX7" s="250"/>
      <c r="APY7" s="250"/>
      <c r="APZ7" s="250"/>
      <c r="AQA7" s="250"/>
      <c r="AQB7" s="250"/>
      <c r="AQC7" s="250"/>
      <c r="AQD7" s="250"/>
      <c r="AQE7" s="250"/>
      <c r="AQF7" s="250"/>
      <c r="AQG7" s="250"/>
      <c r="AQH7" s="250"/>
      <c r="AQI7" s="250"/>
      <c r="AQJ7" s="250"/>
      <c r="AQK7" s="250"/>
      <c r="AQL7" s="250"/>
      <c r="AQM7" s="250"/>
      <c r="AQN7" s="250"/>
      <c r="AQO7" s="250"/>
      <c r="AQP7" s="250"/>
      <c r="AQQ7" s="250"/>
      <c r="AQR7" s="250"/>
      <c r="AQS7" s="250"/>
      <c r="AQT7" s="250"/>
      <c r="AQU7" s="250"/>
      <c r="AQV7" s="250"/>
      <c r="AQW7" s="250"/>
      <c r="AQX7" s="250"/>
      <c r="AQY7" s="250"/>
      <c r="AQZ7" s="250"/>
      <c r="ARA7" s="250"/>
      <c r="ARB7" s="250"/>
      <c r="ARC7" s="250"/>
      <c r="ARD7" s="250"/>
      <c r="ARE7" s="250"/>
      <c r="ARF7" s="250"/>
      <c r="ARG7" s="250"/>
      <c r="ARH7" s="250"/>
      <c r="ARI7" s="250"/>
      <c r="ARJ7" s="250"/>
      <c r="ARK7" s="250"/>
      <c r="ARL7" s="250"/>
      <c r="ARM7" s="250"/>
      <c r="ARN7" s="250"/>
      <c r="ARO7" s="250"/>
      <c r="ARP7" s="250"/>
      <c r="ARQ7" s="250"/>
      <c r="ARR7" s="250"/>
    </row>
    <row r="8" spans="1:842 1043:1162">
      <c r="A8" s="133"/>
      <c r="B8" s="133"/>
      <c r="ADW8" s="249"/>
      <c r="ADX8" s="249"/>
      <c r="ADY8" s="249"/>
      <c r="ADZ8" s="249"/>
      <c r="AEA8" s="249"/>
      <c r="AEB8" s="249"/>
      <c r="AEC8" s="249"/>
      <c r="AED8" s="249"/>
      <c r="AEE8" s="249"/>
      <c r="AEF8" s="249"/>
      <c r="AEG8" s="249"/>
      <c r="AEH8" s="249"/>
      <c r="AEI8" s="249"/>
      <c r="AEJ8" s="249"/>
      <c r="AEK8" s="249"/>
      <c r="AEL8" s="249"/>
      <c r="AEM8" s="249"/>
      <c r="AEN8" s="249"/>
      <c r="AEO8" s="249"/>
      <c r="AEP8" s="249"/>
      <c r="AEQ8" s="249"/>
      <c r="AER8" s="249"/>
      <c r="AES8" s="249"/>
      <c r="AET8" s="249"/>
      <c r="AEU8" s="249"/>
      <c r="AEV8" s="249"/>
      <c r="AEW8" s="249"/>
      <c r="AEX8" s="249"/>
      <c r="AEY8" s="249"/>
      <c r="AEZ8" s="249"/>
      <c r="AFA8" s="249"/>
      <c r="AFB8" s="249"/>
      <c r="AFC8" s="249"/>
      <c r="AFD8" s="249"/>
      <c r="AFE8" s="249"/>
      <c r="AFF8" s="249"/>
      <c r="AFG8" s="249"/>
      <c r="AFH8" s="249"/>
      <c r="AFI8" s="249"/>
      <c r="AFJ8" s="249"/>
      <c r="ANC8" s="250"/>
      <c r="AND8" s="250"/>
      <c r="ANE8" s="250"/>
      <c r="ANF8" s="250"/>
      <c r="ANG8" s="250"/>
      <c r="ANH8" s="250"/>
      <c r="ANI8" s="250"/>
      <c r="ANJ8" s="250"/>
      <c r="ANK8" s="250"/>
      <c r="ANL8" s="250"/>
      <c r="ANM8" s="250"/>
      <c r="ANN8" s="250"/>
      <c r="ANO8" s="250"/>
      <c r="ANP8" s="250"/>
      <c r="ANQ8" s="250"/>
      <c r="ANR8" s="250"/>
      <c r="ANS8" s="250"/>
      <c r="ANT8" s="250"/>
      <c r="ANU8" s="250"/>
      <c r="ANV8" s="250"/>
      <c r="ANW8" s="250"/>
      <c r="ANX8" s="250"/>
      <c r="ANY8" s="250"/>
      <c r="ANZ8" s="250"/>
      <c r="AOA8" s="250"/>
      <c r="AOB8" s="250"/>
      <c r="AOC8" s="250"/>
      <c r="AOD8" s="250"/>
      <c r="AOE8" s="250"/>
      <c r="AOF8" s="250"/>
      <c r="AOG8" s="250"/>
      <c r="AOH8" s="250"/>
      <c r="AOI8" s="250"/>
      <c r="AOJ8" s="250"/>
      <c r="AOK8" s="250"/>
      <c r="AOL8" s="250"/>
      <c r="AOM8" s="250"/>
      <c r="AON8" s="250"/>
      <c r="AOO8" s="250"/>
      <c r="AOP8" s="250"/>
      <c r="AOQ8" s="250"/>
      <c r="AOR8" s="250"/>
      <c r="AOS8" s="250"/>
      <c r="AOT8" s="250"/>
      <c r="AOU8" s="250"/>
      <c r="AOV8" s="250"/>
      <c r="AOW8" s="250"/>
      <c r="AOX8" s="250"/>
      <c r="AOY8" s="250"/>
      <c r="AOZ8" s="250"/>
      <c r="APA8" s="250"/>
      <c r="APB8" s="250"/>
      <c r="APC8" s="250"/>
      <c r="APD8" s="250"/>
      <c r="APE8" s="250"/>
      <c r="APF8" s="250"/>
      <c r="APG8" s="250"/>
      <c r="APH8" s="250"/>
      <c r="API8" s="250"/>
      <c r="APJ8" s="250"/>
      <c r="APK8" s="250"/>
      <c r="APL8" s="250"/>
      <c r="APM8" s="250"/>
      <c r="APN8" s="250"/>
      <c r="APO8" s="250"/>
      <c r="APP8" s="250"/>
      <c r="APQ8" s="250"/>
      <c r="APR8" s="250"/>
      <c r="APS8" s="250"/>
      <c r="APT8" s="250"/>
      <c r="APU8" s="250"/>
      <c r="APV8" s="250"/>
      <c r="APW8" s="250"/>
      <c r="APX8" s="250"/>
      <c r="APY8" s="250"/>
      <c r="APZ8" s="250"/>
      <c r="AQA8" s="250"/>
      <c r="AQB8" s="250"/>
      <c r="AQC8" s="250"/>
      <c r="AQD8" s="250"/>
      <c r="AQE8" s="250"/>
      <c r="AQF8" s="250"/>
      <c r="AQG8" s="250"/>
      <c r="AQH8" s="250"/>
      <c r="AQI8" s="250"/>
      <c r="AQJ8" s="250"/>
      <c r="AQK8" s="250"/>
      <c r="AQL8" s="250"/>
      <c r="AQM8" s="250"/>
      <c r="AQN8" s="250"/>
      <c r="AQO8" s="250"/>
      <c r="AQP8" s="250"/>
      <c r="AQQ8" s="250"/>
      <c r="AQR8" s="250"/>
      <c r="AQS8" s="250"/>
      <c r="AQT8" s="250"/>
      <c r="AQU8" s="250"/>
      <c r="AQV8" s="250"/>
      <c r="AQW8" s="250"/>
      <c r="AQX8" s="250"/>
      <c r="AQY8" s="250"/>
      <c r="AQZ8" s="250"/>
      <c r="ARA8" s="250"/>
      <c r="ARB8" s="250"/>
      <c r="ARC8" s="250"/>
      <c r="ARD8" s="250"/>
      <c r="ARE8" s="250"/>
      <c r="ARF8" s="250"/>
      <c r="ARG8" s="250"/>
      <c r="ARH8" s="250"/>
      <c r="ARI8" s="250"/>
      <c r="ARJ8" s="250"/>
      <c r="ARK8" s="250"/>
      <c r="ARL8" s="250"/>
      <c r="ARM8" s="250"/>
      <c r="ARN8" s="250"/>
      <c r="ARO8" s="250"/>
      <c r="ARP8" s="250"/>
      <c r="ARQ8" s="250"/>
      <c r="ARR8" s="250"/>
    </row>
    <row r="9" spans="1:842 1043:1162">
      <c r="A9" s="133"/>
      <c r="B9" s="133"/>
      <c r="C9" s="254" t="s">
        <v>276</v>
      </c>
      <c r="D9" s="255"/>
      <c r="E9" s="254" t="s">
        <v>277</v>
      </c>
      <c r="F9" s="255"/>
      <c r="G9" s="254" t="s">
        <v>278</v>
      </c>
      <c r="H9" s="255"/>
      <c r="I9" s="254" t="s">
        <v>279</v>
      </c>
      <c r="J9" s="255"/>
      <c r="K9" s="254" t="s">
        <v>280</v>
      </c>
      <c r="L9" s="255"/>
      <c r="M9" s="254" t="s">
        <v>281</v>
      </c>
      <c r="N9" s="255"/>
      <c r="O9" s="254" t="s">
        <v>282</v>
      </c>
      <c r="P9" s="255"/>
      <c r="Q9" s="254" t="s">
        <v>283</v>
      </c>
      <c r="R9" s="255"/>
      <c r="S9" s="254" t="s">
        <v>284</v>
      </c>
      <c r="T9" s="255"/>
      <c r="U9" s="254" t="s">
        <v>285</v>
      </c>
      <c r="V9" s="255"/>
      <c r="W9" s="254" t="s">
        <v>286</v>
      </c>
      <c r="X9" s="255"/>
      <c r="Y9" s="254" t="s">
        <v>287</v>
      </c>
      <c r="Z9" s="255"/>
      <c r="AA9" s="254" t="s">
        <v>288</v>
      </c>
      <c r="AB9" s="255"/>
      <c r="AC9" s="254" t="s">
        <v>289</v>
      </c>
      <c r="AD9" s="255"/>
      <c r="AE9" s="254" t="s">
        <v>290</v>
      </c>
      <c r="AF9" s="255"/>
      <c r="AG9" s="254" t="s">
        <v>291</v>
      </c>
      <c r="AH9" s="255"/>
      <c r="AI9" s="254" t="s">
        <v>292</v>
      </c>
      <c r="AJ9" s="255"/>
      <c r="AK9" s="254" t="s">
        <v>293</v>
      </c>
      <c r="AL9" s="255"/>
      <c r="AM9" s="254" t="s">
        <v>294</v>
      </c>
      <c r="AN9" s="255"/>
      <c r="AO9" s="254" t="s">
        <v>295</v>
      </c>
      <c r="AP9" s="255"/>
      <c r="ADW9" s="249"/>
      <c r="ADX9" s="249"/>
      <c r="ADY9" s="249"/>
      <c r="ADZ9" s="249"/>
      <c r="AEA9" s="249"/>
      <c r="AEB9" s="249"/>
      <c r="AEC9" s="249"/>
      <c r="AED9" s="249"/>
      <c r="AEE9" s="249"/>
      <c r="AEF9" s="249"/>
      <c r="AEG9" s="249"/>
      <c r="AEH9" s="249"/>
      <c r="AEI9" s="249"/>
      <c r="AEJ9" s="249"/>
      <c r="AEK9" s="249"/>
      <c r="AEL9" s="249"/>
      <c r="AEM9" s="249"/>
      <c r="AEN9" s="249"/>
      <c r="AEO9" s="249"/>
      <c r="AEP9" s="249"/>
      <c r="AEQ9" s="249"/>
      <c r="AER9" s="249"/>
      <c r="AES9" s="249"/>
      <c r="AET9" s="249"/>
      <c r="AEU9" s="249"/>
      <c r="AEV9" s="249"/>
      <c r="AEW9" s="249"/>
      <c r="AEX9" s="249"/>
      <c r="AEY9" s="249"/>
      <c r="AEZ9" s="249"/>
      <c r="AFA9" s="249"/>
      <c r="AFB9" s="249"/>
      <c r="AFC9" s="249"/>
      <c r="AFD9" s="249"/>
      <c r="AFE9" s="249"/>
      <c r="AFF9" s="249"/>
      <c r="AFG9" s="249"/>
      <c r="AFH9" s="249"/>
      <c r="AFI9" s="249"/>
      <c r="AFJ9" s="249"/>
      <c r="ANC9" s="250"/>
      <c r="AND9" s="250"/>
      <c r="ANE9" s="250"/>
      <c r="ANF9" s="250"/>
      <c r="ANG9" s="250"/>
      <c r="ANH9" s="250"/>
      <c r="ANI9" s="250"/>
      <c r="ANJ9" s="250"/>
      <c r="ANK9" s="250"/>
      <c r="ANL9" s="250"/>
      <c r="ANM9" s="250"/>
      <c r="ANN9" s="250"/>
      <c r="ANO9" s="250"/>
      <c r="ANP9" s="250"/>
      <c r="ANQ9" s="250"/>
      <c r="ANR9" s="250"/>
      <c r="ANS9" s="250"/>
      <c r="ANT9" s="250"/>
      <c r="ANU9" s="250"/>
      <c r="ANV9" s="250"/>
      <c r="ANW9" s="250"/>
      <c r="ANX9" s="250"/>
      <c r="ANY9" s="250"/>
      <c r="ANZ9" s="250"/>
      <c r="AOA9" s="250"/>
      <c r="AOB9" s="250"/>
      <c r="AOC9" s="250"/>
      <c r="AOD9" s="250"/>
      <c r="AOE9" s="250"/>
      <c r="AOF9" s="250"/>
      <c r="AOG9" s="250"/>
      <c r="AOH9" s="250"/>
      <c r="AOI9" s="250"/>
      <c r="AOJ9" s="250"/>
      <c r="AOK9" s="250"/>
      <c r="AOL9" s="250"/>
      <c r="AOM9" s="250"/>
      <c r="AON9" s="250"/>
      <c r="AOO9" s="250"/>
      <c r="AOP9" s="250"/>
      <c r="AOQ9" s="250"/>
      <c r="AOR9" s="250"/>
      <c r="AOS9" s="250"/>
      <c r="AOT9" s="250"/>
      <c r="AOU9" s="250"/>
      <c r="AOV9" s="250"/>
      <c r="AOW9" s="250"/>
      <c r="AOX9" s="250"/>
      <c r="AOY9" s="250"/>
      <c r="AOZ9" s="250"/>
      <c r="APA9" s="250"/>
      <c r="APB9" s="250"/>
      <c r="APC9" s="250"/>
      <c r="APD9" s="250"/>
      <c r="APE9" s="250"/>
      <c r="APF9" s="250"/>
      <c r="APG9" s="250"/>
      <c r="APH9" s="250"/>
      <c r="API9" s="250"/>
      <c r="APJ9" s="250"/>
      <c r="APK9" s="250"/>
      <c r="APL9" s="250"/>
      <c r="APM9" s="250"/>
      <c r="APN9" s="250"/>
      <c r="APO9" s="250"/>
      <c r="APP9" s="250"/>
      <c r="APQ9" s="250"/>
      <c r="APR9" s="250"/>
      <c r="APS9" s="250"/>
      <c r="APT9" s="250"/>
      <c r="APU9" s="250"/>
      <c r="APV9" s="250"/>
      <c r="APW9" s="250"/>
      <c r="APX9" s="250"/>
      <c r="APY9" s="250"/>
      <c r="APZ9" s="250"/>
      <c r="AQA9" s="250"/>
      <c r="AQB9" s="250"/>
      <c r="AQC9" s="250"/>
      <c r="AQD9" s="250"/>
      <c r="AQE9" s="250"/>
      <c r="AQF9" s="250"/>
      <c r="AQG9" s="250"/>
      <c r="AQH9" s="250"/>
      <c r="AQI9" s="250"/>
      <c r="AQJ9" s="250"/>
      <c r="AQK9" s="250"/>
      <c r="AQL9" s="250"/>
      <c r="AQM9" s="250"/>
      <c r="AQN9" s="250"/>
      <c r="AQO9" s="250"/>
      <c r="AQP9" s="250"/>
      <c r="AQQ9" s="250"/>
      <c r="AQR9" s="250"/>
      <c r="AQS9" s="250"/>
      <c r="AQT9" s="250"/>
      <c r="AQU9" s="250"/>
      <c r="AQV9" s="250"/>
      <c r="AQW9" s="250"/>
      <c r="AQX9" s="250"/>
      <c r="AQY9" s="250"/>
      <c r="AQZ9" s="250"/>
      <c r="ARA9" s="250"/>
      <c r="ARB9" s="250"/>
      <c r="ARC9" s="250"/>
      <c r="ARD9" s="250"/>
      <c r="ARE9" s="250"/>
      <c r="ARF9" s="250"/>
      <c r="ARG9" s="250"/>
      <c r="ARH9" s="250"/>
      <c r="ARI9" s="250"/>
      <c r="ARJ9" s="250"/>
      <c r="ARK9" s="250"/>
      <c r="ARL9" s="250"/>
      <c r="ARM9" s="250"/>
      <c r="ARN9" s="250"/>
      <c r="ARO9" s="250"/>
      <c r="ARP9" s="250"/>
      <c r="ARQ9" s="250"/>
      <c r="ARR9" s="250"/>
    </row>
    <row r="10" spans="1:842 1043:1162" s="95" customFormat="1" ht="72.5">
      <c r="A10" s="262"/>
      <c r="B10" s="282" t="s">
        <v>328</v>
      </c>
      <c r="C10" s="263" t="s">
        <v>296</v>
      </c>
      <c r="D10" s="264" t="str">
        <f>C10&amp;"
per FTE"</f>
        <v>Total Occupancy
per FTE</v>
      </c>
      <c r="E10" s="263" t="s">
        <v>297</v>
      </c>
      <c r="F10" s="264" t="str">
        <f>E10&amp;"
per FTE"</f>
        <v>Direct Care Consultant 201
per FTE</v>
      </c>
      <c r="G10" s="263" t="s">
        <v>298</v>
      </c>
      <c r="H10" s="264" t="str">
        <f>G10&amp;"
per FTE"</f>
        <v>Temporary Help 202
per FTE</v>
      </c>
      <c r="I10" s="263" t="s">
        <v>299</v>
      </c>
      <c r="J10" s="264" t="str">
        <f>I10&amp;"
per FTE"</f>
        <v>Clients and Caregivers Reimb./Stipends 203
per FTE</v>
      </c>
      <c r="K10" s="263" t="s">
        <v>300</v>
      </c>
      <c r="L10" s="264" t="str">
        <f>K10&amp;"
per FTE"</f>
        <v>Subcontracted Direct Care 206
per FTE</v>
      </c>
      <c r="M10" s="263" t="s">
        <v>301</v>
      </c>
      <c r="N10" s="264" t="str">
        <f>M10&amp;"
per FTE"</f>
        <v>Staff Training 204
per FTE</v>
      </c>
      <c r="O10" s="263" t="s">
        <v>302</v>
      </c>
      <c r="P10" s="264" t="str">
        <f>O10&amp;"
per FTE"</f>
        <v>Staff Mileage / Travel 205
per FTE</v>
      </c>
      <c r="Q10" s="263" t="s">
        <v>303</v>
      </c>
      <c r="R10" s="264" t="str">
        <f>Q10&amp;"
per FTE"</f>
        <v>Meals 207
per FTE</v>
      </c>
      <c r="S10" s="263" t="s">
        <v>304</v>
      </c>
      <c r="T10" s="264" t="str">
        <f>S10&amp;"
per FTE"</f>
        <v>Client Transportation 208
per FTE</v>
      </c>
      <c r="U10" s="263" t="s">
        <v>305</v>
      </c>
      <c r="V10" s="264" t="str">
        <f>U10&amp;"
per FTE"</f>
        <v>Vehicle Expenses 208
per FTE</v>
      </c>
      <c r="W10" s="263" t="s">
        <v>306</v>
      </c>
      <c r="X10" s="264" t="str">
        <f>W10&amp;"
per FTE"</f>
        <v>Vehicle Depreciation 208
per FTE</v>
      </c>
      <c r="Y10" s="263" t="s">
        <v>307</v>
      </c>
      <c r="Z10" s="264" t="str">
        <f>Y10&amp;"
per FTE"</f>
        <v>Incidental Medical /Medicine/Pharmacy 209
per FTE</v>
      </c>
      <c r="AA10" s="263" t="s">
        <v>308</v>
      </c>
      <c r="AB10" s="264" t="str">
        <f>AA10&amp;"
per FTE"</f>
        <v>Client Personal Allowances 211
per FTE</v>
      </c>
      <c r="AC10" s="263" t="s">
        <v>309</v>
      </c>
      <c r="AD10" s="264" t="str">
        <f>AC10&amp;"
per FTE"</f>
        <v>Provision Material Goods/Svs./Benefits 212
per FTE</v>
      </c>
      <c r="AE10" s="263" t="s">
        <v>310</v>
      </c>
      <c r="AF10" s="264" t="str">
        <f>AE10&amp;"
per FTE"</f>
        <v>Direct Client Wages 214
per FTE</v>
      </c>
      <c r="AG10" s="263" t="s">
        <v>311</v>
      </c>
      <c r="AH10" s="264" t="str">
        <f>AG10&amp;"
per FTE"</f>
        <v>Other Commercial Prod. &amp; Svs. 214
per FTE</v>
      </c>
      <c r="AI10" s="263" t="s">
        <v>312</v>
      </c>
      <c r="AJ10" s="264" t="str">
        <f>AI10&amp;"
per FTE"</f>
        <v>Program Supplies &amp; Materials 215
per FTE</v>
      </c>
      <c r="AK10" s="263" t="s">
        <v>313</v>
      </c>
      <c r="AL10" s="264" t="str">
        <f>AK10&amp;"
per FTE"</f>
        <v>Non Charitable Expenses
per FTE</v>
      </c>
      <c r="AM10" s="263" t="s">
        <v>314</v>
      </c>
      <c r="AN10" s="264" t="str">
        <f>AM10&amp;"
per FTE"</f>
        <v>Other Expense
per FTE</v>
      </c>
      <c r="AO10" s="263" t="s">
        <v>315</v>
      </c>
      <c r="AP10" s="264" t="str">
        <f>AO10&amp;"
per FTE"</f>
        <v>Total Other Program Expense
per FTE</v>
      </c>
      <c r="ADW10" s="260"/>
      <c r="ADX10" s="260"/>
      <c r="ADY10" s="260"/>
      <c r="ADZ10" s="260"/>
      <c r="AEA10" s="260"/>
      <c r="AEB10" s="260"/>
      <c r="AEC10" s="260"/>
      <c r="AED10" s="260"/>
      <c r="AEE10" s="260"/>
      <c r="AEF10" s="260"/>
      <c r="AEG10" s="260"/>
      <c r="AEH10" s="260"/>
      <c r="AEI10" s="260"/>
      <c r="AEJ10" s="260"/>
      <c r="AEK10" s="260"/>
      <c r="AEL10" s="260"/>
      <c r="AEM10" s="260"/>
      <c r="AEN10" s="260"/>
      <c r="AEO10" s="260"/>
      <c r="AEP10" s="260"/>
      <c r="AEQ10" s="260"/>
      <c r="AER10" s="260"/>
      <c r="AES10" s="260"/>
      <c r="AET10" s="260"/>
      <c r="AEU10" s="260"/>
      <c r="AEV10" s="260"/>
      <c r="AEW10" s="260"/>
      <c r="AEX10" s="260"/>
      <c r="AEY10" s="260"/>
      <c r="AEZ10" s="260"/>
      <c r="AFA10" s="260"/>
      <c r="AFB10" s="260"/>
      <c r="AFC10" s="260"/>
      <c r="AFD10" s="260"/>
      <c r="AFE10" s="260"/>
      <c r="AFF10" s="260"/>
      <c r="AFG10" s="260"/>
      <c r="AFH10" s="260"/>
      <c r="AFI10" s="260"/>
      <c r="AFJ10" s="260"/>
      <c r="ANC10" s="261"/>
      <c r="AND10" s="261"/>
      <c r="ANE10" s="261"/>
      <c r="ANF10" s="261"/>
      <c r="ANG10" s="261"/>
      <c r="ANH10" s="261"/>
      <c r="ANI10" s="261"/>
      <c r="ANJ10" s="261"/>
      <c r="ANK10" s="261"/>
      <c r="ANL10" s="261"/>
      <c r="ANM10" s="261"/>
      <c r="ANN10" s="261"/>
      <c r="ANO10" s="261"/>
      <c r="ANP10" s="261"/>
      <c r="ANQ10" s="261"/>
      <c r="ANR10" s="261"/>
      <c r="ANS10" s="261"/>
      <c r="ANT10" s="261"/>
      <c r="ANU10" s="261"/>
      <c r="ANV10" s="261"/>
      <c r="ANW10" s="261"/>
      <c r="ANX10" s="261"/>
      <c r="ANY10" s="261"/>
      <c r="ANZ10" s="261"/>
      <c r="AOA10" s="261"/>
      <c r="AOB10" s="261"/>
      <c r="AOC10" s="261"/>
      <c r="AOD10" s="261"/>
      <c r="AOE10" s="261"/>
      <c r="AOF10" s="261"/>
      <c r="AOG10" s="261"/>
      <c r="AOH10" s="261"/>
      <c r="AOI10" s="261"/>
      <c r="AOJ10" s="261"/>
      <c r="AOK10" s="261"/>
      <c r="AOL10" s="261"/>
      <c r="AOM10" s="261"/>
      <c r="AON10" s="261"/>
      <c r="AOO10" s="261"/>
      <c r="AOP10" s="261"/>
      <c r="AOQ10" s="261"/>
      <c r="AOR10" s="261"/>
      <c r="AOS10" s="261"/>
      <c r="AOT10" s="261"/>
      <c r="AOU10" s="261"/>
      <c r="AOV10" s="261"/>
      <c r="AOW10" s="261"/>
      <c r="AOX10" s="261"/>
      <c r="AOY10" s="261"/>
      <c r="AOZ10" s="261"/>
      <c r="APA10" s="261"/>
      <c r="APB10" s="261"/>
      <c r="APC10" s="261"/>
      <c r="APD10" s="261"/>
      <c r="APE10" s="261"/>
      <c r="APF10" s="261"/>
      <c r="APG10" s="261"/>
      <c r="APH10" s="261"/>
      <c r="API10" s="261"/>
      <c r="APJ10" s="261"/>
      <c r="APK10" s="261"/>
      <c r="APL10" s="261"/>
      <c r="APM10" s="261"/>
      <c r="APN10" s="261"/>
      <c r="APO10" s="261"/>
      <c r="APP10" s="261"/>
      <c r="APQ10" s="261"/>
      <c r="APR10" s="261"/>
      <c r="APS10" s="261"/>
      <c r="APT10" s="261"/>
      <c r="APU10" s="261"/>
      <c r="APV10" s="261"/>
      <c r="APW10" s="261"/>
      <c r="APX10" s="261"/>
      <c r="APY10" s="261"/>
      <c r="APZ10" s="261"/>
      <c r="AQA10" s="261"/>
      <c r="AQB10" s="261"/>
      <c r="AQC10" s="261"/>
      <c r="AQD10" s="261"/>
      <c r="AQE10" s="261"/>
      <c r="AQF10" s="261"/>
      <c r="AQG10" s="261"/>
      <c r="AQH10" s="261"/>
      <c r="AQI10" s="261"/>
      <c r="AQJ10" s="261"/>
      <c r="AQK10" s="261"/>
      <c r="AQL10" s="261"/>
      <c r="AQM10" s="261"/>
      <c r="AQN10" s="261"/>
      <c r="AQO10" s="261"/>
      <c r="AQP10" s="261"/>
      <c r="AQQ10" s="261"/>
      <c r="AQR10" s="261"/>
      <c r="AQS10" s="261"/>
      <c r="AQT10" s="261"/>
      <c r="AQU10" s="261"/>
      <c r="AQV10" s="261"/>
      <c r="AQW10" s="261"/>
      <c r="AQX10" s="261"/>
      <c r="AQY10" s="261"/>
      <c r="AQZ10" s="261"/>
      <c r="ARA10" s="261"/>
      <c r="ARB10" s="261"/>
      <c r="ARC10" s="261"/>
      <c r="ARD10" s="261"/>
      <c r="ARE10" s="261"/>
      <c r="ARF10" s="261"/>
      <c r="ARG10" s="261"/>
      <c r="ARH10" s="261"/>
      <c r="ARI10" s="261"/>
      <c r="ARJ10" s="261"/>
      <c r="ARK10" s="261"/>
      <c r="ARL10" s="261"/>
      <c r="ARM10" s="261"/>
      <c r="ARN10" s="261"/>
      <c r="ARO10" s="261"/>
      <c r="ARP10" s="261"/>
      <c r="ARQ10" s="261"/>
      <c r="ARR10" s="261"/>
    </row>
    <row r="11" spans="1:842 1043:1162" s="95" customFormat="1">
      <c r="A11" s="258" t="s">
        <v>316</v>
      </c>
      <c r="B11" s="258" t="s">
        <v>329</v>
      </c>
      <c r="C11" s="257" t="s">
        <v>317</v>
      </c>
      <c r="D11" s="259"/>
      <c r="E11" s="257" t="s">
        <v>317</v>
      </c>
      <c r="F11" s="259"/>
      <c r="G11" s="257" t="s">
        <v>317</v>
      </c>
      <c r="H11" s="259"/>
      <c r="I11" s="257" t="s">
        <v>317</v>
      </c>
      <c r="J11" s="259"/>
      <c r="K11" s="257" t="s">
        <v>317</v>
      </c>
      <c r="L11" s="259"/>
      <c r="M11" s="257" t="s">
        <v>317</v>
      </c>
      <c r="N11" s="259"/>
      <c r="O11" s="257" t="s">
        <v>317</v>
      </c>
      <c r="P11" s="259"/>
      <c r="Q11" s="257" t="s">
        <v>317</v>
      </c>
      <c r="R11" s="259"/>
      <c r="S11" s="257" t="s">
        <v>317</v>
      </c>
      <c r="T11" s="259"/>
      <c r="U11" s="257" t="s">
        <v>317</v>
      </c>
      <c r="V11" s="259"/>
      <c r="W11" s="257" t="s">
        <v>317</v>
      </c>
      <c r="X11" s="259"/>
      <c r="Y11" s="257" t="s">
        <v>317</v>
      </c>
      <c r="Z11" s="259"/>
      <c r="AA11" s="257" t="s">
        <v>317</v>
      </c>
      <c r="AB11" s="259"/>
      <c r="AC11" s="257" t="s">
        <v>317</v>
      </c>
      <c r="AD11" s="259"/>
      <c r="AE11" s="257" t="s">
        <v>317</v>
      </c>
      <c r="AF11" s="259"/>
      <c r="AG11" s="257" t="s">
        <v>317</v>
      </c>
      <c r="AH11" s="259"/>
      <c r="AI11" s="257" t="s">
        <v>317</v>
      </c>
      <c r="AJ11" s="259"/>
      <c r="AK11" s="257" t="s">
        <v>317</v>
      </c>
      <c r="AL11" s="259"/>
      <c r="AM11" s="257" t="s">
        <v>317</v>
      </c>
      <c r="AN11" s="259"/>
      <c r="AO11" s="257" t="s">
        <v>317</v>
      </c>
      <c r="AP11" s="259"/>
      <c r="ADW11" s="260"/>
      <c r="ADX11" s="260"/>
      <c r="ADY11" s="260"/>
      <c r="ADZ11" s="260"/>
      <c r="AEA11" s="260"/>
      <c r="AEB11" s="260"/>
      <c r="AEC11" s="260"/>
      <c r="AED11" s="260"/>
      <c r="AEE11" s="260"/>
      <c r="AEF11" s="260"/>
      <c r="AEG11" s="260"/>
      <c r="AEH11" s="260"/>
      <c r="AEI11" s="260"/>
      <c r="AEJ11" s="260"/>
      <c r="AEK11" s="260"/>
      <c r="AEL11" s="260"/>
      <c r="AEM11" s="260"/>
      <c r="AEN11" s="260"/>
      <c r="AEO11" s="260"/>
      <c r="AEP11" s="260"/>
      <c r="AEQ11" s="260"/>
      <c r="AER11" s="260"/>
      <c r="AES11" s="260"/>
      <c r="AET11" s="260"/>
      <c r="AEU11" s="260"/>
      <c r="AEV11" s="260"/>
      <c r="AEW11" s="260"/>
      <c r="AEX11" s="260"/>
      <c r="AEY11" s="260"/>
      <c r="AEZ11" s="260"/>
      <c r="AFA11" s="260"/>
      <c r="AFB11" s="260"/>
      <c r="AFC11" s="260"/>
      <c r="AFD11" s="260"/>
      <c r="AFE11" s="260"/>
      <c r="AFF11" s="260"/>
      <c r="AFG11" s="260"/>
      <c r="AFH11" s="260"/>
      <c r="AFI11" s="260"/>
      <c r="AFJ11" s="260"/>
      <c r="ANC11" s="261"/>
      <c r="AND11" s="261"/>
      <c r="ANE11" s="261"/>
      <c r="ANF11" s="261"/>
      <c r="ANG11" s="261"/>
      <c r="ANH11" s="261"/>
      <c r="ANI11" s="261"/>
      <c r="ANJ11" s="261"/>
      <c r="ANK11" s="261"/>
      <c r="ANL11" s="261"/>
      <c r="ANM11" s="261"/>
      <c r="ANN11" s="261"/>
      <c r="ANO11" s="261"/>
      <c r="ANP11" s="261"/>
      <c r="ANQ11" s="261"/>
      <c r="ANR11" s="261"/>
      <c r="ANS11" s="261"/>
      <c r="ANT11" s="261"/>
      <c r="ANU11" s="261"/>
      <c r="ANV11" s="261"/>
      <c r="ANW11" s="261"/>
      <c r="ANX11" s="261"/>
      <c r="ANY11" s="261"/>
      <c r="ANZ11" s="261"/>
      <c r="AOA11" s="261"/>
      <c r="AOB11" s="261"/>
      <c r="AOC11" s="261"/>
      <c r="AOD11" s="261"/>
      <c r="AOE11" s="261"/>
      <c r="AOF11" s="261"/>
      <c r="AOG11" s="261"/>
      <c r="AOH11" s="261"/>
      <c r="AOI11" s="261"/>
      <c r="AOJ11" s="261"/>
      <c r="AOK11" s="261"/>
      <c r="AOL11" s="261"/>
      <c r="AOM11" s="261"/>
      <c r="AON11" s="261"/>
      <c r="AOO11" s="261"/>
      <c r="AOP11" s="261"/>
      <c r="AOQ11" s="261"/>
      <c r="AOR11" s="261"/>
      <c r="AOS11" s="261"/>
      <c r="AOT11" s="261"/>
      <c r="AOU11" s="261"/>
      <c r="AOV11" s="261"/>
      <c r="AOW11" s="261"/>
      <c r="AOX11" s="261"/>
      <c r="AOY11" s="261"/>
      <c r="AOZ11" s="261"/>
      <c r="APA11" s="261"/>
      <c r="APB11" s="261"/>
      <c r="APC11" s="261"/>
      <c r="APD11" s="261"/>
      <c r="APE11" s="261"/>
      <c r="APF11" s="261"/>
      <c r="APG11" s="261"/>
      <c r="APH11" s="261"/>
      <c r="API11" s="261"/>
      <c r="APJ11" s="261"/>
      <c r="APK11" s="261"/>
      <c r="APL11" s="261"/>
      <c r="APM11" s="261"/>
      <c r="APN11" s="261"/>
      <c r="APO11" s="261"/>
      <c r="APP11" s="261"/>
      <c r="APQ11" s="261"/>
      <c r="APR11" s="261"/>
      <c r="APS11" s="261"/>
      <c r="APT11" s="261"/>
      <c r="APU11" s="261"/>
      <c r="APV11" s="261"/>
      <c r="APW11" s="261"/>
      <c r="APX11" s="261"/>
      <c r="APY11" s="261"/>
      <c r="APZ11" s="261"/>
      <c r="AQA11" s="261"/>
      <c r="AQB11" s="261"/>
      <c r="AQC11" s="261"/>
      <c r="AQD11" s="261"/>
      <c r="AQE11" s="261"/>
      <c r="AQF11" s="261"/>
      <c r="AQG11" s="261"/>
      <c r="AQH11" s="261"/>
      <c r="AQI11" s="261"/>
      <c r="AQJ11" s="261"/>
      <c r="AQK11" s="261"/>
      <c r="AQL11" s="261"/>
      <c r="AQM11" s="261"/>
      <c r="AQN11" s="261"/>
      <c r="AQO11" s="261"/>
      <c r="AQP11" s="261"/>
      <c r="AQQ11" s="261"/>
      <c r="AQR11" s="261"/>
      <c r="AQS11" s="261"/>
      <c r="AQT11" s="261"/>
      <c r="AQU11" s="261"/>
      <c r="AQV11" s="261"/>
      <c r="AQW11" s="261"/>
      <c r="AQX11" s="261"/>
      <c r="AQY11" s="261"/>
      <c r="AQZ11" s="261"/>
      <c r="ARA11" s="261"/>
      <c r="ARB11" s="261"/>
      <c r="ARC11" s="261"/>
      <c r="ARD11" s="261"/>
      <c r="ARE11" s="261"/>
      <c r="ARF11" s="261"/>
      <c r="ARG11" s="261"/>
      <c r="ARH11" s="261"/>
      <c r="ARI11" s="261"/>
      <c r="ARJ11" s="261"/>
      <c r="ARK11" s="261"/>
      <c r="ARL11" s="261"/>
      <c r="ARM11" s="261"/>
      <c r="ARN11" s="261"/>
      <c r="ARO11" s="261"/>
      <c r="ARP11" s="261"/>
      <c r="ARQ11" s="261"/>
      <c r="ARR11" s="261"/>
    </row>
    <row r="12" spans="1:842 1043:1162" s="298" customFormat="1">
      <c r="A12" s="294">
        <v>1.06</v>
      </c>
      <c r="B12" s="294">
        <v>1943</v>
      </c>
      <c r="C12" s="295">
        <v>99138</v>
      </c>
      <c r="D12" s="296">
        <f>IF(OR($A12=0,C12=0),"",C12/$A12)</f>
        <v>93526.415094339623</v>
      </c>
      <c r="E12" s="297"/>
      <c r="F12" s="296" t="str">
        <f>IF(OR($A12=0,E12=0),"",E12/$A12)</f>
        <v/>
      </c>
      <c r="G12" s="295">
        <v>122</v>
      </c>
      <c r="H12" s="296">
        <f>IF(OR($A12=0,G12=0),"",G12/$A12)</f>
        <v>115.0943396226415</v>
      </c>
      <c r="I12" s="295"/>
      <c r="J12" s="296" t="str">
        <f>IF(OR($A12=0,I12=0),"",I12/$A12)</f>
        <v/>
      </c>
      <c r="K12" s="295"/>
      <c r="L12" s="296" t="str">
        <f>IF(OR($A12=0,K12=0),"",K12/$A12)</f>
        <v/>
      </c>
      <c r="M12" s="295">
        <v>2205</v>
      </c>
      <c r="N12" s="296">
        <f>IF(OR($A12=0,M12=0),"",M12/$A12)</f>
        <v>2080.1886792452829</v>
      </c>
      <c r="O12" s="295">
        <v>1868</v>
      </c>
      <c r="P12" s="296">
        <f>IF(OR($A12=0,O12=0),"",O12/$A12)</f>
        <v>1762.2641509433961</v>
      </c>
      <c r="Q12" s="295">
        <v>1</v>
      </c>
      <c r="R12" s="296">
        <f>IF(OR($A12=0,Q12=0),"",Q12/$A12)</f>
        <v>0.94339622641509424</v>
      </c>
      <c r="S12" s="295"/>
      <c r="T12" s="296" t="str">
        <f>IF(OR($A12=0,S12=0),"",S12/$A12)</f>
        <v/>
      </c>
      <c r="U12" s="295">
        <v>3447</v>
      </c>
      <c r="V12" s="296">
        <f>IF(OR($A12=0,U12=0),"",U12/$A12)</f>
        <v>3251.8867924528299</v>
      </c>
      <c r="W12" s="295"/>
      <c r="X12" s="296" t="str">
        <f>IF(OR($A12=0,W12=0),"",W12/$A12)</f>
        <v/>
      </c>
      <c r="Y12" s="295">
        <v>1404</v>
      </c>
      <c r="Z12" s="296">
        <f>IF(OR($A12=0,Y12=0),"",Y12/$A12)</f>
        <v>1324.5283018867924</v>
      </c>
      <c r="AA12" s="295"/>
      <c r="AB12" s="296" t="str">
        <f>IF(OR($A12=0,AA12=0),"",AA12/$A12)</f>
        <v/>
      </c>
      <c r="AC12" s="295"/>
      <c r="AD12" s="296" t="str">
        <f>IF(OR($A12=0,AC12=0),"",AC12/$A12)</f>
        <v/>
      </c>
      <c r="AE12" s="295"/>
      <c r="AF12" s="296" t="str">
        <f>IF(OR($A12=0,AE12=0),"",AE12/$A12)</f>
        <v/>
      </c>
      <c r="AG12" s="295"/>
      <c r="AH12" s="296" t="str">
        <f>IF(OR($A12=0,AG12=0),"",AG12/$A12)</f>
        <v/>
      </c>
      <c r="AI12" s="295"/>
      <c r="AJ12" s="296" t="str">
        <f>IF(OR($A12=0,AI12=0),"",AI12/$A12)</f>
        <v/>
      </c>
      <c r="AK12" s="295"/>
      <c r="AL12" s="296" t="str">
        <f>IF(OR($A12=0,AK12=0),"",AK12/$A12)</f>
        <v/>
      </c>
      <c r="AM12" s="295"/>
      <c r="AN12" s="296" t="str">
        <f>IF(OR($A12=0,AM12=0),"",AM12/$A12)</f>
        <v/>
      </c>
      <c r="AO12" s="295">
        <v>9047</v>
      </c>
      <c r="AP12" s="296">
        <f>IF(OR($A12=0,AO12=0),"",AO12/$A12)</f>
        <v>8534.9056603773588</v>
      </c>
      <c r="ADW12" s="299"/>
      <c r="ADX12" s="299"/>
      <c r="ADY12" s="299"/>
      <c r="ADZ12" s="299"/>
      <c r="AEA12" s="299"/>
      <c r="AEB12" s="299"/>
      <c r="AEC12" s="299"/>
      <c r="AED12" s="299"/>
      <c r="AEE12" s="299"/>
      <c r="AEF12" s="299"/>
      <c r="AEG12" s="299"/>
      <c r="AEH12" s="299"/>
      <c r="AEI12" s="299"/>
      <c r="AEJ12" s="299"/>
      <c r="AEK12" s="299"/>
      <c r="AEL12" s="299"/>
      <c r="AEM12" s="299"/>
      <c r="AEN12" s="299"/>
      <c r="AEO12" s="299"/>
      <c r="AEP12" s="299"/>
      <c r="AEQ12" s="299"/>
      <c r="AER12" s="299"/>
      <c r="AES12" s="299"/>
      <c r="AET12" s="299"/>
      <c r="AEU12" s="299"/>
      <c r="AEV12" s="299"/>
      <c r="AEW12" s="299"/>
      <c r="AEX12" s="299"/>
      <c r="AEY12" s="299"/>
      <c r="AEZ12" s="299"/>
      <c r="AFA12" s="299"/>
      <c r="AFB12" s="299"/>
      <c r="AFC12" s="299"/>
      <c r="AFD12" s="299"/>
      <c r="AFE12" s="299"/>
      <c r="AFF12" s="299"/>
      <c r="AFG12" s="299"/>
      <c r="AFH12" s="299"/>
      <c r="AFI12" s="299"/>
      <c r="AFJ12" s="299"/>
      <c r="ANC12" s="300"/>
      <c r="AND12" s="300"/>
      <c r="ANE12" s="300"/>
      <c r="ANF12" s="300"/>
      <c r="ANG12" s="300"/>
      <c r="ANH12" s="300"/>
      <c r="ANI12" s="300"/>
      <c r="ANJ12" s="300"/>
      <c r="ANK12" s="300"/>
      <c r="ANL12" s="300"/>
      <c r="ANM12" s="300"/>
      <c r="ANN12" s="300"/>
      <c r="ANO12" s="300"/>
      <c r="ANP12" s="300"/>
      <c r="ANQ12" s="300"/>
      <c r="ANR12" s="300"/>
      <c r="ANS12" s="300"/>
      <c r="ANT12" s="300"/>
      <c r="ANU12" s="300"/>
      <c r="ANV12" s="300"/>
      <c r="ANW12" s="300"/>
      <c r="ANX12" s="300"/>
      <c r="ANY12" s="300"/>
      <c r="ANZ12" s="300"/>
      <c r="AOA12" s="300"/>
      <c r="AOB12" s="300"/>
      <c r="AOC12" s="300"/>
      <c r="AOD12" s="300"/>
      <c r="AOE12" s="300"/>
      <c r="AOF12" s="300"/>
      <c r="AOG12" s="300"/>
      <c r="AOH12" s="300"/>
      <c r="AOI12" s="300"/>
      <c r="AOJ12" s="300"/>
      <c r="AOK12" s="300"/>
      <c r="AOL12" s="300"/>
      <c r="AOM12" s="300"/>
      <c r="AON12" s="300"/>
      <c r="AOO12" s="300"/>
      <c r="AOP12" s="300"/>
      <c r="AOQ12" s="300"/>
      <c r="AOR12" s="300"/>
      <c r="AOS12" s="300"/>
      <c r="AOT12" s="300"/>
      <c r="AOU12" s="300"/>
      <c r="AOV12" s="300"/>
      <c r="AOW12" s="300"/>
      <c r="AOX12" s="300"/>
      <c r="AOY12" s="300"/>
      <c r="AOZ12" s="300"/>
      <c r="APA12" s="300"/>
      <c r="APB12" s="300"/>
      <c r="APC12" s="300"/>
      <c r="APD12" s="300"/>
      <c r="APE12" s="300"/>
      <c r="APF12" s="300"/>
      <c r="APG12" s="300"/>
      <c r="APH12" s="300"/>
      <c r="API12" s="300"/>
      <c r="APJ12" s="300"/>
      <c r="APK12" s="300"/>
      <c r="APL12" s="300"/>
      <c r="APM12" s="300"/>
      <c r="APN12" s="300"/>
      <c r="APO12" s="300"/>
      <c r="APP12" s="300"/>
      <c r="APQ12" s="300"/>
      <c r="APR12" s="300"/>
      <c r="APS12" s="300"/>
      <c r="APT12" s="300"/>
      <c r="APU12" s="300"/>
      <c r="APV12" s="300"/>
      <c r="APW12" s="300"/>
      <c r="APX12" s="300"/>
      <c r="APY12" s="300"/>
      <c r="APZ12" s="300"/>
      <c r="AQA12" s="300"/>
      <c r="AQB12" s="300"/>
      <c r="AQC12" s="300"/>
      <c r="AQD12" s="300"/>
      <c r="AQE12" s="300"/>
      <c r="AQF12" s="300"/>
      <c r="AQG12" s="300"/>
      <c r="AQH12" s="300"/>
      <c r="AQI12" s="300"/>
      <c r="AQJ12" s="300"/>
      <c r="AQK12" s="300"/>
      <c r="AQL12" s="300"/>
      <c r="AQM12" s="300"/>
      <c r="AQN12" s="300"/>
      <c r="AQO12" s="300"/>
      <c r="AQP12" s="300"/>
      <c r="AQQ12" s="300"/>
      <c r="AQR12" s="300"/>
      <c r="AQS12" s="300"/>
      <c r="AQT12" s="300"/>
      <c r="AQU12" s="300"/>
      <c r="AQV12" s="300"/>
      <c r="AQW12" s="300"/>
      <c r="AQX12" s="300"/>
      <c r="AQY12" s="300"/>
      <c r="AQZ12" s="300"/>
      <c r="ARA12" s="300"/>
      <c r="ARB12" s="300"/>
      <c r="ARC12" s="300"/>
      <c r="ARD12" s="300"/>
      <c r="ARE12" s="300"/>
      <c r="ARF12" s="300"/>
      <c r="ARG12" s="300"/>
      <c r="ARH12" s="300"/>
      <c r="ARI12" s="300"/>
      <c r="ARJ12" s="300"/>
      <c r="ARK12" s="300"/>
      <c r="ARL12" s="300"/>
      <c r="ARM12" s="300"/>
      <c r="ARN12" s="300"/>
      <c r="ARO12" s="300"/>
      <c r="ARP12" s="300"/>
      <c r="ARQ12" s="300"/>
      <c r="ARR12" s="300"/>
    </row>
    <row r="13" spans="1:842 1043:1162" s="298" customFormat="1">
      <c r="A13" s="294">
        <v>14.65</v>
      </c>
      <c r="B13" s="294">
        <v>250</v>
      </c>
      <c r="C13" s="295">
        <v>181842</v>
      </c>
      <c r="D13" s="296">
        <f t="shared" ref="D13:F26" si="0">IF(OR($A13=0,C13=0),"",C13/$A13)</f>
        <v>12412.423208191127</v>
      </c>
      <c r="E13" s="295"/>
      <c r="F13" s="296" t="str">
        <f t="shared" si="0"/>
        <v/>
      </c>
      <c r="G13" s="295"/>
      <c r="H13" s="296" t="str">
        <f t="shared" ref="H13:H26" si="1">IF(OR($A13=0,G13=0),"",G13/$A13)</f>
        <v/>
      </c>
      <c r="I13" s="295"/>
      <c r="J13" s="296" t="str">
        <f t="shared" ref="J13:J26" si="2">IF(OR($A13=0,I13=0),"",I13/$A13)</f>
        <v/>
      </c>
      <c r="K13" s="295"/>
      <c r="L13" s="296" t="str">
        <f t="shared" ref="L13:L26" si="3">IF(OR($A13=0,K13=0),"",K13/$A13)</f>
        <v/>
      </c>
      <c r="M13" s="295"/>
      <c r="N13" s="296" t="str">
        <f t="shared" ref="N13:N26" si="4">IF(OR($A13=0,M13=0),"",M13/$A13)</f>
        <v/>
      </c>
      <c r="O13" s="295">
        <v>1022</v>
      </c>
      <c r="P13" s="296">
        <f t="shared" ref="P13:P26" si="5">IF(OR($A13=0,O13=0),"",O13/$A13)</f>
        <v>69.76109215017064</v>
      </c>
      <c r="Q13" s="295">
        <v>45804</v>
      </c>
      <c r="R13" s="296">
        <f t="shared" ref="R13:R26" si="6">IF(OR($A13=0,Q13=0),"",Q13/$A13)</f>
        <v>3126.5529010238906</v>
      </c>
      <c r="S13" s="295"/>
      <c r="T13" s="296" t="str">
        <f t="shared" ref="T13:T26" si="7">IF(OR($A13=0,S13=0),"",S13/$A13)</f>
        <v/>
      </c>
      <c r="U13" s="295">
        <v>12768</v>
      </c>
      <c r="V13" s="296">
        <f t="shared" ref="V13:V26" si="8">IF(OR($A13=0,U13=0),"",U13/$A13)</f>
        <v>871.53583617747438</v>
      </c>
      <c r="W13" s="295"/>
      <c r="X13" s="296" t="str">
        <f t="shared" ref="X13:X26" si="9">IF(OR($A13=0,W13=0),"",W13/$A13)</f>
        <v/>
      </c>
      <c r="Y13" s="295">
        <v>4015</v>
      </c>
      <c r="Z13" s="296">
        <f t="shared" ref="Z13:Z26" si="10">IF(OR($A13=0,Y13=0),"",Y13/$A13)</f>
        <v>274.06143344709898</v>
      </c>
      <c r="AA13" s="295"/>
      <c r="AB13" s="296" t="str">
        <f t="shared" ref="AB13:AB26" si="11">IF(OR($A13=0,AA13=0),"",AA13/$A13)</f>
        <v/>
      </c>
      <c r="AC13" s="295"/>
      <c r="AD13" s="296" t="str">
        <f t="shared" ref="AD13:AD26" si="12">IF(OR($A13=0,AC13=0),"",AC13/$A13)</f>
        <v/>
      </c>
      <c r="AE13" s="295"/>
      <c r="AF13" s="296" t="str">
        <f t="shared" ref="AF13:AF26" si="13">IF(OR($A13=0,AE13=0),"",AE13/$A13)</f>
        <v/>
      </c>
      <c r="AG13" s="295"/>
      <c r="AH13" s="296" t="str">
        <f t="shared" ref="AH13:AH26" si="14">IF(OR($A13=0,AG13=0),"",AG13/$A13)</f>
        <v/>
      </c>
      <c r="AI13" s="295">
        <v>6406</v>
      </c>
      <c r="AJ13" s="296">
        <f t="shared" ref="AJ13:AJ26" si="15">IF(OR($A13=0,AI13=0),"",AI13/$A13)</f>
        <v>437.26962457337885</v>
      </c>
      <c r="AK13" s="295"/>
      <c r="AL13" s="296" t="str">
        <f t="shared" ref="AL13:AL26" si="16">IF(OR($A13=0,AK13=0),"",AK13/$A13)</f>
        <v/>
      </c>
      <c r="AM13" s="295"/>
      <c r="AN13" s="296" t="str">
        <f t="shared" ref="AN13:AN26" si="17">IF(OR($A13=0,AM13=0),"",AM13/$A13)</f>
        <v/>
      </c>
      <c r="AO13" s="295">
        <v>70015</v>
      </c>
      <c r="AP13" s="296">
        <f t="shared" ref="AP13:AP26" si="18">IF(OR($A13=0,AO13=0),"",AO13/$A13)</f>
        <v>4779.1808873720138</v>
      </c>
      <c r="ADW13" s="299"/>
      <c r="ADX13" s="299"/>
      <c r="ADY13" s="299"/>
      <c r="ADZ13" s="299"/>
      <c r="AEA13" s="299"/>
      <c r="AEB13" s="299"/>
      <c r="AEC13" s="299"/>
      <c r="AED13" s="299"/>
      <c r="AEE13" s="299"/>
      <c r="AEF13" s="299"/>
      <c r="AEG13" s="299"/>
      <c r="AEH13" s="299"/>
      <c r="AEI13" s="299"/>
      <c r="AEJ13" s="299"/>
      <c r="AEK13" s="299"/>
      <c r="AEL13" s="299"/>
      <c r="AEM13" s="299"/>
      <c r="AEN13" s="299"/>
      <c r="AEO13" s="299"/>
      <c r="AEP13" s="299"/>
      <c r="AEQ13" s="299"/>
      <c r="AER13" s="299"/>
      <c r="AES13" s="299"/>
      <c r="AET13" s="299"/>
      <c r="AEU13" s="299"/>
      <c r="AEV13" s="299"/>
      <c r="AEW13" s="299"/>
      <c r="AEX13" s="299"/>
      <c r="AEY13" s="299"/>
      <c r="AEZ13" s="299"/>
      <c r="AFA13" s="299"/>
      <c r="AFB13" s="299"/>
      <c r="AFC13" s="299"/>
      <c r="AFD13" s="299"/>
      <c r="AFE13" s="299"/>
      <c r="AFF13" s="299"/>
      <c r="AFG13" s="299"/>
      <c r="AFH13" s="299"/>
      <c r="AFI13" s="299"/>
      <c r="AFJ13" s="299"/>
      <c r="ANC13" s="300"/>
      <c r="AND13" s="300"/>
      <c r="ANE13" s="300"/>
      <c r="ANF13" s="300"/>
      <c r="ANG13" s="300"/>
      <c r="ANH13" s="300"/>
      <c r="ANI13" s="300"/>
      <c r="ANJ13" s="300"/>
      <c r="ANK13" s="300"/>
      <c r="ANL13" s="300"/>
      <c r="ANM13" s="300"/>
      <c r="ANN13" s="300"/>
      <c r="ANO13" s="300"/>
      <c r="ANP13" s="300"/>
      <c r="ANQ13" s="300"/>
      <c r="ANR13" s="300"/>
      <c r="ANS13" s="300"/>
      <c r="ANT13" s="300"/>
      <c r="ANU13" s="300"/>
      <c r="ANV13" s="300"/>
      <c r="ANW13" s="300"/>
      <c r="ANX13" s="300"/>
      <c r="ANY13" s="300"/>
      <c r="ANZ13" s="300"/>
      <c r="AOA13" s="300"/>
      <c r="AOB13" s="300"/>
      <c r="AOC13" s="300"/>
      <c r="AOD13" s="300"/>
      <c r="AOE13" s="300"/>
      <c r="AOF13" s="300"/>
      <c r="AOG13" s="300"/>
      <c r="AOH13" s="300"/>
      <c r="AOI13" s="300"/>
      <c r="AOJ13" s="300"/>
      <c r="AOK13" s="300"/>
      <c r="AOL13" s="300"/>
      <c r="AOM13" s="300"/>
      <c r="AON13" s="300"/>
      <c r="AOO13" s="300"/>
      <c r="AOP13" s="300"/>
      <c r="AOQ13" s="300"/>
      <c r="AOR13" s="300"/>
      <c r="AOS13" s="300"/>
      <c r="AOT13" s="300"/>
      <c r="AOU13" s="300"/>
      <c r="AOV13" s="300"/>
      <c r="AOW13" s="300"/>
      <c r="AOX13" s="300"/>
      <c r="AOY13" s="300"/>
      <c r="AOZ13" s="300"/>
      <c r="APA13" s="300"/>
      <c r="APB13" s="300"/>
      <c r="APC13" s="300"/>
      <c r="APD13" s="300"/>
      <c r="APE13" s="300"/>
      <c r="APF13" s="300"/>
      <c r="APG13" s="300"/>
      <c r="APH13" s="300"/>
      <c r="API13" s="300"/>
      <c r="APJ13" s="300"/>
      <c r="APK13" s="300"/>
      <c r="APL13" s="300"/>
      <c r="APM13" s="300"/>
      <c r="APN13" s="300"/>
      <c r="APO13" s="300"/>
      <c r="APP13" s="300"/>
      <c r="APQ13" s="300"/>
      <c r="APR13" s="300"/>
      <c r="APS13" s="300"/>
      <c r="APT13" s="300"/>
      <c r="APU13" s="300"/>
      <c r="APV13" s="300"/>
      <c r="APW13" s="300"/>
      <c r="APX13" s="300"/>
      <c r="APY13" s="300"/>
      <c r="APZ13" s="300"/>
      <c r="AQA13" s="300"/>
      <c r="AQB13" s="300"/>
      <c r="AQC13" s="300"/>
      <c r="AQD13" s="300"/>
      <c r="AQE13" s="300"/>
      <c r="AQF13" s="300"/>
      <c r="AQG13" s="300"/>
      <c r="AQH13" s="300"/>
      <c r="AQI13" s="300"/>
      <c r="AQJ13" s="300"/>
      <c r="AQK13" s="300"/>
      <c r="AQL13" s="300"/>
      <c r="AQM13" s="300"/>
      <c r="AQN13" s="300"/>
      <c r="AQO13" s="300"/>
      <c r="AQP13" s="300"/>
      <c r="AQQ13" s="300"/>
      <c r="AQR13" s="300"/>
      <c r="AQS13" s="300"/>
      <c r="AQT13" s="300"/>
      <c r="AQU13" s="300"/>
      <c r="AQV13" s="300"/>
      <c r="AQW13" s="300"/>
      <c r="AQX13" s="300"/>
      <c r="AQY13" s="300"/>
      <c r="AQZ13" s="300"/>
      <c r="ARA13" s="300"/>
      <c r="ARB13" s="300"/>
      <c r="ARC13" s="300"/>
      <c r="ARD13" s="300"/>
      <c r="ARE13" s="300"/>
      <c r="ARF13" s="300"/>
      <c r="ARG13" s="300"/>
      <c r="ARH13" s="300"/>
      <c r="ARI13" s="300"/>
      <c r="ARJ13" s="300"/>
      <c r="ARK13" s="300"/>
      <c r="ARL13" s="300"/>
      <c r="ARM13" s="300"/>
      <c r="ARN13" s="300"/>
      <c r="ARO13" s="300"/>
      <c r="ARP13" s="300"/>
      <c r="ARQ13" s="300"/>
      <c r="ARR13" s="300"/>
    </row>
    <row r="14" spans="1:842 1043:1162" s="298" customFormat="1">
      <c r="A14" s="294">
        <v>18.829999999999998</v>
      </c>
      <c r="B14" s="294">
        <v>4263</v>
      </c>
      <c r="C14" s="295">
        <v>173008</v>
      </c>
      <c r="D14" s="296">
        <f t="shared" si="0"/>
        <v>9187.8916622411052</v>
      </c>
      <c r="E14" s="295"/>
      <c r="F14" s="296" t="str">
        <f t="shared" si="0"/>
        <v/>
      </c>
      <c r="G14" s="295"/>
      <c r="H14" s="296" t="str">
        <f t="shared" si="1"/>
        <v/>
      </c>
      <c r="I14" s="295"/>
      <c r="J14" s="296" t="str">
        <f t="shared" si="2"/>
        <v/>
      </c>
      <c r="K14" s="295"/>
      <c r="L14" s="296" t="str">
        <f t="shared" si="3"/>
        <v/>
      </c>
      <c r="M14" s="295">
        <v>3605</v>
      </c>
      <c r="N14" s="296">
        <f t="shared" si="4"/>
        <v>191.44981412639407</v>
      </c>
      <c r="O14" s="295">
        <v>5299</v>
      </c>
      <c r="P14" s="296">
        <f t="shared" si="5"/>
        <v>281.41263940520446</v>
      </c>
      <c r="Q14" s="295">
        <v>33915</v>
      </c>
      <c r="R14" s="296">
        <f t="shared" si="6"/>
        <v>1801.1152416356879</v>
      </c>
      <c r="S14" s="295"/>
      <c r="T14" s="296" t="str">
        <f t="shared" si="7"/>
        <v/>
      </c>
      <c r="U14" s="295">
        <v>5777</v>
      </c>
      <c r="V14" s="296">
        <f t="shared" si="8"/>
        <v>306.79766330323952</v>
      </c>
      <c r="W14" s="295">
        <v>5441</v>
      </c>
      <c r="X14" s="296">
        <f t="shared" si="9"/>
        <v>288.95379713223582</v>
      </c>
      <c r="Y14" s="295"/>
      <c r="Z14" s="296" t="str">
        <f t="shared" si="10"/>
        <v/>
      </c>
      <c r="AA14" s="295"/>
      <c r="AB14" s="296" t="str">
        <f t="shared" si="11"/>
        <v/>
      </c>
      <c r="AC14" s="295"/>
      <c r="AD14" s="296" t="str">
        <f t="shared" si="12"/>
        <v/>
      </c>
      <c r="AE14" s="295"/>
      <c r="AF14" s="296" t="str">
        <f t="shared" si="13"/>
        <v/>
      </c>
      <c r="AG14" s="295"/>
      <c r="AH14" s="296" t="str">
        <f t="shared" si="14"/>
        <v/>
      </c>
      <c r="AI14" s="295">
        <v>22679</v>
      </c>
      <c r="AJ14" s="296">
        <f t="shared" si="15"/>
        <v>1204.4078597981945</v>
      </c>
      <c r="AK14" s="295"/>
      <c r="AL14" s="296" t="str">
        <f t="shared" si="16"/>
        <v/>
      </c>
      <c r="AM14" s="295"/>
      <c r="AN14" s="296" t="str">
        <f t="shared" si="17"/>
        <v/>
      </c>
      <c r="AO14" s="295">
        <v>76716</v>
      </c>
      <c r="AP14" s="296">
        <f t="shared" si="18"/>
        <v>4074.1370154009564</v>
      </c>
      <c r="ADW14" s="299"/>
      <c r="ADX14" s="299"/>
      <c r="ADY14" s="299"/>
      <c r="ADZ14" s="299"/>
      <c r="AEA14" s="299"/>
      <c r="AEB14" s="299"/>
      <c r="AEC14" s="299"/>
      <c r="AED14" s="299"/>
      <c r="AEE14" s="299"/>
      <c r="AEF14" s="299"/>
      <c r="AEG14" s="299"/>
      <c r="AEH14" s="299"/>
      <c r="AEI14" s="299"/>
      <c r="AEJ14" s="299"/>
      <c r="AEK14" s="299"/>
      <c r="AEL14" s="299"/>
      <c r="AEM14" s="299"/>
      <c r="AEN14" s="299"/>
      <c r="AEO14" s="299"/>
      <c r="AEP14" s="299"/>
      <c r="AEQ14" s="299"/>
      <c r="AER14" s="299"/>
      <c r="AES14" s="299"/>
      <c r="AET14" s="299"/>
      <c r="AEU14" s="299"/>
      <c r="AEV14" s="299"/>
      <c r="AEW14" s="299"/>
      <c r="AEX14" s="299"/>
      <c r="AEY14" s="299"/>
      <c r="AEZ14" s="299"/>
      <c r="AFA14" s="299"/>
      <c r="AFB14" s="299"/>
      <c r="AFC14" s="299"/>
      <c r="AFD14" s="299"/>
      <c r="AFE14" s="299"/>
      <c r="AFF14" s="299"/>
      <c r="AFG14" s="299"/>
      <c r="AFH14" s="299"/>
      <c r="AFI14" s="299"/>
      <c r="AFJ14" s="299"/>
      <c r="ANC14" s="300"/>
      <c r="AND14" s="300"/>
      <c r="ANE14" s="300"/>
      <c r="ANF14" s="300"/>
      <c r="ANG14" s="300"/>
      <c r="ANH14" s="300"/>
      <c r="ANI14" s="300"/>
      <c r="ANJ14" s="300"/>
      <c r="ANK14" s="300"/>
      <c r="ANL14" s="300"/>
      <c r="ANM14" s="300"/>
      <c r="ANN14" s="300"/>
      <c r="ANO14" s="300"/>
      <c r="ANP14" s="300"/>
      <c r="ANQ14" s="300"/>
      <c r="ANR14" s="300"/>
      <c r="ANS14" s="300"/>
      <c r="ANT14" s="300"/>
      <c r="ANU14" s="300"/>
      <c r="ANV14" s="300"/>
      <c r="ANW14" s="300"/>
      <c r="ANX14" s="300"/>
      <c r="ANY14" s="300"/>
      <c r="ANZ14" s="300"/>
      <c r="AOA14" s="300"/>
      <c r="AOB14" s="300"/>
      <c r="AOC14" s="300"/>
      <c r="AOD14" s="300"/>
      <c r="AOE14" s="300"/>
      <c r="AOF14" s="300"/>
      <c r="AOG14" s="300"/>
      <c r="AOH14" s="300"/>
      <c r="AOI14" s="300"/>
      <c r="AOJ14" s="300"/>
      <c r="AOK14" s="300"/>
      <c r="AOL14" s="300"/>
      <c r="AOM14" s="300"/>
      <c r="AON14" s="300"/>
      <c r="AOO14" s="300"/>
      <c r="AOP14" s="300"/>
      <c r="AOQ14" s="300"/>
      <c r="AOR14" s="300"/>
      <c r="AOS14" s="300"/>
      <c r="AOT14" s="300"/>
      <c r="AOU14" s="300"/>
      <c r="AOV14" s="300"/>
      <c r="AOW14" s="300"/>
      <c r="AOX14" s="300"/>
      <c r="AOY14" s="300"/>
      <c r="AOZ14" s="300"/>
      <c r="APA14" s="300"/>
      <c r="APB14" s="300"/>
      <c r="APC14" s="300"/>
      <c r="APD14" s="300"/>
      <c r="APE14" s="300"/>
      <c r="APF14" s="300"/>
      <c r="APG14" s="300"/>
      <c r="APH14" s="300"/>
      <c r="API14" s="300"/>
      <c r="APJ14" s="300"/>
      <c r="APK14" s="300"/>
      <c r="APL14" s="300"/>
      <c r="APM14" s="300"/>
      <c r="APN14" s="300"/>
      <c r="APO14" s="300"/>
      <c r="APP14" s="300"/>
      <c r="APQ14" s="300"/>
      <c r="APR14" s="300"/>
      <c r="APS14" s="300"/>
      <c r="APT14" s="300"/>
      <c r="APU14" s="300"/>
      <c r="APV14" s="300"/>
      <c r="APW14" s="300"/>
      <c r="APX14" s="300"/>
      <c r="APY14" s="300"/>
      <c r="APZ14" s="300"/>
      <c r="AQA14" s="300"/>
      <c r="AQB14" s="300"/>
      <c r="AQC14" s="300"/>
      <c r="AQD14" s="300"/>
      <c r="AQE14" s="300"/>
      <c r="AQF14" s="300"/>
      <c r="AQG14" s="300"/>
      <c r="AQH14" s="300"/>
      <c r="AQI14" s="300"/>
      <c r="AQJ14" s="300"/>
      <c r="AQK14" s="300"/>
      <c r="AQL14" s="300"/>
      <c r="AQM14" s="300"/>
      <c r="AQN14" s="300"/>
      <c r="AQO14" s="300"/>
      <c r="AQP14" s="300"/>
      <c r="AQQ14" s="300"/>
      <c r="AQR14" s="300"/>
      <c r="AQS14" s="300"/>
      <c r="AQT14" s="300"/>
      <c r="AQU14" s="300"/>
      <c r="AQV14" s="300"/>
      <c r="AQW14" s="300"/>
      <c r="AQX14" s="300"/>
      <c r="AQY14" s="300"/>
      <c r="AQZ14" s="300"/>
      <c r="ARA14" s="300"/>
      <c r="ARB14" s="300"/>
      <c r="ARC14" s="300"/>
      <c r="ARD14" s="300"/>
      <c r="ARE14" s="300"/>
      <c r="ARF14" s="300"/>
      <c r="ARG14" s="300"/>
      <c r="ARH14" s="300"/>
      <c r="ARI14" s="300"/>
      <c r="ARJ14" s="300"/>
      <c r="ARK14" s="300"/>
      <c r="ARL14" s="300"/>
      <c r="ARM14" s="300"/>
      <c r="ARN14" s="300"/>
      <c r="ARO14" s="300"/>
      <c r="ARP14" s="300"/>
      <c r="ARQ14" s="300"/>
      <c r="ARR14" s="300"/>
    </row>
    <row r="15" spans="1:842 1043:1162" s="298" customFormat="1" ht="15" thickBot="1">
      <c r="A15" s="294">
        <v>6.84</v>
      </c>
      <c r="B15" s="294">
        <v>5456</v>
      </c>
      <c r="C15" s="295">
        <v>94839</v>
      </c>
      <c r="D15" s="296">
        <f t="shared" si="0"/>
        <v>13865.350877192983</v>
      </c>
      <c r="E15" s="295">
        <v>1770</v>
      </c>
      <c r="F15" s="296">
        <f t="shared" si="0"/>
        <v>258.77192982456143</v>
      </c>
      <c r="G15" s="295"/>
      <c r="H15" s="296" t="str">
        <f t="shared" si="1"/>
        <v/>
      </c>
      <c r="I15" s="295"/>
      <c r="J15" s="296" t="str">
        <f t="shared" si="2"/>
        <v/>
      </c>
      <c r="K15" s="295"/>
      <c r="L15" s="296" t="str">
        <f t="shared" si="3"/>
        <v/>
      </c>
      <c r="M15" s="295">
        <v>778</v>
      </c>
      <c r="N15" s="296">
        <f t="shared" si="4"/>
        <v>113.74269005847954</v>
      </c>
      <c r="O15" s="295">
        <v>1530</v>
      </c>
      <c r="P15" s="296">
        <f t="shared" si="5"/>
        <v>223.68421052631578</v>
      </c>
      <c r="Q15" s="295">
        <v>11739</v>
      </c>
      <c r="R15" s="296">
        <f t="shared" si="6"/>
        <v>1716.2280701754387</v>
      </c>
      <c r="S15" s="295"/>
      <c r="T15" s="296" t="str">
        <f t="shared" si="7"/>
        <v/>
      </c>
      <c r="U15" s="295">
        <v>6811</v>
      </c>
      <c r="V15" s="296">
        <f t="shared" si="8"/>
        <v>995.76023391812862</v>
      </c>
      <c r="W15" s="295"/>
      <c r="X15" s="296" t="str">
        <f t="shared" si="9"/>
        <v/>
      </c>
      <c r="Y15" s="295"/>
      <c r="Z15" s="296" t="str">
        <f t="shared" si="10"/>
        <v/>
      </c>
      <c r="AA15" s="295"/>
      <c r="AB15" s="296" t="str">
        <f t="shared" si="11"/>
        <v/>
      </c>
      <c r="AC15" s="295">
        <v>118</v>
      </c>
      <c r="AD15" s="296">
        <f t="shared" si="12"/>
        <v>17.251461988304094</v>
      </c>
      <c r="AE15" s="295"/>
      <c r="AF15" s="296" t="str">
        <f t="shared" si="13"/>
        <v/>
      </c>
      <c r="AG15" s="295"/>
      <c r="AH15" s="296" t="str">
        <f t="shared" si="14"/>
        <v/>
      </c>
      <c r="AI15" s="295">
        <v>16908</v>
      </c>
      <c r="AJ15" s="296">
        <f t="shared" si="15"/>
        <v>2471.9298245614036</v>
      </c>
      <c r="AK15" s="295"/>
      <c r="AL15" s="296" t="str">
        <f t="shared" si="16"/>
        <v/>
      </c>
      <c r="AM15" s="295"/>
      <c r="AN15" s="296" t="str">
        <f t="shared" si="17"/>
        <v/>
      </c>
      <c r="AO15" s="295">
        <v>39654</v>
      </c>
      <c r="AP15" s="296">
        <f t="shared" si="18"/>
        <v>5797.3684210526317</v>
      </c>
      <c r="ADW15" s="299"/>
      <c r="ADX15" s="299"/>
      <c r="ADY15" s="299"/>
      <c r="ADZ15" s="299"/>
      <c r="AEA15" s="299"/>
      <c r="AEB15" s="299"/>
      <c r="AEC15" s="299"/>
      <c r="AED15" s="299"/>
      <c r="AEE15" s="299"/>
      <c r="AEF15" s="299"/>
      <c r="AEG15" s="299"/>
      <c r="AEH15" s="299"/>
      <c r="AEI15" s="299"/>
      <c r="AEJ15" s="299"/>
      <c r="AEK15" s="299"/>
      <c r="AEL15" s="299"/>
      <c r="AEM15" s="299"/>
      <c r="AEN15" s="299"/>
      <c r="AEO15" s="299"/>
      <c r="AEP15" s="299"/>
      <c r="AEQ15" s="299"/>
      <c r="AER15" s="299"/>
      <c r="AES15" s="299"/>
      <c r="AET15" s="299"/>
      <c r="AEU15" s="299"/>
      <c r="AEV15" s="299"/>
      <c r="AEW15" s="299"/>
      <c r="AEX15" s="299"/>
      <c r="AEY15" s="299"/>
      <c r="AEZ15" s="299"/>
      <c r="AFA15" s="299"/>
      <c r="AFB15" s="299"/>
      <c r="AFC15" s="299"/>
      <c r="AFD15" s="299"/>
      <c r="AFE15" s="299"/>
      <c r="AFF15" s="299"/>
      <c r="AFG15" s="299"/>
      <c r="AFH15" s="299"/>
      <c r="AFI15" s="299"/>
      <c r="AFJ15" s="299"/>
      <c r="ANC15" s="300"/>
      <c r="AND15" s="300"/>
      <c r="ANE15" s="300"/>
      <c r="ANF15" s="300"/>
      <c r="ANG15" s="300"/>
      <c r="ANH15" s="300"/>
      <c r="ANI15" s="300"/>
      <c r="ANJ15" s="300"/>
      <c r="ANK15" s="300"/>
      <c r="ANL15" s="300"/>
      <c r="ANM15" s="300"/>
      <c r="ANN15" s="300"/>
      <c r="ANO15" s="300"/>
      <c r="ANP15" s="300"/>
      <c r="ANQ15" s="300"/>
      <c r="ANR15" s="300"/>
      <c r="ANS15" s="300"/>
      <c r="ANT15" s="300"/>
      <c r="ANU15" s="300"/>
      <c r="ANV15" s="300"/>
      <c r="ANW15" s="300"/>
      <c r="ANX15" s="300"/>
      <c r="ANY15" s="300"/>
      <c r="ANZ15" s="300"/>
      <c r="AOA15" s="300"/>
      <c r="AOB15" s="300"/>
      <c r="AOC15" s="300"/>
      <c r="AOD15" s="300"/>
      <c r="AOE15" s="300"/>
      <c r="AOF15" s="300"/>
      <c r="AOG15" s="300"/>
      <c r="AOH15" s="300"/>
      <c r="AOI15" s="300"/>
      <c r="AOJ15" s="300"/>
      <c r="AOK15" s="300"/>
      <c r="AOL15" s="300"/>
      <c r="AOM15" s="300"/>
      <c r="AON15" s="300"/>
      <c r="AOO15" s="300"/>
      <c r="AOP15" s="300"/>
      <c r="AOQ15" s="300"/>
      <c r="AOR15" s="300"/>
      <c r="AOS15" s="300"/>
      <c r="AOT15" s="300"/>
      <c r="AOU15" s="300"/>
      <c r="AOV15" s="300"/>
      <c r="AOW15" s="300"/>
      <c r="AOX15" s="300"/>
      <c r="AOY15" s="300"/>
      <c r="AOZ15" s="300"/>
      <c r="APA15" s="300"/>
      <c r="APB15" s="300"/>
      <c r="APC15" s="300"/>
      <c r="APD15" s="300"/>
      <c r="APE15" s="300"/>
      <c r="APF15" s="300"/>
      <c r="APG15" s="300"/>
      <c r="APH15" s="300"/>
      <c r="API15" s="300"/>
      <c r="APJ15" s="300"/>
      <c r="APK15" s="300"/>
      <c r="APL15" s="300"/>
      <c r="APM15" s="300"/>
      <c r="APN15" s="300"/>
      <c r="APO15" s="300"/>
      <c r="APP15" s="300"/>
      <c r="APQ15" s="300"/>
      <c r="APR15" s="300"/>
      <c r="APS15" s="300"/>
      <c r="APT15" s="300"/>
      <c r="APU15" s="300"/>
      <c r="APV15" s="300"/>
      <c r="APW15" s="300"/>
      <c r="APX15" s="300"/>
      <c r="APY15" s="300"/>
      <c r="APZ15" s="300"/>
      <c r="AQA15" s="300"/>
      <c r="AQB15" s="300"/>
      <c r="AQC15" s="300"/>
      <c r="AQD15" s="300"/>
      <c r="AQE15" s="300"/>
      <c r="AQF15" s="300"/>
      <c r="AQG15" s="300"/>
      <c r="AQH15" s="300"/>
      <c r="AQI15" s="300"/>
      <c r="AQJ15" s="300"/>
      <c r="AQK15" s="300"/>
      <c r="AQL15" s="300"/>
      <c r="AQM15" s="300"/>
      <c r="AQN15" s="300"/>
      <c r="AQO15" s="300"/>
      <c r="AQP15" s="300"/>
      <c r="AQQ15" s="300"/>
      <c r="AQR15" s="300"/>
      <c r="AQS15" s="300"/>
      <c r="AQT15" s="300"/>
      <c r="AQU15" s="300"/>
      <c r="AQV15" s="300"/>
      <c r="AQW15" s="300"/>
      <c r="AQX15" s="300"/>
      <c r="AQY15" s="300"/>
      <c r="AQZ15" s="300"/>
      <c r="ARA15" s="300"/>
      <c r="ARB15" s="300"/>
      <c r="ARC15" s="300"/>
      <c r="ARD15" s="300"/>
      <c r="ARE15" s="300"/>
      <c r="ARF15" s="300"/>
      <c r="ARG15" s="300"/>
      <c r="ARH15" s="300"/>
      <c r="ARI15" s="300"/>
      <c r="ARJ15" s="300"/>
      <c r="ARK15" s="300"/>
      <c r="ARL15" s="300"/>
      <c r="ARM15" s="300"/>
      <c r="ARN15" s="300"/>
      <c r="ARO15" s="300"/>
      <c r="ARP15" s="300"/>
      <c r="ARQ15" s="300"/>
      <c r="ARR15" s="300"/>
    </row>
    <row r="16" spans="1:842 1043:1162" s="289" customFormat="1">
      <c r="A16" s="286">
        <v>0.97</v>
      </c>
      <c r="B16" s="305">
        <v>0</v>
      </c>
      <c r="C16" s="302">
        <v>15984</v>
      </c>
      <c r="D16" s="288">
        <f t="shared" si="0"/>
        <v>16478.350515463917</v>
      </c>
      <c r="E16" s="287"/>
      <c r="F16" s="288" t="str">
        <f t="shared" si="0"/>
        <v/>
      </c>
      <c r="G16" s="287"/>
      <c r="H16" s="288" t="str">
        <f t="shared" si="1"/>
        <v/>
      </c>
      <c r="I16" s="287"/>
      <c r="J16" s="288" t="str">
        <f t="shared" si="2"/>
        <v/>
      </c>
      <c r="K16" s="287"/>
      <c r="L16" s="288" t="str">
        <f t="shared" si="3"/>
        <v/>
      </c>
      <c r="M16" s="287">
        <v>250</v>
      </c>
      <c r="N16" s="288">
        <f t="shared" si="4"/>
        <v>257.73195876288662</v>
      </c>
      <c r="O16" s="287"/>
      <c r="P16" s="288" t="str">
        <f t="shared" si="5"/>
        <v/>
      </c>
      <c r="Q16" s="287">
        <v>1723</v>
      </c>
      <c r="R16" s="288">
        <f t="shared" si="6"/>
        <v>1776.2886597938145</v>
      </c>
      <c r="S16" s="287"/>
      <c r="T16" s="288" t="str">
        <f t="shared" si="7"/>
        <v/>
      </c>
      <c r="U16" s="287">
        <v>1800</v>
      </c>
      <c r="V16" s="288">
        <f t="shared" si="8"/>
        <v>1855.6701030927836</v>
      </c>
      <c r="W16" s="287"/>
      <c r="X16" s="288" t="str">
        <f t="shared" si="9"/>
        <v/>
      </c>
      <c r="Y16" s="287"/>
      <c r="Z16" s="288" t="str">
        <f t="shared" si="10"/>
        <v/>
      </c>
      <c r="AA16" s="287"/>
      <c r="AB16" s="288" t="str">
        <f t="shared" si="11"/>
        <v/>
      </c>
      <c r="AC16" s="287"/>
      <c r="AD16" s="288" t="str">
        <f t="shared" si="12"/>
        <v/>
      </c>
      <c r="AE16" s="287"/>
      <c r="AF16" s="288" t="str">
        <f t="shared" si="13"/>
        <v/>
      </c>
      <c r="AG16" s="287"/>
      <c r="AH16" s="288" t="str">
        <f t="shared" si="14"/>
        <v/>
      </c>
      <c r="AI16" s="287">
        <v>973</v>
      </c>
      <c r="AJ16" s="288">
        <f t="shared" si="15"/>
        <v>1003.0927835051547</v>
      </c>
      <c r="AK16" s="287"/>
      <c r="AL16" s="288" t="str">
        <f t="shared" si="16"/>
        <v/>
      </c>
      <c r="AM16" s="287"/>
      <c r="AN16" s="288" t="str">
        <f t="shared" si="17"/>
        <v/>
      </c>
      <c r="AO16" s="287">
        <v>4746</v>
      </c>
      <c r="AP16" s="288">
        <f t="shared" si="18"/>
        <v>4892.783505154639</v>
      </c>
      <c r="ADW16" s="290"/>
      <c r="ADX16" s="290"/>
      <c r="ADY16" s="290"/>
      <c r="ADZ16" s="290"/>
      <c r="AEA16" s="290"/>
      <c r="AEB16" s="290"/>
      <c r="AEC16" s="290"/>
      <c r="AED16" s="290"/>
      <c r="AEE16" s="290"/>
      <c r="AEF16" s="290"/>
      <c r="AEG16" s="290"/>
      <c r="AEH16" s="290"/>
      <c r="AEI16" s="290"/>
      <c r="AEJ16" s="290"/>
      <c r="AEK16" s="290"/>
      <c r="AEL16" s="290"/>
      <c r="AEM16" s="290"/>
      <c r="AEN16" s="290"/>
      <c r="AEO16" s="290"/>
      <c r="AEP16" s="290"/>
      <c r="AEQ16" s="290"/>
      <c r="AER16" s="290"/>
      <c r="AES16" s="290"/>
      <c r="AET16" s="290"/>
      <c r="AEU16" s="290"/>
      <c r="AEV16" s="290"/>
      <c r="AEW16" s="290"/>
      <c r="AEX16" s="290"/>
      <c r="AEY16" s="290"/>
      <c r="AEZ16" s="290"/>
      <c r="AFA16" s="290"/>
      <c r="AFB16" s="290"/>
      <c r="AFC16" s="290"/>
      <c r="AFD16" s="290"/>
      <c r="AFE16" s="290"/>
      <c r="AFF16" s="290"/>
      <c r="AFG16" s="290"/>
      <c r="AFH16" s="290"/>
      <c r="AFI16" s="290"/>
      <c r="AFJ16" s="290"/>
      <c r="ANC16" s="291"/>
      <c r="AND16" s="291"/>
      <c r="ANE16" s="291"/>
      <c r="ANF16" s="291"/>
      <c r="ANG16" s="291"/>
      <c r="ANH16" s="291"/>
      <c r="ANI16" s="291"/>
      <c r="ANJ16" s="291"/>
      <c r="ANK16" s="291"/>
      <c r="ANL16" s="291"/>
      <c r="ANM16" s="291"/>
      <c r="ANN16" s="291"/>
      <c r="ANO16" s="291"/>
      <c r="ANP16" s="291"/>
      <c r="ANQ16" s="291"/>
      <c r="ANR16" s="291"/>
      <c r="ANS16" s="291"/>
      <c r="ANT16" s="291"/>
      <c r="ANU16" s="291"/>
      <c r="ANV16" s="291"/>
      <c r="ANW16" s="291"/>
      <c r="ANX16" s="291"/>
      <c r="ANY16" s="291"/>
      <c r="ANZ16" s="291"/>
      <c r="AOA16" s="291"/>
      <c r="AOB16" s="291"/>
      <c r="AOC16" s="291"/>
      <c r="AOD16" s="291"/>
      <c r="AOE16" s="291"/>
      <c r="AOF16" s="291"/>
      <c r="AOG16" s="291"/>
      <c r="AOH16" s="291"/>
      <c r="AOI16" s="291"/>
      <c r="AOJ16" s="291"/>
      <c r="AOK16" s="291"/>
      <c r="AOL16" s="291"/>
      <c r="AOM16" s="291"/>
      <c r="AON16" s="291"/>
      <c r="AOO16" s="291"/>
      <c r="AOP16" s="291"/>
      <c r="AOQ16" s="291"/>
      <c r="AOR16" s="291"/>
      <c r="AOS16" s="291"/>
      <c r="AOT16" s="291"/>
      <c r="AOU16" s="291"/>
      <c r="AOV16" s="291"/>
      <c r="AOW16" s="291"/>
      <c r="AOX16" s="291"/>
      <c r="AOY16" s="291"/>
      <c r="AOZ16" s="291"/>
      <c r="APA16" s="291"/>
      <c r="APB16" s="291"/>
      <c r="APC16" s="291"/>
      <c r="APD16" s="291"/>
      <c r="APE16" s="291"/>
      <c r="APF16" s="291"/>
      <c r="APG16" s="291"/>
      <c r="APH16" s="291"/>
      <c r="API16" s="291"/>
      <c r="APJ16" s="291"/>
      <c r="APK16" s="291"/>
      <c r="APL16" s="291"/>
      <c r="APM16" s="291"/>
      <c r="APN16" s="291"/>
      <c r="APO16" s="291"/>
      <c r="APP16" s="291"/>
      <c r="APQ16" s="291"/>
      <c r="APR16" s="291"/>
      <c r="APS16" s="291"/>
      <c r="APT16" s="291"/>
      <c r="APU16" s="291"/>
      <c r="APV16" s="291"/>
      <c r="APW16" s="291"/>
      <c r="APX16" s="291"/>
      <c r="APY16" s="291"/>
      <c r="APZ16" s="291"/>
      <c r="AQA16" s="291"/>
      <c r="AQB16" s="291"/>
      <c r="AQC16" s="291"/>
      <c r="AQD16" s="291"/>
      <c r="AQE16" s="291"/>
      <c r="AQF16" s="291"/>
      <c r="AQG16" s="291"/>
      <c r="AQH16" s="291"/>
      <c r="AQI16" s="291"/>
      <c r="AQJ16" s="291"/>
      <c r="AQK16" s="291"/>
      <c r="AQL16" s="291"/>
      <c r="AQM16" s="291"/>
      <c r="AQN16" s="291"/>
      <c r="AQO16" s="291"/>
      <c r="AQP16" s="291"/>
      <c r="AQQ16" s="291"/>
      <c r="AQR16" s="291"/>
      <c r="AQS16" s="291"/>
      <c r="AQT16" s="291"/>
      <c r="AQU16" s="291"/>
      <c r="AQV16" s="291"/>
      <c r="AQW16" s="291"/>
      <c r="AQX16" s="291"/>
      <c r="AQY16" s="291"/>
      <c r="AQZ16" s="291"/>
      <c r="ARA16" s="291"/>
      <c r="ARB16" s="291"/>
      <c r="ARC16" s="291"/>
      <c r="ARD16" s="291"/>
      <c r="ARE16" s="291"/>
      <c r="ARF16" s="291"/>
      <c r="ARG16" s="291"/>
      <c r="ARH16" s="291"/>
      <c r="ARI16" s="291"/>
      <c r="ARJ16" s="291"/>
      <c r="ARK16" s="291"/>
      <c r="ARL16" s="291"/>
      <c r="ARM16" s="291"/>
      <c r="ARN16" s="291"/>
      <c r="ARO16" s="291"/>
      <c r="ARP16" s="291"/>
      <c r="ARQ16" s="291"/>
      <c r="ARR16" s="291"/>
    </row>
    <row r="17" spans="1:842 1043:1162" s="289" customFormat="1">
      <c r="A17" s="292">
        <v>5.89</v>
      </c>
      <c r="B17" s="306">
        <v>0</v>
      </c>
      <c r="C17" s="303">
        <v>39216</v>
      </c>
      <c r="D17" s="288">
        <f t="shared" si="0"/>
        <v>6658.0645161290322</v>
      </c>
      <c r="E17" s="293">
        <v>59500</v>
      </c>
      <c r="F17" s="288">
        <f t="shared" si="0"/>
        <v>10101.867572156198</v>
      </c>
      <c r="G17" s="293"/>
      <c r="H17" s="288" t="str">
        <f t="shared" si="1"/>
        <v/>
      </c>
      <c r="I17" s="293"/>
      <c r="J17" s="288" t="str">
        <f t="shared" si="2"/>
        <v/>
      </c>
      <c r="K17" s="293"/>
      <c r="L17" s="288" t="str">
        <f t="shared" si="3"/>
        <v/>
      </c>
      <c r="M17" s="293">
        <v>5083</v>
      </c>
      <c r="N17" s="288">
        <f t="shared" si="4"/>
        <v>862.9881154499152</v>
      </c>
      <c r="O17" s="293">
        <v>1172</v>
      </c>
      <c r="P17" s="288">
        <f t="shared" si="5"/>
        <v>198.98132427843805</v>
      </c>
      <c r="Q17" s="293"/>
      <c r="R17" s="288" t="str">
        <f t="shared" si="6"/>
        <v/>
      </c>
      <c r="S17" s="293"/>
      <c r="T17" s="288" t="str">
        <f t="shared" si="7"/>
        <v/>
      </c>
      <c r="U17" s="293"/>
      <c r="V17" s="288" t="str">
        <f t="shared" si="8"/>
        <v/>
      </c>
      <c r="W17" s="293"/>
      <c r="X17" s="288" t="str">
        <f t="shared" si="9"/>
        <v/>
      </c>
      <c r="Y17" s="293">
        <v>35</v>
      </c>
      <c r="Z17" s="288">
        <f t="shared" si="10"/>
        <v>5.9422750424448223</v>
      </c>
      <c r="AA17" s="293"/>
      <c r="AB17" s="288" t="str">
        <f t="shared" si="11"/>
        <v/>
      </c>
      <c r="AC17" s="293">
        <v>821</v>
      </c>
      <c r="AD17" s="288">
        <f t="shared" si="12"/>
        <v>139.38879456706283</v>
      </c>
      <c r="AE17" s="293"/>
      <c r="AF17" s="288" t="str">
        <f t="shared" si="13"/>
        <v/>
      </c>
      <c r="AG17" s="293"/>
      <c r="AH17" s="288" t="str">
        <f t="shared" si="14"/>
        <v/>
      </c>
      <c r="AI17" s="293">
        <v>1234</v>
      </c>
      <c r="AJ17" s="288">
        <f t="shared" si="15"/>
        <v>209.50764006791172</v>
      </c>
      <c r="AK17" s="293"/>
      <c r="AL17" s="288" t="str">
        <f t="shared" si="16"/>
        <v/>
      </c>
      <c r="AM17" s="293"/>
      <c r="AN17" s="288" t="str">
        <f t="shared" si="17"/>
        <v/>
      </c>
      <c r="AO17" s="293">
        <v>67845</v>
      </c>
      <c r="AP17" s="288">
        <f t="shared" si="18"/>
        <v>11518.675721561971</v>
      </c>
      <c r="ADW17" s="290"/>
      <c r="ADX17" s="290"/>
      <c r="ADY17" s="290"/>
      <c r="ADZ17" s="290"/>
      <c r="AEA17" s="290"/>
      <c r="AEB17" s="290"/>
      <c r="AEC17" s="290"/>
      <c r="AED17" s="290"/>
      <c r="AEE17" s="290"/>
      <c r="AEF17" s="290"/>
      <c r="AEG17" s="290"/>
      <c r="AEH17" s="290"/>
      <c r="AEI17" s="290"/>
      <c r="AEJ17" s="290"/>
      <c r="AEK17" s="290"/>
      <c r="AEL17" s="290"/>
      <c r="AEM17" s="290"/>
      <c r="AEN17" s="290"/>
      <c r="AEO17" s="290"/>
      <c r="AEP17" s="290"/>
      <c r="AEQ17" s="290"/>
      <c r="AER17" s="290"/>
      <c r="AES17" s="290"/>
      <c r="AET17" s="290"/>
      <c r="AEU17" s="290"/>
      <c r="AEV17" s="290"/>
      <c r="AEW17" s="290"/>
      <c r="AEX17" s="290"/>
      <c r="AEY17" s="290"/>
      <c r="AEZ17" s="290"/>
      <c r="AFA17" s="290"/>
      <c r="AFB17" s="290"/>
      <c r="AFC17" s="290"/>
      <c r="AFD17" s="290"/>
      <c r="AFE17" s="290"/>
      <c r="AFF17" s="290"/>
      <c r="AFG17" s="290"/>
      <c r="AFH17" s="290"/>
      <c r="AFI17" s="290"/>
      <c r="AFJ17" s="290"/>
      <c r="ANC17" s="291"/>
      <c r="AND17" s="291"/>
      <c r="ANE17" s="291"/>
      <c r="ANF17" s="291"/>
      <c r="ANG17" s="291"/>
      <c r="ANH17" s="291"/>
      <c r="ANI17" s="291"/>
      <c r="ANJ17" s="291"/>
      <c r="ANK17" s="291"/>
      <c r="ANL17" s="291"/>
      <c r="ANM17" s="291"/>
      <c r="ANN17" s="291"/>
      <c r="ANO17" s="291"/>
      <c r="ANP17" s="291"/>
      <c r="ANQ17" s="291"/>
      <c r="ANR17" s="291"/>
      <c r="ANS17" s="291"/>
      <c r="ANT17" s="291"/>
      <c r="ANU17" s="291"/>
      <c r="ANV17" s="291"/>
      <c r="ANW17" s="291"/>
      <c r="ANX17" s="291"/>
      <c r="ANY17" s="291"/>
      <c r="ANZ17" s="291"/>
      <c r="AOA17" s="291"/>
      <c r="AOB17" s="291"/>
      <c r="AOC17" s="291"/>
      <c r="AOD17" s="291"/>
      <c r="AOE17" s="291"/>
      <c r="AOF17" s="291"/>
      <c r="AOG17" s="291"/>
      <c r="AOH17" s="291"/>
      <c r="AOI17" s="291"/>
      <c r="AOJ17" s="291"/>
      <c r="AOK17" s="291"/>
      <c r="AOL17" s="291"/>
      <c r="AOM17" s="291"/>
      <c r="AON17" s="291"/>
      <c r="AOO17" s="291"/>
      <c r="AOP17" s="291"/>
      <c r="AOQ17" s="291"/>
      <c r="AOR17" s="291"/>
      <c r="AOS17" s="291"/>
      <c r="AOT17" s="291"/>
      <c r="AOU17" s="291"/>
      <c r="AOV17" s="291"/>
      <c r="AOW17" s="291"/>
      <c r="AOX17" s="291"/>
      <c r="AOY17" s="291"/>
      <c r="AOZ17" s="291"/>
      <c r="APA17" s="291"/>
      <c r="APB17" s="291"/>
      <c r="APC17" s="291"/>
      <c r="APD17" s="291"/>
      <c r="APE17" s="291"/>
      <c r="APF17" s="291"/>
      <c r="APG17" s="291"/>
      <c r="APH17" s="291"/>
      <c r="API17" s="291"/>
      <c r="APJ17" s="291"/>
      <c r="APK17" s="291"/>
      <c r="APL17" s="291"/>
      <c r="APM17" s="291"/>
      <c r="APN17" s="291"/>
      <c r="APO17" s="291"/>
      <c r="APP17" s="291"/>
      <c r="APQ17" s="291"/>
      <c r="APR17" s="291"/>
      <c r="APS17" s="291"/>
      <c r="APT17" s="291"/>
      <c r="APU17" s="291"/>
      <c r="APV17" s="291"/>
      <c r="APW17" s="291"/>
      <c r="APX17" s="291"/>
      <c r="APY17" s="291"/>
      <c r="APZ17" s="291"/>
      <c r="AQA17" s="291"/>
      <c r="AQB17" s="291"/>
      <c r="AQC17" s="291"/>
      <c r="AQD17" s="291"/>
      <c r="AQE17" s="291"/>
      <c r="AQF17" s="291"/>
      <c r="AQG17" s="291"/>
      <c r="AQH17" s="291"/>
      <c r="AQI17" s="291"/>
      <c r="AQJ17" s="291"/>
      <c r="AQK17" s="291"/>
      <c r="AQL17" s="291"/>
      <c r="AQM17" s="291"/>
      <c r="AQN17" s="291"/>
      <c r="AQO17" s="291"/>
      <c r="AQP17" s="291"/>
      <c r="AQQ17" s="291"/>
      <c r="AQR17" s="291"/>
      <c r="AQS17" s="291"/>
      <c r="AQT17" s="291"/>
      <c r="AQU17" s="291"/>
      <c r="AQV17" s="291"/>
      <c r="AQW17" s="291"/>
      <c r="AQX17" s="291"/>
      <c r="AQY17" s="291"/>
      <c r="AQZ17" s="291"/>
      <c r="ARA17" s="291"/>
      <c r="ARB17" s="291"/>
      <c r="ARC17" s="291"/>
      <c r="ARD17" s="291"/>
      <c r="ARE17" s="291"/>
      <c r="ARF17" s="291"/>
      <c r="ARG17" s="291"/>
      <c r="ARH17" s="291"/>
      <c r="ARI17" s="291"/>
      <c r="ARJ17" s="291"/>
      <c r="ARK17" s="291"/>
      <c r="ARL17" s="291"/>
      <c r="ARM17" s="291"/>
      <c r="ARN17" s="291"/>
      <c r="ARO17" s="291"/>
      <c r="ARP17" s="291"/>
      <c r="ARQ17" s="291"/>
      <c r="ARR17" s="291"/>
    </row>
    <row r="18" spans="1:842 1043:1162" s="289" customFormat="1">
      <c r="A18" s="286">
        <v>22.73</v>
      </c>
      <c r="B18" s="307">
        <v>0</v>
      </c>
      <c r="C18" s="302">
        <v>74624</v>
      </c>
      <c r="D18" s="288">
        <f t="shared" si="0"/>
        <v>3283.0620325560931</v>
      </c>
      <c r="E18" s="287"/>
      <c r="F18" s="288" t="str">
        <f t="shared" si="0"/>
        <v/>
      </c>
      <c r="G18" s="287"/>
      <c r="H18" s="288" t="str">
        <f t="shared" si="1"/>
        <v/>
      </c>
      <c r="I18" s="287"/>
      <c r="J18" s="288" t="str">
        <f t="shared" si="2"/>
        <v/>
      </c>
      <c r="K18" s="287"/>
      <c r="L18" s="288" t="str">
        <f t="shared" si="3"/>
        <v/>
      </c>
      <c r="M18" s="287">
        <v>14554</v>
      </c>
      <c r="N18" s="288">
        <f t="shared" si="4"/>
        <v>640.29916410030796</v>
      </c>
      <c r="O18" s="287">
        <v>7405</v>
      </c>
      <c r="P18" s="288">
        <f t="shared" si="5"/>
        <v>325.78090629124506</v>
      </c>
      <c r="Q18" s="287">
        <v>30697</v>
      </c>
      <c r="R18" s="288">
        <f t="shared" si="6"/>
        <v>1350.5059392872854</v>
      </c>
      <c r="S18" s="287"/>
      <c r="T18" s="288" t="str">
        <f t="shared" si="7"/>
        <v/>
      </c>
      <c r="U18" s="287">
        <v>5109</v>
      </c>
      <c r="V18" s="288">
        <f t="shared" si="8"/>
        <v>224.769027716674</v>
      </c>
      <c r="W18" s="287">
        <v>9435</v>
      </c>
      <c r="X18" s="288">
        <f t="shared" si="9"/>
        <v>415.09018917729873</v>
      </c>
      <c r="Y18" s="287">
        <v>2019</v>
      </c>
      <c r="Z18" s="288">
        <f t="shared" si="10"/>
        <v>88.825340959084912</v>
      </c>
      <c r="AA18" s="287"/>
      <c r="AB18" s="288" t="str">
        <f t="shared" si="11"/>
        <v/>
      </c>
      <c r="AC18" s="287">
        <v>247</v>
      </c>
      <c r="AD18" s="288">
        <f t="shared" si="12"/>
        <v>10.866695996480422</v>
      </c>
      <c r="AE18" s="287"/>
      <c r="AF18" s="288" t="str">
        <f t="shared" si="13"/>
        <v/>
      </c>
      <c r="AG18" s="287"/>
      <c r="AH18" s="288" t="str">
        <f t="shared" si="14"/>
        <v/>
      </c>
      <c r="AI18" s="287">
        <v>29710</v>
      </c>
      <c r="AJ18" s="288">
        <f t="shared" si="15"/>
        <v>1307.0831500219974</v>
      </c>
      <c r="AK18" s="287"/>
      <c r="AL18" s="288" t="str">
        <f t="shared" si="16"/>
        <v/>
      </c>
      <c r="AM18" s="287"/>
      <c r="AN18" s="288" t="str">
        <f t="shared" si="17"/>
        <v/>
      </c>
      <c r="AO18" s="287">
        <v>99176</v>
      </c>
      <c r="AP18" s="288">
        <f t="shared" si="18"/>
        <v>4363.2204135503735</v>
      </c>
      <c r="ADW18" s="290"/>
      <c r="ADX18" s="290"/>
      <c r="ADY18" s="290"/>
      <c r="ADZ18" s="290"/>
      <c r="AEA18" s="290"/>
      <c r="AEB18" s="290"/>
      <c r="AEC18" s="290"/>
      <c r="AED18" s="290"/>
      <c r="AEE18" s="290"/>
      <c r="AEF18" s="290"/>
      <c r="AEG18" s="290"/>
      <c r="AEH18" s="290"/>
      <c r="AEI18" s="290"/>
      <c r="AEJ18" s="290"/>
      <c r="AEK18" s="290"/>
      <c r="AEL18" s="290"/>
      <c r="AEM18" s="290"/>
      <c r="AEN18" s="290"/>
      <c r="AEO18" s="290"/>
      <c r="AEP18" s="290"/>
      <c r="AEQ18" s="290"/>
      <c r="AER18" s="290"/>
      <c r="AES18" s="290"/>
      <c r="AET18" s="290"/>
      <c r="AEU18" s="290"/>
      <c r="AEV18" s="290"/>
      <c r="AEW18" s="290"/>
      <c r="AEX18" s="290"/>
      <c r="AEY18" s="290"/>
      <c r="AEZ18" s="290"/>
      <c r="AFA18" s="290"/>
      <c r="AFB18" s="290"/>
      <c r="AFC18" s="290"/>
      <c r="AFD18" s="290"/>
      <c r="AFE18" s="290"/>
      <c r="AFF18" s="290"/>
      <c r="AFG18" s="290"/>
      <c r="AFH18" s="290"/>
      <c r="AFI18" s="290"/>
      <c r="AFJ18" s="290"/>
      <c r="ANC18" s="291"/>
      <c r="AND18" s="291"/>
      <c r="ANE18" s="291"/>
      <c r="ANF18" s="291"/>
      <c r="ANG18" s="291"/>
      <c r="ANH18" s="291"/>
      <c r="ANI18" s="291"/>
      <c r="ANJ18" s="291"/>
      <c r="ANK18" s="291"/>
      <c r="ANL18" s="291"/>
      <c r="ANM18" s="291"/>
      <c r="ANN18" s="291"/>
      <c r="ANO18" s="291"/>
      <c r="ANP18" s="291"/>
      <c r="ANQ18" s="291"/>
      <c r="ANR18" s="291"/>
      <c r="ANS18" s="291"/>
      <c r="ANT18" s="291"/>
      <c r="ANU18" s="291"/>
      <c r="ANV18" s="291"/>
      <c r="ANW18" s="291"/>
      <c r="ANX18" s="291"/>
      <c r="ANY18" s="291"/>
      <c r="ANZ18" s="291"/>
      <c r="AOA18" s="291"/>
      <c r="AOB18" s="291"/>
      <c r="AOC18" s="291"/>
      <c r="AOD18" s="291"/>
      <c r="AOE18" s="291"/>
      <c r="AOF18" s="291"/>
      <c r="AOG18" s="291"/>
      <c r="AOH18" s="291"/>
      <c r="AOI18" s="291"/>
      <c r="AOJ18" s="291"/>
      <c r="AOK18" s="291"/>
      <c r="AOL18" s="291"/>
      <c r="AOM18" s="291"/>
      <c r="AON18" s="291"/>
      <c r="AOO18" s="291"/>
      <c r="AOP18" s="291"/>
      <c r="AOQ18" s="291"/>
      <c r="AOR18" s="291"/>
      <c r="AOS18" s="291"/>
      <c r="AOT18" s="291"/>
      <c r="AOU18" s="291"/>
      <c r="AOV18" s="291"/>
      <c r="AOW18" s="291"/>
      <c r="AOX18" s="291"/>
      <c r="AOY18" s="291"/>
      <c r="AOZ18" s="291"/>
      <c r="APA18" s="291"/>
      <c r="APB18" s="291"/>
      <c r="APC18" s="291"/>
      <c r="APD18" s="291"/>
      <c r="APE18" s="291"/>
      <c r="APF18" s="291"/>
      <c r="APG18" s="291"/>
      <c r="APH18" s="291"/>
      <c r="API18" s="291"/>
      <c r="APJ18" s="291"/>
      <c r="APK18" s="291"/>
      <c r="APL18" s="291"/>
      <c r="APM18" s="291"/>
      <c r="APN18" s="291"/>
      <c r="APO18" s="291"/>
      <c r="APP18" s="291"/>
      <c r="APQ18" s="291"/>
      <c r="APR18" s="291"/>
      <c r="APS18" s="291"/>
      <c r="APT18" s="291"/>
      <c r="APU18" s="291"/>
      <c r="APV18" s="291"/>
      <c r="APW18" s="291"/>
      <c r="APX18" s="291"/>
      <c r="APY18" s="291"/>
      <c r="APZ18" s="291"/>
      <c r="AQA18" s="291"/>
      <c r="AQB18" s="291"/>
      <c r="AQC18" s="291"/>
      <c r="AQD18" s="291"/>
      <c r="AQE18" s="291"/>
      <c r="AQF18" s="291"/>
      <c r="AQG18" s="291"/>
      <c r="AQH18" s="291"/>
      <c r="AQI18" s="291"/>
      <c r="AQJ18" s="291"/>
      <c r="AQK18" s="291"/>
      <c r="AQL18" s="291"/>
      <c r="AQM18" s="291"/>
      <c r="AQN18" s="291"/>
      <c r="AQO18" s="291"/>
      <c r="AQP18" s="291"/>
      <c r="AQQ18" s="291"/>
      <c r="AQR18" s="291"/>
      <c r="AQS18" s="291"/>
      <c r="AQT18" s="291"/>
      <c r="AQU18" s="291"/>
      <c r="AQV18" s="291"/>
      <c r="AQW18" s="291"/>
      <c r="AQX18" s="291"/>
      <c r="AQY18" s="291"/>
      <c r="AQZ18" s="291"/>
      <c r="ARA18" s="291"/>
      <c r="ARB18" s="291"/>
      <c r="ARC18" s="291"/>
      <c r="ARD18" s="291"/>
      <c r="ARE18" s="291"/>
      <c r="ARF18" s="291"/>
      <c r="ARG18" s="291"/>
      <c r="ARH18" s="291"/>
      <c r="ARI18" s="291"/>
      <c r="ARJ18" s="291"/>
      <c r="ARK18" s="291"/>
      <c r="ARL18" s="291"/>
      <c r="ARM18" s="291"/>
      <c r="ARN18" s="291"/>
      <c r="ARO18" s="291"/>
      <c r="ARP18" s="291"/>
      <c r="ARQ18" s="291"/>
      <c r="ARR18" s="291"/>
    </row>
    <row r="19" spans="1:842 1043:1162" s="289" customFormat="1" ht="15" thickBot="1">
      <c r="A19" s="292">
        <v>13.26</v>
      </c>
      <c r="B19" s="308">
        <v>0</v>
      </c>
      <c r="C19" s="303">
        <v>130291</v>
      </c>
      <c r="D19" s="288">
        <f t="shared" si="0"/>
        <v>9825.8672699849176</v>
      </c>
      <c r="E19" s="293"/>
      <c r="F19" s="288" t="str">
        <f t="shared" si="0"/>
        <v/>
      </c>
      <c r="G19" s="293"/>
      <c r="H19" s="288" t="str">
        <f t="shared" si="1"/>
        <v/>
      </c>
      <c r="I19" s="293"/>
      <c r="J19" s="288" t="str">
        <f t="shared" si="2"/>
        <v/>
      </c>
      <c r="K19" s="293"/>
      <c r="L19" s="288" t="str">
        <f t="shared" si="3"/>
        <v/>
      </c>
      <c r="M19" s="293">
        <v>1174</v>
      </c>
      <c r="N19" s="288">
        <f t="shared" si="4"/>
        <v>88.536953242835594</v>
      </c>
      <c r="O19" s="293">
        <v>742</v>
      </c>
      <c r="P19" s="288">
        <f t="shared" si="5"/>
        <v>55.957767722473605</v>
      </c>
      <c r="Q19" s="293">
        <v>21265</v>
      </c>
      <c r="R19" s="288">
        <f t="shared" si="6"/>
        <v>1603.6953242835596</v>
      </c>
      <c r="S19" s="293"/>
      <c r="T19" s="288" t="str">
        <f t="shared" si="7"/>
        <v/>
      </c>
      <c r="U19" s="293">
        <v>1372</v>
      </c>
      <c r="V19" s="288">
        <f t="shared" si="8"/>
        <v>103.46907993966818</v>
      </c>
      <c r="W19" s="293"/>
      <c r="X19" s="288" t="str">
        <f t="shared" si="9"/>
        <v/>
      </c>
      <c r="Y19" s="293">
        <v>1673</v>
      </c>
      <c r="Z19" s="288">
        <f t="shared" si="10"/>
        <v>126.16892911010558</v>
      </c>
      <c r="AA19" s="293"/>
      <c r="AB19" s="288" t="str">
        <f t="shared" si="11"/>
        <v/>
      </c>
      <c r="AC19" s="293"/>
      <c r="AD19" s="288" t="str">
        <f t="shared" si="12"/>
        <v/>
      </c>
      <c r="AE19" s="293"/>
      <c r="AF19" s="288" t="str">
        <f t="shared" si="13"/>
        <v/>
      </c>
      <c r="AG19" s="293"/>
      <c r="AH19" s="288" t="str">
        <f t="shared" si="14"/>
        <v/>
      </c>
      <c r="AI19" s="293">
        <v>9458</v>
      </c>
      <c r="AJ19" s="288">
        <f t="shared" si="15"/>
        <v>713.27300150829569</v>
      </c>
      <c r="AK19" s="293"/>
      <c r="AL19" s="288" t="str">
        <f t="shared" si="16"/>
        <v/>
      </c>
      <c r="AM19" s="293"/>
      <c r="AN19" s="288" t="str">
        <f t="shared" si="17"/>
        <v/>
      </c>
      <c r="AO19" s="293">
        <v>35684</v>
      </c>
      <c r="AP19" s="288">
        <f t="shared" si="18"/>
        <v>2691.1010558069383</v>
      </c>
      <c r="ADW19" s="290"/>
      <c r="ADX19" s="290"/>
      <c r="ADY19" s="290"/>
      <c r="ADZ19" s="290"/>
      <c r="AEA19" s="290"/>
      <c r="AEB19" s="290"/>
      <c r="AEC19" s="290"/>
      <c r="AED19" s="290"/>
      <c r="AEE19" s="290"/>
      <c r="AEF19" s="290"/>
      <c r="AEG19" s="290"/>
      <c r="AEH19" s="290"/>
      <c r="AEI19" s="290"/>
      <c r="AEJ19" s="290"/>
      <c r="AEK19" s="290"/>
      <c r="AEL19" s="290"/>
      <c r="AEM19" s="290"/>
      <c r="AEN19" s="290"/>
      <c r="AEO19" s="290"/>
      <c r="AEP19" s="290"/>
      <c r="AEQ19" s="290"/>
      <c r="AER19" s="290"/>
      <c r="AES19" s="290"/>
      <c r="AET19" s="290"/>
      <c r="AEU19" s="290"/>
      <c r="AEV19" s="290"/>
      <c r="AEW19" s="290"/>
      <c r="AEX19" s="290"/>
      <c r="AEY19" s="290"/>
      <c r="AEZ19" s="290"/>
      <c r="AFA19" s="290"/>
      <c r="AFB19" s="290"/>
      <c r="AFC19" s="290"/>
      <c r="AFD19" s="290"/>
      <c r="AFE19" s="290"/>
      <c r="AFF19" s="290"/>
      <c r="AFG19" s="290"/>
      <c r="AFH19" s="290"/>
      <c r="AFI19" s="290"/>
      <c r="AFJ19" s="290"/>
      <c r="ANC19" s="291"/>
      <c r="AND19" s="291"/>
      <c r="ANE19" s="291"/>
      <c r="ANF19" s="291"/>
      <c r="ANG19" s="291"/>
      <c r="ANH19" s="291"/>
      <c r="ANI19" s="291"/>
      <c r="ANJ19" s="291"/>
      <c r="ANK19" s="291"/>
      <c r="ANL19" s="291"/>
      <c r="ANM19" s="291"/>
      <c r="ANN19" s="291"/>
      <c r="ANO19" s="291"/>
      <c r="ANP19" s="291"/>
      <c r="ANQ19" s="291"/>
      <c r="ANR19" s="291"/>
      <c r="ANS19" s="291"/>
      <c r="ANT19" s="291"/>
      <c r="ANU19" s="291"/>
      <c r="ANV19" s="291"/>
      <c r="ANW19" s="291"/>
      <c r="ANX19" s="291"/>
      <c r="ANY19" s="291"/>
      <c r="ANZ19" s="291"/>
      <c r="AOA19" s="291"/>
      <c r="AOB19" s="291"/>
      <c r="AOC19" s="291"/>
      <c r="AOD19" s="291"/>
      <c r="AOE19" s="291"/>
      <c r="AOF19" s="291"/>
      <c r="AOG19" s="291"/>
      <c r="AOH19" s="291"/>
      <c r="AOI19" s="291"/>
      <c r="AOJ19" s="291"/>
      <c r="AOK19" s="291"/>
      <c r="AOL19" s="291"/>
      <c r="AOM19" s="291"/>
      <c r="AON19" s="291"/>
      <c r="AOO19" s="291"/>
      <c r="AOP19" s="291"/>
      <c r="AOQ19" s="291"/>
      <c r="AOR19" s="291"/>
      <c r="AOS19" s="291"/>
      <c r="AOT19" s="291"/>
      <c r="AOU19" s="291"/>
      <c r="AOV19" s="291"/>
      <c r="AOW19" s="291"/>
      <c r="AOX19" s="291"/>
      <c r="AOY19" s="291"/>
      <c r="AOZ19" s="291"/>
      <c r="APA19" s="291"/>
      <c r="APB19" s="291"/>
      <c r="APC19" s="291"/>
      <c r="APD19" s="291"/>
      <c r="APE19" s="291"/>
      <c r="APF19" s="291"/>
      <c r="APG19" s="291"/>
      <c r="APH19" s="291"/>
      <c r="API19" s="291"/>
      <c r="APJ19" s="291"/>
      <c r="APK19" s="291"/>
      <c r="APL19" s="291"/>
      <c r="APM19" s="291"/>
      <c r="APN19" s="291"/>
      <c r="APO19" s="291"/>
      <c r="APP19" s="291"/>
      <c r="APQ19" s="291"/>
      <c r="APR19" s="291"/>
      <c r="APS19" s="291"/>
      <c r="APT19" s="291"/>
      <c r="APU19" s="291"/>
      <c r="APV19" s="291"/>
      <c r="APW19" s="291"/>
      <c r="APX19" s="291"/>
      <c r="APY19" s="291"/>
      <c r="APZ19" s="291"/>
      <c r="AQA19" s="291"/>
      <c r="AQB19" s="291"/>
      <c r="AQC19" s="291"/>
      <c r="AQD19" s="291"/>
      <c r="AQE19" s="291"/>
      <c r="AQF19" s="291"/>
      <c r="AQG19" s="291"/>
      <c r="AQH19" s="291"/>
      <c r="AQI19" s="291"/>
      <c r="AQJ19" s="291"/>
      <c r="AQK19" s="291"/>
      <c r="AQL19" s="291"/>
      <c r="AQM19" s="291"/>
      <c r="AQN19" s="291"/>
      <c r="AQO19" s="291"/>
      <c r="AQP19" s="291"/>
      <c r="AQQ19" s="291"/>
      <c r="AQR19" s="291"/>
      <c r="AQS19" s="291"/>
      <c r="AQT19" s="291"/>
      <c r="AQU19" s="291"/>
      <c r="AQV19" s="291"/>
      <c r="AQW19" s="291"/>
      <c r="AQX19" s="291"/>
      <c r="AQY19" s="291"/>
      <c r="AQZ19" s="291"/>
      <c r="ARA19" s="291"/>
      <c r="ARB19" s="291"/>
      <c r="ARC19" s="291"/>
      <c r="ARD19" s="291"/>
      <c r="ARE19" s="291"/>
      <c r="ARF19" s="291"/>
      <c r="ARG19" s="291"/>
      <c r="ARH19" s="291"/>
      <c r="ARI19" s="291"/>
      <c r="ARJ19" s="291"/>
      <c r="ARK19" s="291"/>
      <c r="ARL19" s="291"/>
      <c r="ARM19" s="291"/>
      <c r="ARN19" s="291"/>
      <c r="ARO19" s="291"/>
      <c r="ARP19" s="291"/>
      <c r="ARQ19" s="291"/>
      <c r="ARR19" s="291"/>
    </row>
    <row r="20" spans="1:842 1043:1162" s="298" customFormat="1">
      <c r="A20" s="294">
        <v>15.3</v>
      </c>
      <c r="B20" s="304">
        <v>3384</v>
      </c>
      <c r="C20" s="295">
        <v>50019</v>
      </c>
      <c r="D20" s="296">
        <f t="shared" si="0"/>
        <v>3269.2156862745096</v>
      </c>
      <c r="E20" s="295"/>
      <c r="F20" s="296" t="str">
        <f t="shared" si="0"/>
        <v/>
      </c>
      <c r="G20" s="295"/>
      <c r="H20" s="296" t="str">
        <f t="shared" si="1"/>
        <v/>
      </c>
      <c r="I20" s="295"/>
      <c r="J20" s="296" t="str">
        <f t="shared" si="2"/>
        <v/>
      </c>
      <c r="K20" s="295"/>
      <c r="L20" s="296" t="str">
        <f t="shared" si="3"/>
        <v/>
      </c>
      <c r="M20" s="295">
        <v>3969</v>
      </c>
      <c r="N20" s="296">
        <f t="shared" si="4"/>
        <v>259.41176470588232</v>
      </c>
      <c r="O20" s="295"/>
      <c r="P20" s="296" t="str">
        <f t="shared" si="5"/>
        <v/>
      </c>
      <c r="Q20" s="295">
        <v>35268</v>
      </c>
      <c r="R20" s="296">
        <f t="shared" si="6"/>
        <v>2305.0980392156862</v>
      </c>
      <c r="S20" s="295"/>
      <c r="T20" s="296" t="str">
        <f t="shared" si="7"/>
        <v/>
      </c>
      <c r="U20" s="295">
        <v>4348</v>
      </c>
      <c r="V20" s="296">
        <f t="shared" si="8"/>
        <v>284.1830065359477</v>
      </c>
      <c r="W20" s="295"/>
      <c r="X20" s="296" t="str">
        <f t="shared" si="9"/>
        <v/>
      </c>
      <c r="Y20" s="295">
        <v>3759</v>
      </c>
      <c r="Z20" s="296">
        <f t="shared" si="10"/>
        <v>245.68627450980392</v>
      </c>
      <c r="AA20" s="295"/>
      <c r="AB20" s="296" t="str">
        <f t="shared" si="11"/>
        <v/>
      </c>
      <c r="AC20" s="295"/>
      <c r="AD20" s="296" t="str">
        <f t="shared" si="12"/>
        <v/>
      </c>
      <c r="AE20" s="295"/>
      <c r="AF20" s="296" t="str">
        <f t="shared" si="13"/>
        <v/>
      </c>
      <c r="AG20" s="295">
        <v>701</v>
      </c>
      <c r="AH20" s="296">
        <f t="shared" si="14"/>
        <v>45.816993464052288</v>
      </c>
      <c r="AI20" s="295">
        <v>3481</v>
      </c>
      <c r="AJ20" s="296">
        <f t="shared" si="15"/>
        <v>227.51633986928104</v>
      </c>
      <c r="AK20" s="295"/>
      <c r="AL20" s="296" t="str">
        <f t="shared" si="16"/>
        <v/>
      </c>
      <c r="AM20" s="295"/>
      <c r="AN20" s="296" t="str">
        <f t="shared" si="17"/>
        <v/>
      </c>
      <c r="AO20" s="295">
        <v>51526</v>
      </c>
      <c r="AP20" s="296">
        <f t="shared" si="18"/>
        <v>3367.7124183006536</v>
      </c>
      <c r="ADW20" s="299"/>
      <c r="ADX20" s="299"/>
      <c r="ADY20" s="299"/>
      <c r="ADZ20" s="299"/>
      <c r="AEA20" s="299"/>
      <c r="AEB20" s="299"/>
      <c r="AEC20" s="299"/>
      <c r="AED20" s="299"/>
      <c r="AEE20" s="299"/>
      <c r="AEF20" s="299"/>
      <c r="AEG20" s="299"/>
      <c r="AEH20" s="299"/>
      <c r="AEI20" s="299"/>
      <c r="AEJ20" s="299"/>
      <c r="AEK20" s="299"/>
      <c r="AEL20" s="299"/>
      <c r="AEM20" s="299"/>
      <c r="AEN20" s="299"/>
      <c r="AEO20" s="299"/>
      <c r="AEP20" s="299"/>
      <c r="AEQ20" s="299"/>
      <c r="AER20" s="299"/>
      <c r="AES20" s="299"/>
      <c r="AET20" s="299"/>
      <c r="AEU20" s="299"/>
      <c r="AEV20" s="299"/>
      <c r="AEW20" s="299"/>
      <c r="AEX20" s="299"/>
      <c r="AEY20" s="299"/>
      <c r="AEZ20" s="299"/>
      <c r="AFA20" s="299"/>
      <c r="AFB20" s="299"/>
      <c r="AFC20" s="299"/>
      <c r="AFD20" s="299"/>
      <c r="AFE20" s="299"/>
      <c r="AFF20" s="299"/>
      <c r="AFG20" s="299"/>
      <c r="AFH20" s="299"/>
      <c r="AFI20" s="299"/>
      <c r="AFJ20" s="299"/>
      <c r="ANC20" s="300"/>
      <c r="AND20" s="300"/>
      <c r="ANE20" s="300"/>
      <c r="ANF20" s="300"/>
      <c r="ANG20" s="300"/>
      <c r="ANH20" s="300"/>
      <c r="ANI20" s="300"/>
      <c r="ANJ20" s="300"/>
      <c r="ANK20" s="300"/>
      <c r="ANL20" s="300"/>
      <c r="ANM20" s="300"/>
      <c r="ANN20" s="300"/>
      <c r="ANO20" s="300"/>
      <c r="ANP20" s="300"/>
      <c r="ANQ20" s="300"/>
      <c r="ANR20" s="300"/>
      <c r="ANS20" s="300"/>
      <c r="ANT20" s="300"/>
      <c r="ANU20" s="300"/>
      <c r="ANV20" s="300"/>
      <c r="ANW20" s="300"/>
      <c r="ANX20" s="300"/>
      <c r="ANY20" s="300"/>
      <c r="ANZ20" s="300"/>
      <c r="AOA20" s="300"/>
      <c r="AOB20" s="300"/>
      <c r="AOC20" s="300"/>
      <c r="AOD20" s="300"/>
      <c r="AOE20" s="300"/>
      <c r="AOF20" s="300"/>
      <c r="AOG20" s="300"/>
      <c r="AOH20" s="300"/>
      <c r="AOI20" s="300"/>
      <c r="AOJ20" s="300"/>
      <c r="AOK20" s="300"/>
      <c r="AOL20" s="300"/>
      <c r="AOM20" s="300"/>
      <c r="AON20" s="300"/>
      <c r="AOO20" s="300"/>
      <c r="AOP20" s="300"/>
      <c r="AOQ20" s="300"/>
      <c r="AOR20" s="300"/>
      <c r="AOS20" s="300"/>
      <c r="AOT20" s="300"/>
      <c r="AOU20" s="300"/>
      <c r="AOV20" s="300"/>
      <c r="AOW20" s="300"/>
      <c r="AOX20" s="300"/>
      <c r="AOY20" s="300"/>
      <c r="AOZ20" s="300"/>
      <c r="APA20" s="300"/>
      <c r="APB20" s="300"/>
      <c r="APC20" s="300"/>
      <c r="APD20" s="300"/>
      <c r="APE20" s="300"/>
      <c r="APF20" s="300"/>
      <c r="APG20" s="300"/>
      <c r="APH20" s="300"/>
      <c r="API20" s="300"/>
      <c r="APJ20" s="300"/>
      <c r="APK20" s="300"/>
      <c r="APL20" s="300"/>
      <c r="APM20" s="300"/>
      <c r="APN20" s="300"/>
      <c r="APO20" s="300"/>
      <c r="APP20" s="300"/>
      <c r="APQ20" s="300"/>
      <c r="APR20" s="300"/>
      <c r="APS20" s="300"/>
      <c r="APT20" s="300"/>
      <c r="APU20" s="300"/>
      <c r="APV20" s="300"/>
      <c r="APW20" s="300"/>
      <c r="APX20" s="300"/>
      <c r="APY20" s="300"/>
      <c r="APZ20" s="300"/>
      <c r="AQA20" s="300"/>
      <c r="AQB20" s="300"/>
      <c r="AQC20" s="300"/>
      <c r="AQD20" s="300"/>
      <c r="AQE20" s="300"/>
      <c r="AQF20" s="300"/>
      <c r="AQG20" s="300"/>
      <c r="AQH20" s="300"/>
      <c r="AQI20" s="300"/>
      <c r="AQJ20" s="300"/>
      <c r="AQK20" s="300"/>
      <c r="AQL20" s="300"/>
      <c r="AQM20" s="300"/>
      <c r="AQN20" s="300"/>
      <c r="AQO20" s="300"/>
      <c r="AQP20" s="300"/>
      <c r="AQQ20" s="300"/>
      <c r="AQR20" s="300"/>
      <c r="AQS20" s="300"/>
      <c r="AQT20" s="300"/>
      <c r="AQU20" s="300"/>
      <c r="AQV20" s="300"/>
      <c r="AQW20" s="300"/>
      <c r="AQX20" s="300"/>
      <c r="AQY20" s="300"/>
      <c r="AQZ20" s="300"/>
      <c r="ARA20" s="300"/>
      <c r="ARB20" s="300"/>
      <c r="ARC20" s="300"/>
      <c r="ARD20" s="300"/>
      <c r="ARE20" s="300"/>
      <c r="ARF20" s="300"/>
      <c r="ARG20" s="300"/>
      <c r="ARH20" s="300"/>
      <c r="ARI20" s="300"/>
      <c r="ARJ20" s="300"/>
      <c r="ARK20" s="300"/>
      <c r="ARL20" s="300"/>
      <c r="ARM20" s="300"/>
      <c r="ARN20" s="300"/>
      <c r="ARO20" s="300"/>
      <c r="ARP20" s="300"/>
      <c r="ARQ20" s="300"/>
      <c r="ARR20" s="300"/>
    </row>
    <row r="21" spans="1:842 1043:1162" s="298" customFormat="1">
      <c r="A21" s="294">
        <v>2.4991099999999999</v>
      </c>
      <c r="B21" s="294">
        <v>3178</v>
      </c>
      <c r="C21" s="295">
        <v>114098</v>
      </c>
      <c r="D21" s="296">
        <f t="shared" si="0"/>
        <v>45655.453341389533</v>
      </c>
      <c r="E21" s="295">
        <v>129</v>
      </c>
      <c r="F21" s="296">
        <f t="shared" si="0"/>
        <v>51.618376141906523</v>
      </c>
      <c r="G21" s="295"/>
      <c r="H21" s="296" t="str">
        <f t="shared" si="1"/>
        <v/>
      </c>
      <c r="I21" s="295"/>
      <c r="J21" s="296" t="str">
        <f t="shared" si="2"/>
        <v/>
      </c>
      <c r="K21" s="295"/>
      <c r="L21" s="296" t="str">
        <f t="shared" si="3"/>
        <v/>
      </c>
      <c r="M21" s="295">
        <v>1400</v>
      </c>
      <c r="N21" s="296">
        <f t="shared" si="4"/>
        <v>560.19943099743512</v>
      </c>
      <c r="O21" s="295">
        <v>1238</v>
      </c>
      <c r="P21" s="296">
        <f t="shared" si="5"/>
        <v>495.37635398201763</v>
      </c>
      <c r="Q21" s="295">
        <v>9814</v>
      </c>
      <c r="R21" s="296">
        <f t="shared" si="6"/>
        <v>3926.9980112920202</v>
      </c>
      <c r="S21" s="295"/>
      <c r="T21" s="296" t="str">
        <f t="shared" si="7"/>
        <v/>
      </c>
      <c r="U21" s="295">
        <v>2256</v>
      </c>
      <c r="V21" s="296">
        <f t="shared" si="8"/>
        <v>902.72136880729545</v>
      </c>
      <c r="W21" s="295"/>
      <c r="X21" s="296" t="str">
        <f t="shared" si="9"/>
        <v/>
      </c>
      <c r="Y21" s="295">
        <v>24</v>
      </c>
      <c r="Z21" s="296">
        <f t="shared" si="10"/>
        <v>9.6034188170988877</v>
      </c>
      <c r="AA21" s="295"/>
      <c r="AB21" s="296" t="str">
        <f t="shared" si="11"/>
        <v/>
      </c>
      <c r="AC21" s="295"/>
      <c r="AD21" s="296" t="str">
        <f t="shared" si="12"/>
        <v/>
      </c>
      <c r="AE21" s="295"/>
      <c r="AF21" s="296" t="str">
        <f t="shared" si="13"/>
        <v/>
      </c>
      <c r="AG21" s="295"/>
      <c r="AH21" s="296" t="str">
        <f t="shared" si="14"/>
        <v/>
      </c>
      <c r="AI21" s="295">
        <v>14591</v>
      </c>
      <c r="AJ21" s="296">
        <f t="shared" si="15"/>
        <v>5838.478498345411</v>
      </c>
      <c r="AK21" s="295"/>
      <c r="AL21" s="296" t="str">
        <f t="shared" si="16"/>
        <v/>
      </c>
      <c r="AM21" s="295"/>
      <c r="AN21" s="296" t="str">
        <f t="shared" si="17"/>
        <v/>
      </c>
      <c r="AO21" s="295">
        <v>29452</v>
      </c>
      <c r="AP21" s="296">
        <f t="shared" si="18"/>
        <v>11784.995458383184</v>
      </c>
      <c r="ADW21" s="299"/>
      <c r="ADX21" s="299"/>
      <c r="ADY21" s="299"/>
      <c r="ADZ21" s="299"/>
      <c r="AEA21" s="299"/>
      <c r="AEB21" s="299"/>
      <c r="AEC21" s="299"/>
      <c r="AED21" s="299"/>
      <c r="AEE21" s="299"/>
      <c r="AEF21" s="299"/>
      <c r="AEG21" s="299"/>
      <c r="AEH21" s="299"/>
      <c r="AEI21" s="299"/>
      <c r="AEJ21" s="299"/>
      <c r="AEK21" s="299"/>
      <c r="AEL21" s="299"/>
      <c r="AEM21" s="299"/>
      <c r="AEN21" s="299"/>
      <c r="AEO21" s="299"/>
      <c r="AEP21" s="299"/>
      <c r="AEQ21" s="299"/>
      <c r="AER21" s="299"/>
      <c r="AES21" s="299"/>
      <c r="AET21" s="299"/>
      <c r="AEU21" s="299"/>
      <c r="AEV21" s="299"/>
      <c r="AEW21" s="299"/>
      <c r="AEX21" s="299"/>
      <c r="AEY21" s="299"/>
      <c r="AEZ21" s="299"/>
      <c r="AFA21" s="299"/>
      <c r="AFB21" s="299"/>
      <c r="AFC21" s="299"/>
      <c r="AFD21" s="299"/>
      <c r="AFE21" s="299"/>
      <c r="AFF21" s="299"/>
      <c r="AFG21" s="299"/>
      <c r="AFH21" s="299"/>
      <c r="AFI21" s="299"/>
      <c r="AFJ21" s="299"/>
      <c r="ANC21" s="300"/>
      <c r="AND21" s="300"/>
      <c r="ANE21" s="300"/>
      <c r="ANF21" s="300"/>
      <c r="ANG21" s="300"/>
      <c r="ANH21" s="300"/>
      <c r="ANI21" s="300"/>
      <c r="ANJ21" s="300"/>
      <c r="ANK21" s="300"/>
      <c r="ANL21" s="300"/>
      <c r="ANM21" s="300"/>
      <c r="ANN21" s="300"/>
      <c r="ANO21" s="300"/>
      <c r="ANP21" s="300"/>
      <c r="ANQ21" s="300"/>
      <c r="ANR21" s="300"/>
      <c r="ANS21" s="300"/>
      <c r="ANT21" s="300"/>
      <c r="ANU21" s="300"/>
      <c r="ANV21" s="300"/>
      <c r="ANW21" s="300"/>
      <c r="ANX21" s="300"/>
      <c r="ANY21" s="300"/>
      <c r="ANZ21" s="300"/>
      <c r="AOA21" s="300"/>
      <c r="AOB21" s="300"/>
      <c r="AOC21" s="300"/>
      <c r="AOD21" s="300"/>
      <c r="AOE21" s="300"/>
      <c r="AOF21" s="300"/>
      <c r="AOG21" s="300"/>
      <c r="AOH21" s="300"/>
      <c r="AOI21" s="300"/>
      <c r="AOJ21" s="300"/>
      <c r="AOK21" s="300"/>
      <c r="AOL21" s="300"/>
      <c r="AOM21" s="300"/>
      <c r="AON21" s="300"/>
      <c r="AOO21" s="300"/>
      <c r="AOP21" s="300"/>
      <c r="AOQ21" s="300"/>
      <c r="AOR21" s="300"/>
      <c r="AOS21" s="300"/>
      <c r="AOT21" s="300"/>
      <c r="AOU21" s="300"/>
      <c r="AOV21" s="300"/>
      <c r="AOW21" s="300"/>
      <c r="AOX21" s="300"/>
      <c r="AOY21" s="300"/>
      <c r="AOZ21" s="300"/>
      <c r="APA21" s="300"/>
      <c r="APB21" s="300"/>
      <c r="APC21" s="300"/>
      <c r="APD21" s="300"/>
      <c r="APE21" s="300"/>
      <c r="APF21" s="300"/>
      <c r="APG21" s="300"/>
      <c r="APH21" s="300"/>
      <c r="API21" s="300"/>
      <c r="APJ21" s="300"/>
      <c r="APK21" s="300"/>
      <c r="APL21" s="300"/>
      <c r="APM21" s="300"/>
      <c r="APN21" s="300"/>
      <c r="APO21" s="300"/>
      <c r="APP21" s="300"/>
      <c r="APQ21" s="300"/>
      <c r="APR21" s="300"/>
      <c r="APS21" s="300"/>
      <c r="APT21" s="300"/>
      <c r="APU21" s="300"/>
      <c r="APV21" s="300"/>
      <c r="APW21" s="300"/>
      <c r="APX21" s="300"/>
      <c r="APY21" s="300"/>
      <c r="APZ21" s="300"/>
      <c r="AQA21" s="300"/>
      <c r="AQB21" s="300"/>
      <c r="AQC21" s="300"/>
      <c r="AQD21" s="300"/>
      <c r="AQE21" s="300"/>
      <c r="AQF21" s="300"/>
      <c r="AQG21" s="300"/>
      <c r="AQH21" s="300"/>
      <c r="AQI21" s="300"/>
      <c r="AQJ21" s="300"/>
      <c r="AQK21" s="300"/>
      <c r="AQL21" s="300"/>
      <c r="AQM21" s="300"/>
      <c r="AQN21" s="300"/>
      <c r="AQO21" s="300"/>
      <c r="AQP21" s="300"/>
      <c r="AQQ21" s="300"/>
      <c r="AQR21" s="300"/>
      <c r="AQS21" s="300"/>
      <c r="AQT21" s="300"/>
      <c r="AQU21" s="300"/>
      <c r="AQV21" s="300"/>
      <c r="AQW21" s="300"/>
      <c r="AQX21" s="300"/>
      <c r="AQY21" s="300"/>
      <c r="AQZ21" s="300"/>
      <c r="ARA21" s="300"/>
      <c r="ARB21" s="300"/>
      <c r="ARC21" s="300"/>
      <c r="ARD21" s="300"/>
      <c r="ARE21" s="300"/>
      <c r="ARF21" s="300"/>
      <c r="ARG21" s="300"/>
      <c r="ARH21" s="300"/>
      <c r="ARI21" s="300"/>
      <c r="ARJ21" s="300"/>
      <c r="ARK21" s="300"/>
      <c r="ARL21" s="300"/>
      <c r="ARM21" s="300"/>
      <c r="ARN21" s="300"/>
      <c r="ARO21" s="300"/>
      <c r="ARP21" s="300"/>
      <c r="ARQ21" s="300"/>
      <c r="ARR21" s="300"/>
    </row>
    <row r="22" spans="1:842 1043:1162">
      <c r="D22" s="256" t="str">
        <f t="shared" si="0"/>
        <v/>
      </c>
      <c r="F22" s="256" t="str">
        <f t="shared" si="0"/>
        <v/>
      </c>
      <c r="H22" s="256" t="str">
        <f t="shared" si="1"/>
        <v/>
      </c>
      <c r="J22" s="256" t="str">
        <f t="shared" si="2"/>
        <v/>
      </c>
      <c r="L22" s="256" t="str">
        <f t="shared" si="3"/>
        <v/>
      </c>
      <c r="N22" s="256" t="str">
        <f t="shared" si="4"/>
        <v/>
      </c>
      <c r="P22" s="256" t="str">
        <f t="shared" si="5"/>
        <v/>
      </c>
      <c r="R22" s="256" t="str">
        <f t="shared" si="6"/>
        <v/>
      </c>
      <c r="T22" s="256" t="str">
        <f t="shared" si="7"/>
        <v/>
      </c>
      <c r="V22" s="256" t="str">
        <f t="shared" si="8"/>
        <v/>
      </c>
      <c r="X22" s="256" t="str">
        <f t="shared" si="9"/>
        <v/>
      </c>
      <c r="Z22" s="256" t="str">
        <f t="shared" si="10"/>
        <v/>
      </c>
      <c r="AB22" s="256" t="str">
        <f t="shared" si="11"/>
        <v/>
      </c>
      <c r="AD22" s="256" t="str">
        <f t="shared" si="12"/>
        <v/>
      </c>
      <c r="AF22" s="256" t="str">
        <f t="shared" si="13"/>
        <v/>
      </c>
      <c r="AH22" s="256" t="str">
        <f t="shared" si="14"/>
        <v/>
      </c>
      <c r="AJ22" s="256" t="str">
        <f t="shared" si="15"/>
        <v/>
      </c>
      <c r="AL22" s="256" t="str">
        <f t="shared" si="16"/>
        <v/>
      </c>
      <c r="AN22" s="256" t="str">
        <f t="shared" si="17"/>
        <v/>
      </c>
      <c r="AP22" s="256" t="str">
        <f t="shared" si="18"/>
        <v/>
      </c>
      <c r="ADW22" s="249"/>
      <c r="ADX22" s="249"/>
      <c r="ADY22" s="249"/>
      <c r="ADZ22" s="249"/>
      <c r="AEA22" s="249"/>
      <c r="AEB22" s="249"/>
      <c r="AEC22" s="249"/>
      <c r="AED22" s="249"/>
      <c r="AEE22" s="249"/>
      <c r="AEF22" s="249"/>
      <c r="AEG22" s="249"/>
      <c r="AEH22" s="249"/>
      <c r="AEI22" s="249"/>
      <c r="AEJ22" s="249"/>
      <c r="AEK22" s="249"/>
      <c r="AEL22" s="249"/>
      <c r="AEM22" s="249"/>
      <c r="AEN22" s="249"/>
      <c r="AEO22" s="249"/>
      <c r="AEP22" s="249"/>
      <c r="AEQ22" s="249"/>
      <c r="AER22" s="249"/>
      <c r="AES22" s="249"/>
      <c r="AET22" s="249"/>
      <c r="AEU22" s="249"/>
      <c r="AEV22" s="249"/>
      <c r="AEW22" s="249"/>
      <c r="AEX22" s="249"/>
      <c r="AEY22" s="249"/>
      <c r="AEZ22" s="249"/>
      <c r="AFA22" s="249"/>
      <c r="AFB22" s="249"/>
      <c r="AFC22" s="249"/>
      <c r="AFD22" s="249"/>
      <c r="AFE22" s="249"/>
      <c r="AFF22" s="249"/>
      <c r="AFG22" s="249"/>
      <c r="AFH22" s="249"/>
      <c r="AFI22" s="249"/>
      <c r="AFJ22" s="249"/>
      <c r="ANC22" s="250"/>
      <c r="AND22" s="250"/>
      <c r="ANE22" s="250"/>
      <c r="ANF22" s="250"/>
      <c r="ANG22" s="250"/>
      <c r="ANH22" s="250"/>
      <c r="ANI22" s="250"/>
      <c r="ANJ22" s="250"/>
      <c r="ANK22" s="250"/>
      <c r="ANL22" s="250"/>
      <c r="ANM22" s="250"/>
      <c r="ANN22" s="250"/>
      <c r="ANO22" s="250"/>
      <c r="ANP22" s="250"/>
      <c r="ANQ22" s="250"/>
      <c r="ANR22" s="250"/>
      <c r="ANS22" s="250"/>
      <c r="ANT22" s="250"/>
      <c r="ANU22" s="250"/>
      <c r="ANV22" s="250"/>
      <c r="ANW22" s="250"/>
      <c r="ANX22" s="250"/>
      <c r="ANY22" s="250"/>
      <c r="ANZ22" s="250"/>
      <c r="AOA22" s="250"/>
      <c r="AOB22" s="250"/>
      <c r="AOC22" s="250"/>
      <c r="AOD22" s="250"/>
      <c r="AOE22" s="250"/>
      <c r="AOF22" s="250"/>
      <c r="AOG22" s="250"/>
      <c r="AOH22" s="250"/>
      <c r="AOI22" s="250"/>
      <c r="AOJ22" s="250"/>
      <c r="AOK22" s="250"/>
      <c r="AOL22" s="250"/>
      <c r="AOM22" s="250"/>
      <c r="AON22" s="250"/>
      <c r="AOO22" s="250"/>
      <c r="AOP22" s="250"/>
      <c r="AOQ22" s="250"/>
      <c r="AOR22" s="250"/>
      <c r="AOS22" s="250"/>
      <c r="AOT22" s="250"/>
      <c r="AOU22" s="250"/>
      <c r="AOV22" s="250"/>
      <c r="AOW22" s="250"/>
      <c r="AOX22" s="250"/>
      <c r="AOY22" s="250"/>
      <c r="AOZ22" s="250"/>
      <c r="APA22" s="250"/>
      <c r="APB22" s="250"/>
      <c r="APC22" s="250"/>
      <c r="APD22" s="250"/>
      <c r="APE22" s="250"/>
      <c r="APF22" s="250"/>
      <c r="APG22" s="250"/>
      <c r="APH22" s="250"/>
      <c r="API22" s="250"/>
      <c r="APJ22" s="250"/>
      <c r="APK22" s="250"/>
      <c r="APL22" s="250"/>
      <c r="APM22" s="250"/>
      <c r="APN22" s="250"/>
      <c r="APO22" s="250"/>
      <c r="APP22" s="250"/>
      <c r="APQ22" s="250"/>
      <c r="APR22" s="250"/>
      <c r="APS22" s="250"/>
      <c r="APT22" s="250"/>
      <c r="APU22" s="250"/>
      <c r="APV22" s="250"/>
      <c r="APW22" s="250"/>
      <c r="APX22" s="250"/>
      <c r="APY22" s="250"/>
      <c r="APZ22" s="250"/>
      <c r="AQA22" s="250"/>
      <c r="AQB22" s="250"/>
      <c r="AQC22" s="250"/>
      <c r="AQD22" s="250"/>
      <c r="AQE22" s="250"/>
      <c r="AQF22" s="250"/>
      <c r="AQG22" s="250"/>
      <c r="AQH22" s="250"/>
      <c r="AQI22" s="250"/>
      <c r="AQJ22" s="250"/>
      <c r="AQK22" s="250"/>
      <c r="AQL22" s="250"/>
      <c r="AQM22" s="250"/>
      <c r="AQN22" s="250"/>
      <c r="AQO22" s="250"/>
      <c r="AQP22" s="250"/>
      <c r="AQQ22" s="250"/>
      <c r="AQR22" s="250"/>
      <c r="AQS22" s="250"/>
      <c r="AQT22" s="250"/>
      <c r="AQU22" s="250"/>
      <c r="AQV22" s="250"/>
      <c r="AQW22" s="250"/>
      <c r="AQX22" s="250"/>
      <c r="AQY22" s="250"/>
      <c r="AQZ22" s="250"/>
      <c r="ARA22" s="250"/>
      <c r="ARB22" s="250"/>
      <c r="ARC22" s="250"/>
      <c r="ARD22" s="250"/>
      <c r="ARE22" s="250"/>
      <c r="ARF22" s="250"/>
      <c r="ARG22" s="250"/>
      <c r="ARH22" s="250"/>
      <c r="ARI22" s="250"/>
      <c r="ARJ22" s="250"/>
      <c r="ARK22" s="250"/>
      <c r="ARL22" s="250"/>
      <c r="ARM22" s="250"/>
      <c r="ARN22" s="250"/>
      <c r="ARO22" s="250"/>
      <c r="ARP22" s="250"/>
      <c r="ARQ22" s="250"/>
      <c r="ARR22" s="250"/>
    </row>
    <row r="23" spans="1:842 1043:1162">
      <c r="D23" s="256" t="str">
        <f t="shared" si="0"/>
        <v/>
      </c>
      <c r="F23" s="256" t="str">
        <f t="shared" si="0"/>
        <v/>
      </c>
      <c r="H23" s="256" t="str">
        <f t="shared" si="1"/>
        <v/>
      </c>
      <c r="J23" s="256" t="str">
        <f t="shared" si="2"/>
        <v/>
      </c>
      <c r="L23" s="256" t="str">
        <f t="shared" si="3"/>
        <v/>
      </c>
      <c r="N23" s="256" t="str">
        <f t="shared" si="4"/>
        <v/>
      </c>
      <c r="P23" s="256" t="str">
        <f t="shared" si="5"/>
        <v/>
      </c>
      <c r="R23" s="256" t="str">
        <f t="shared" si="6"/>
        <v/>
      </c>
      <c r="T23" s="256" t="str">
        <f t="shared" si="7"/>
        <v/>
      </c>
      <c r="V23" s="256" t="str">
        <f t="shared" si="8"/>
        <v/>
      </c>
      <c r="X23" s="256" t="str">
        <f t="shared" si="9"/>
        <v/>
      </c>
      <c r="Z23" s="256" t="str">
        <f t="shared" si="10"/>
        <v/>
      </c>
      <c r="AB23" s="256" t="str">
        <f t="shared" si="11"/>
        <v/>
      </c>
      <c r="AD23" s="256" t="str">
        <f t="shared" si="12"/>
        <v/>
      </c>
      <c r="AF23" s="256" t="str">
        <f t="shared" si="13"/>
        <v/>
      </c>
      <c r="AH23" s="256" t="str">
        <f t="shared" si="14"/>
        <v/>
      </c>
      <c r="AJ23" s="256" t="str">
        <f t="shared" si="15"/>
        <v/>
      </c>
      <c r="AL23" s="256" t="str">
        <f t="shared" si="16"/>
        <v/>
      </c>
      <c r="AN23" s="256" t="str">
        <f t="shared" si="17"/>
        <v/>
      </c>
      <c r="AP23" s="256" t="str">
        <f t="shared" si="18"/>
        <v/>
      </c>
      <c r="ADW23" s="249"/>
      <c r="ADX23" s="249"/>
      <c r="ADY23" s="249"/>
      <c r="ADZ23" s="249"/>
      <c r="AEA23" s="249"/>
      <c r="AEB23" s="249"/>
      <c r="AEC23" s="249"/>
      <c r="AED23" s="249"/>
      <c r="AEE23" s="249"/>
      <c r="AEF23" s="249"/>
      <c r="AEG23" s="249"/>
      <c r="AEH23" s="249"/>
      <c r="AEI23" s="249"/>
      <c r="AEJ23" s="249"/>
      <c r="AEK23" s="249"/>
      <c r="AEL23" s="249"/>
      <c r="AEM23" s="249"/>
      <c r="AEN23" s="249"/>
      <c r="AEO23" s="249"/>
      <c r="AEP23" s="249"/>
      <c r="AEQ23" s="249"/>
      <c r="AER23" s="249"/>
      <c r="AES23" s="249"/>
      <c r="AET23" s="249"/>
      <c r="AEU23" s="249"/>
      <c r="AEV23" s="249"/>
      <c r="AEW23" s="249"/>
      <c r="AEX23" s="249"/>
      <c r="AEY23" s="249"/>
      <c r="AEZ23" s="249"/>
      <c r="AFA23" s="249"/>
      <c r="AFB23" s="249"/>
      <c r="AFC23" s="249"/>
      <c r="AFD23" s="249"/>
      <c r="AFE23" s="249"/>
      <c r="AFF23" s="249"/>
      <c r="AFG23" s="249"/>
      <c r="AFH23" s="249"/>
      <c r="AFI23" s="249"/>
      <c r="AFJ23" s="249"/>
      <c r="ANC23" s="250"/>
      <c r="AND23" s="250"/>
      <c r="ANE23" s="250"/>
      <c r="ANF23" s="250"/>
      <c r="ANG23" s="250"/>
      <c r="ANH23" s="250"/>
      <c r="ANI23" s="250"/>
      <c r="ANJ23" s="250"/>
      <c r="ANK23" s="250"/>
      <c r="ANL23" s="250"/>
      <c r="ANM23" s="250"/>
      <c r="ANN23" s="250"/>
      <c r="ANO23" s="250"/>
      <c r="ANP23" s="250"/>
      <c r="ANQ23" s="250"/>
      <c r="ANR23" s="250"/>
      <c r="ANS23" s="250"/>
      <c r="ANT23" s="250"/>
      <c r="ANU23" s="250"/>
      <c r="ANV23" s="250"/>
      <c r="ANW23" s="250"/>
      <c r="ANX23" s="250"/>
      <c r="ANY23" s="250"/>
      <c r="ANZ23" s="250"/>
      <c r="AOA23" s="250"/>
      <c r="AOB23" s="250"/>
      <c r="AOC23" s="250"/>
      <c r="AOD23" s="250"/>
      <c r="AOE23" s="250"/>
      <c r="AOF23" s="250"/>
      <c r="AOG23" s="250"/>
      <c r="AOH23" s="250"/>
      <c r="AOI23" s="250"/>
      <c r="AOJ23" s="250"/>
      <c r="AOK23" s="250"/>
      <c r="AOL23" s="250"/>
      <c r="AOM23" s="250"/>
      <c r="AON23" s="250"/>
      <c r="AOO23" s="250"/>
      <c r="AOP23" s="250"/>
      <c r="AOQ23" s="250"/>
      <c r="AOR23" s="250"/>
      <c r="AOS23" s="250"/>
      <c r="AOT23" s="250"/>
      <c r="AOU23" s="250"/>
      <c r="AOV23" s="250"/>
      <c r="AOW23" s="250"/>
      <c r="AOX23" s="250"/>
      <c r="AOY23" s="250"/>
      <c r="AOZ23" s="250"/>
      <c r="APA23" s="250"/>
      <c r="APB23" s="250"/>
      <c r="APC23" s="250"/>
      <c r="APD23" s="250"/>
      <c r="APE23" s="250"/>
      <c r="APF23" s="250"/>
      <c r="APG23" s="250"/>
      <c r="APH23" s="250"/>
      <c r="API23" s="250"/>
      <c r="APJ23" s="250"/>
      <c r="APK23" s="250"/>
      <c r="APL23" s="250"/>
      <c r="APM23" s="250"/>
      <c r="APN23" s="250"/>
      <c r="APO23" s="250"/>
      <c r="APP23" s="250"/>
      <c r="APQ23" s="250"/>
      <c r="APR23" s="250"/>
      <c r="APS23" s="250"/>
      <c r="APT23" s="250"/>
      <c r="APU23" s="250"/>
      <c r="APV23" s="250"/>
      <c r="APW23" s="250"/>
      <c r="APX23" s="250"/>
      <c r="APY23" s="250"/>
      <c r="APZ23" s="250"/>
      <c r="AQA23" s="250"/>
      <c r="AQB23" s="250"/>
      <c r="AQC23" s="250"/>
      <c r="AQD23" s="250"/>
      <c r="AQE23" s="250"/>
      <c r="AQF23" s="250"/>
      <c r="AQG23" s="250"/>
      <c r="AQH23" s="250"/>
      <c r="AQI23" s="250"/>
      <c r="AQJ23" s="250"/>
      <c r="AQK23" s="250"/>
      <c r="AQL23" s="250"/>
      <c r="AQM23" s="250"/>
      <c r="AQN23" s="250"/>
      <c r="AQO23" s="250"/>
      <c r="AQP23" s="250"/>
      <c r="AQQ23" s="250"/>
      <c r="AQR23" s="250"/>
      <c r="AQS23" s="250"/>
      <c r="AQT23" s="250"/>
      <c r="AQU23" s="250"/>
      <c r="AQV23" s="250"/>
      <c r="AQW23" s="250"/>
      <c r="AQX23" s="250"/>
      <c r="AQY23" s="250"/>
      <c r="AQZ23" s="250"/>
      <c r="ARA23" s="250"/>
      <c r="ARB23" s="250"/>
      <c r="ARC23" s="250"/>
      <c r="ARD23" s="250"/>
      <c r="ARE23" s="250"/>
      <c r="ARF23" s="250"/>
      <c r="ARG23" s="250"/>
      <c r="ARH23" s="250"/>
      <c r="ARI23" s="250"/>
      <c r="ARJ23" s="250"/>
      <c r="ARK23" s="250"/>
      <c r="ARL23" s="250"/>
      <c r="ARM23" s="250"/>
      <c r="ARN23" s="250"/>
      <c r="ARO23" s="250"/>
      <c r="ARP23" s="250"/>
      <c r="ARQ23" s="250"/>
      <c r="ARR23" s="250"/>
    </row>
    <row r="24" spans="1:842 1043:1162">
      <c r="D24" s="256" t="str">
        <f t="shared" si="0"/>
        <v/>
      </c>
      <c r="F24" s="256" t="str">
        <f t="shared" si="0"/>
        <v/>
      </c>
      <c r="H24" s="256" t="str">
        <f t="shared" si="1"/>
        <v/>
      </c>
      <c r="J24" s="256" t="str">
        <f t="shared" si="2"/>
        <v/>
      </c>
      <c r="L24" s="256" t="str">
        <f t="shared" si="3"/>
        <v/>
      </c>
      <c r="N24" s="256" t="str">
        <f t="shared" si="4"/>
        <v/>
      </c>
      <c r="P24" s="256" t="str">
        <f t="shared" si="5"/>
        <v/>
      </c>
      <c r="R24" s="256" t="str">
        <f t="shared" si="6"/>
        <v/>
      </c>
      <c r="T24" s="256" t="str">
        <f t="shared" si="7"/>
        <v/>
      </c>
      <c r="V24" s="256" t="str">
        <f t="shared" si="8"/>
        <v/>
      </c>
      <c r="X24" s="256" t="str">
        <f t="shared" si="9"/>
        <v/>
      </c>
      <c r="Z24" s="256" t="str">
        <f t="shared" si="10"/>
        <v/>
      </c>
      <c r="AB24" s="256" t="str">
        <f t="shared" si="11"/>
        <v/>
      </c>
      <c r="AD24" s="256" t="str">
        <f t="shared" si="12"/>
        <v/>
      </c>
      <c r="AF24" s="256" t="str">
        <f t="shared" si="13"/>
        <v/>
      </c>
      <c r="AH24" s="256" t="str">
        <f t="shared" si="14"/>
        <v/>
      </c>
      <c r="AJ24" s="256" t="str">
        <f t="shared" si="15"/>
        <v/>
      </c>
      <c r="AL24" s="256" t="str">
        <f t="shared" si="16"/>
        <v/>
      </c>
      <c r="AN24" s="256" t="str">
        <f t="shared" si="17"/>
        <v/>
      </c>
      <c r="AP24" s="256" t="str">
        <f t="shared" si="18"/>
        <v/>
      </c>
      <c r="ADW24" s="249"/>
      <c r="ADX24" s="249"/>
      <c r="ADY24" s="249"/>
      <c r="ADZ24" s="249"/>
      <c r="AEA24" s="249"/>
      <c r="AEB24" s="249"/>
      <c r="AEC24" s="249"/>
      <c r="AED24" s="249"/>
      <c r="AEE24" s="249"/>
      <c r="AEF24" s="249"/>
      <c r="AEG24" s="249"/>
      <c r="AEH24" s="249"/>
      <c r="AEI24" s="249"/>
      <c r="AEJ24" s="249"/>
      <c r="AEK24" s="249"/>
      <c r="AEL24" s="249"/>
      <c r="AEM24" s="249"/>
      <c r="AEN24" s="249"/>
      <c r="AEO24" s="249"/>
      <c r="AEP24" s="249"/>
      <c r="AEQ24" s="249"/>
      <c r="AER24" s="249"/>
      <c r="AES24" s="249"/>
      <c r="AET24" s="249"/>
      <c r="AEU24" s="249"/>
      <c r="AEV24" s="249"/>
      <c r="AEW24" s="249"/>
      <c r="AEX24" s="249"/>
      <c r="AEY24" s="249"/>
      <c r="AEZ24" s="249"/>
      <c r="AFA24" s="249"/>
      <c r="AFB24" s="249"/>
      <c r="AFC24" s="249"/>
      <c r="AFD24" s="249"/>
      <c r="AFE24" s="249"/>
      <c r="AFF24" s="249"/>
      <c r="AFG24" s="249"/>
      <c r="AFH24" s="249"/>
      <c r="AFI24" s="249"/>
      <c r="AFJ24" s="249"/>
      <c r="ANC24" s="250"/>
      <c r="AND24" s="250"/>
      <c r="ANE24" s="250"/>
      <c r="ANF24" s="250"/>
      <c r="ANG24" s="250"/>
      <c r="ANH24" s="250"/>
      <c r="ANI24" s="250"/>
      <c r="ANJ24" s="250"/>
      <c r="ANK24" s="250"/>
      <c r="ANL24" s="250"/>
      <c r="ANM24" s="250"/>
      <c r="ANN24" s="250"/>
      <c r="ANO24" s="250"/>
      <c r="ANP24" s="250"/>
      <c r="ANQ24" s="250"/>
      <c r="ANR24" s="250"/>
      <c r="ANS24" s="250"/>
      <c r="ANT24" s="250"/>
      <c r="ANU24" s="250"/>
      <c r="ANV24" s="250"/>
      <c r="ANW24" s="250"/>
      <c r="ANX24" s="250"/>
      <c r="ANY24" s="250"/>
      <c r="ANZ24" s="250"/>
      <c r="AOA24" s="250"/>
      <c r="AOB24" s="250"/>
      <c r="AOC24" s="250"/>
      <c r="AOD24" s="250"/>
      <c r="AOE24" s="250"/>
      <c r="AOF24" s="250"/>
      <c r="AOG24" s="250"/>
      <c r="AOH24" s="250"/>
      <c r="AOI24" s="250"/>
      <c r="AOJ24" s="250"/>
      <c r="AOK24" s="250"/>
      <c r="AOL24" s="250"/>
      <c r="AOM24" s="250"/>
      <c r="AON24" s="250"/>
      <c r="AOO24" s="250"/>
      <c r="AOP24" s="250"/>
      <c r="AOQ24" s="250"/>
      <c r="AOR24" s="250"/>
      <c r="AOS24" s="250"/>
      <c r="AOT24" s="250"/>
      <c r="AOU24" s="250"/>
      <c r="AOV24" s="250"/>
      <c r="AOW24" s="250"/>
      <c r="AOX24" s="250"/>
      <c r="AOY24" s="250"/>
      <c r="AOZ24" s="250"/>
      <c r="APA24" s="250"/>
      <c r="APB24" s="250"/>
      <c r="APC24" s="250"/>
      <c r="APD24" s="250"/>
      <c r="APE24" s="250"/>
      <c r="APF24" s="250"/>
      <c r="APG24" s="250"/>
      <c r="APH24" s="250"/>
      <c r="API24" s="250"/>
      <c r="APJ24" s="250"/>
      <c r="APK24" s="250"/>
      <c r="APL24" s="250"/>
      <c r="APM24" s="250"/>
      <c r="APN24" s="250"/>
      <c r="APO24" s="250"/>
      <c r="APP24" s="250"/>
      <c r="APQ24" s="250"/>
      <c r="APR24" s="250"/>
      <c r="APS24" s="250"/>
      <c r="APT24" s="250"/>
      <c r="APU24" s="250"/>
      <c r="APV24" s="250"/>
      <c r="APW24" s="250"/>
      <c r="APX24" s="250"/>
      <c r="APY24" s="250"/>
      <c r="APZ24" s="250"/>
      <c r="AQA24" s="250"/>
      <c r="AQB24" s="250"/>
      <c r="AQC24" s="250"/>
      <c r="AQD24" s="250"/>
      <c r="AQE24" s="250"/>
      <c r="AQF24" s="250"/>
      <c r="AQG24" s="250"/>
      <c r="AQH24" s="250"/>
      <c r="AQI24" s="250"/>
      <c r="AQJ24" s="250"/>
      <c r="AQK24" s="250"/>
      <c r="AQL24" s="250"/>
      <c r="AQM24" s="250"/>
      <c r="AQN24" s="250"/>
      <c r="AQO24" s="250"/>
      <c r="AQP24" s="250"/>
      <c r="AQQ24" s="250"/>
      <c r="AQR24" s="250"/>
      <c r="AQS24" s="250"/>
      <c r="AQT24" s="250"/>
      <c r="AQU24" s="250"/>
      <c r="AQV24" s="250"/>
      <c r="AQW24" s="250"/>
      <c r="AQX24" s="250"/>
      <c r="AQY24" s="250"/>
      <c r="AQZ24" s="250"/>
      <c r="ARA24" s="250"/>
      <c r="ARB24" s="250"/>
      <c r="ARC24" s="250"/>
      <c r="ARD24" s="250"/>
      <c r="ARE24" s="250"/>
      <c r="ARF24" s="250"/>
      <c r="ARG24" s="250"/>
      <c r="ARH24" s="250"/>
      <c r="ARI24" s="250"/>
      <c r="ARJ24" s="250"/>
      <c r="ARK24" s="250"/>
      <c r="ARL24" s="250"/>
      <c r="ARM24" s="250"/>
      <c r="ARN24" s="250"/>
      <c r="ARO24" s="250"/>
      <c r="ARP24" s="250"/>
      <c r="ARQ24" s="250"/>
      <c r="ARR24" s="250"/>
    </row>
    <row r="25" spans="1:842 1043:1162">
      <c r="D25" s="256" t="str">
        <f t="shared" si="0"/>
        <v/>
      </c>
      <c r="F25" s="256" t="str">
        <f t="shared" si="0"/>
        <v/>
      </c>
      <c r="H25" s="256" t="str">
        <f t="shared" si="1"/>
        <v/>
      </c>
      <c r="J25" s="256" t="str">
        <f t="shared" si="2"/>
        <v/>
      </c>
      <c r="L25" s="256" t="str">
        <f t="shared" si="3"/>
        <v/>
      </c>
      <c r="N25" s="256" t="str">
        <f t="shared" si="4"/>
        <v/>
      </c>
      <c r="P25" s="256" t="str">
        <f t="shared" si="5"/>
        <v/>
      </c>
      <c r="R25" s="256" t="str">
        <f t="shared" si="6"/>
        <v/>
      </c>
      <c r="T25" s="256" t="str">
        <f t="shared" si="7"/>
        <v/>
      </c>
      <c r="V25" s="256" t="str">
        <f t="shared" si="8"/>
        <v/>
      </c>
      <c r="X25" s="256" t="str">
        <f t="shared" si="9"/>
        <v/>
      </c>
      <c r="Z25" s="256" t="str">
        <f t="shared" si="10"/>
        <v/>
      </c>
      <c r="AB25" s="256" t="str">
        <f t="shared" si="11"/>
        <v/>
      </c>
      <c r="AD25" s="256" t="str">
        <f t="shared" si="12"/>
        <v/>
      </c>
      <c r="AF25" s="256" t="str">
        <f t="shared" si="13"/>
        <v/>
      </c>
      <c r="AH25" s="256" t="str">
        <f t="shared" si="14"/>
        <v/>
      </c>
      <c r="AJ25" s="256" t="str">
        <f t="shared" si="15"/>
        <v/>
      </c>
      <c r="AL25" s="256" t="str">
        <f t="shared" si="16"/>
        <v/>
      </c>
      <c r="AN25" s="256" t="str">
        <f t="shared" si="17"/>
        <v/>
      </c>
      <c r="AP25" s="256" t="str">
        <f t="shared" si="18"/>
        <v/>
      </c>
      <c r="ADW25" s="249"/>
      <c r="ADX25" s="249"/>
      <c r="ADY25" s="249"/>
      <c r="ADZ25" s="249"/>
      <c r="AEA25" s="249"/>
      <c r="AEB25" s="249"/>
      <c r="AEC25" s="249"/>
      <c r="AED25" s="249"/>
      <c r="AEE25" s="249"/>
      <c r="AEF25" s="249"/>
      <c r="AEG25" s="249"/>
      <c r="AEH25" s="249"/>
      <c r="AEI25" s="249"/>
      <c r="AEJ25" s="249"/>
      <c r="AEK25" s="249"/>
      <c r="AEL25" s="249"/>
      <c r="AEM25" s="249"/>
      <c r="AEN25" s="249"/>
      <c r="AEO25" s="249"/>
      <c r="AEP25" s="249"/>
      <c r="AEQ25" s="249"/>
      <c r="AER25" s="249"/>
      <c r="AES25" s="249"/>
      <c r="AET25" s="249"/>
      <c r="AEU25" s="249"/>
      <c r="AEV25" s="249"/>
      <c r="AEW25" s="249"/>
      <c r="AEX25" s="249"/>
      <c r="AEY25" s="249"/>
      <c r="AEZ25" s="249"/>
      <c r="AFA25" s="249"/>
      <c r="AFB25" s="249"/>
      <c r="AFC25" s="249"/>
      <c r="AFD25" s="249"/>
      <c r="AFE25" s="249"/>
      <c r="AFF25" s="249"/>
      <c r="AFG25" s="249"/>
      <c r="AFH25" s="249"/>
      <c r="AFI25" s="249"/>
      <c r="AFJ25" s="249"/>
      <c r="ANC25" s="250"/>
      <c r="AND25" s="250"/>
      <c r="ANE25" s="250"/>
      <c r="ANF25" s="250"/>
      <c r="ANG25" s="250"/>
      <c r="ANH25" s="250"/>
      <c r="ANI25" s="250"/>
      <c r="ANJ25" s="250"/>
      <c r="ANK25" s="250"/>
      <c r="ANL25" s="250"/>
      <c r="ANM25" s="250"/>
      <c r="ANN25" s="250"/>
      <c r="ANO25" s="250"/>
      <c r="ANP25" s="250"/>
      <c r="ANQ25" s="250"/>
      <c r="ANR25" s="250"/>
      <c r="ANS25" s="250"/>
      <c r="ANT25" s="250"/>
      <c r="ANU25" s="250"/>
      <c r="ANV25" s="250"/>
      <c r="ANW25" s="250"/>
      <c r="ANX25" s="250"/>
      <c r="ANY25" s="250"/>
      <c r="ANZ25" s="250"/>
      <c r="AOA25" s="250"/>
      <c r="AOB25" s="250"/>
      <c r="AOC25" s="250"/>
      <c r="AOD25" s="250"/>
      <c r="AOE25" s="250"/>
      <c r="AOF25" s="250"/>
      <c r="AOG25" s="250"/>
      <c r="AOH25" s="250"/>
      <c r="AOI25" s="250"/>
      <c r="AOJ25" s="250"/>
      <c r="AOK25" s="250"/>
      <c r="AOL25" s="250"/>
      <c r="AOM25" s="250"/>
      <c r="AON25" s="250"/>
      <c r="AOO25" s="250"/>
      <c r="AOP25" s="250"/>
      <c r="AOQ25" s="250"/>
      <c r="AOR25" s="250"/>
      <c r="AOS25" s="250"/>
      <c r="AOT25" s="250"/>
      <c r="AOU25" s="250"/>
      <c r="AOV25" s="250"/>
      <c r="AOW25" s="250"/>
      <c r="AOX25" s="250"/>
      <c r="AOY25" s="250"/>
      <c r="AOZ25" s="250"/>
      <c r="APA25" s="250"/>
      <c r="APB25" s="250"/>
      <c r="APC25" s="250"/>
      <c r="APD25" s="250"/>
      <c r="APE25" s="250"/>
      <c r="APF25" s="250"/>
      <c r="APG25" s="250"/>
      <c r="APH25" s="250"/>
      <c r="API25" s="250"/>
      <c r="APJ25" s="250"/>
      <c r="APK25" s="250"/>
      <c r="APL25" s="250"/>
      <c r="APM25" s="250"/>
      <c r="APN25" s="250"/>
      <c r="APO25" s="250"/>
      <c r="APP25" s="250"/>
      <c r="APQ25" s="250"/>
      <c r="APR25" s="250"/>
      <c r="APS25" s="250"/>
      <c r="APT25" s="250"/>
      <c r="APU25" s="250"/>
      <c r="APV25" s="250"/>
      <c r="APW25" s="250"/>
      <c r="APX25" s="250"/>
      <c r="APY25" s="250"/>
      <c r="APZ25" s="250"/>
      <c r="AQA25" s="250"/>
      <c r="AQB25" s="250"/>
      <c r="AQC25" s="250"/>
      <c r="AQD25" s="250"/>
      <c r="AQE25" s="250"/>
      <c r="AQF25" s="250"/>
      <c r="AQG25" s="250"/>
      <c r="AQH25" s="250"/>
      <c r="AQI25" s="250"/>
      <c r="AQJ25" s="250"/>
      <c r="AQK25" s="250"/>
      <c r="AQL25" s="250"/>
      <c r="AQM25" s="250"/>
      <c r="AQN25" s="250"/>
      <c r="AQO25" s="250"/>
      <c r="AQP25" s="250"/>
      <c r="AQQ25" s="250"/>
      <c r="AQR25" s="250"/>
      <c r="AQS25" s="250"/>
      <c r="AQT25" s="250"/>
      <c r="AQU25" s="250"/>
      <c r="AQV25" s="250"/>
      <c r="AQW25" s="250"/>
      <c r="AQX25" s="250"/>
      <c r="AQY25" s="250"/>
      <c r="AQZ25" s="250"/>
      <c r="ARA25" s="250"/>
      <c r="ARB25" s="250"/>
      <c r="ARC25" s="250"/>
      <c r="ARD25" s="250"/>
      <c r="ARE25" s="250"/>
      <c r="ARF25" s="250"/>
      <c r="ARG25" s="250"/>
      <c r="ARH25" s="250"/>
      <c r="ARI25" s="250"/>
      <c r="ARJ25" s="250"/>
      <c r="ARK25" s="250"/>
      <c r="ARL25" s="250"/>
      <c r="ARM25" s="250"/>
      <c r="ARN25" s="250"/>
      <c r="ARO25" s="250"/>
      <c r="ARP25" s="250"/>
      <c r="ARQ25" s="250"/>
      <c r="ARR25" s="250"/>
    </row>
    <row r="26" spans="1:842 1043:1162">
      <c r="C26" s="248">
        <f>SUM(C12:C25)</f>
        <v>973059</v>
      </c>
      <c r="D26" s="256" t="str">
        <f t="shared" si="0"/>
        <v/>
      </c>
      <c r="F26" s="256" t="str">
        <f t="shared" si="0"/>
        <v/>
      </c>
      <c r="H26" s="256" t="str">
        <f t="shared" si="1"/>
        <v/>
      </c>
      <c r="J26" s="256" t="str">
        <f t="shared" si="2"/>
        <v/>
      </c>
      <c r="L26" s="256" t="str">
        <f t="shared" si="3"/>
        <v/>
      </c>
      <c r="N26" s="256" t="str">
        <f t="shared" si="4"/>
        <v/>
      </c>
      <c r="P26" s="256" t="str">
        <f t="shared" si="5"/>
        <v/>
      </c>
      <c r="R26" s="256" t="str">
        <f t="shared" si="6"/>
        <v/>
      </c>
      <c r="T26" s="256" t="str">
        <f t="shared" si="7"/>
        <v/>
      </c>
      <c r="V26" s="256" t="str">
        <f t="shared" si="8"/>
        <v/>
      </c>
      <c r="X26" s="256" t="str">
        <f t="shared" si="9"/>
        <v/>
      </c>
      <c r="Z26" s="256" t="str">
        <f t="shared" si="10"/>
        <v/>
      </c>
      <c r="AB26" s="256" t="str">
        <f t="shared" si="11"/>
        <v/>
      </c>
      <c r="AD26" s="256" t="str">
        <f t="shared" si="12"/>
        <v/>
      </c>
      <c r="AF26" s="256" t="str">
        <f t="shared" si="13"/>
        <v/>
      </c>
      <c r="AH26" s="256" t="str">
        <f t="shared" si="14"/>
        <v/>
      </c>
      <c r="AJ26" s="256" t="str">
        <f t="shared" si="15"/>
        <v/>
      </c>
      <c r="AL26" s="256" t="str">
        <f t="shared" si="16"/>
        <v/>
      </c>
      <c r="AN26" s="256" t="str">
        <f t="shared" si="17"/>
        <v/>
      </c>
      <c r="AO26" s="248"/>
      <c r="AP26" s="256" t="str">
        <f t="shared" si="18"/>
        <v/>
      </c>
      <c r="ADW26" s="249"/>
      <c r="ADX26" s="249"/>
      <c r="ADY26" s="249"/>
      <c r="ADZ26" s="249"/>
      <c r="AEA26" s="249"/>
      <c r="AEB26" s="249"/>
      <c r="AEC26" s="249"/>
      <c r="AED26" s="249"/>
      <c r="AEE26" s="249"/>
      <c r="AEF26" s="249"/>
      <c r="AEG26" s="249"/>
      <c r="AEH26" s="249"/>
      <c r="AEI26" s="249"/>
      <c r="AEJ26" s="249"/>
      <c r="AEK26" s="249"/>
      <c r="AEL26" s="249"/>
      <c r="AEM26" s="249"/>
      <c r="AEN26" s="249"/>
      <c r="AEO26" s="249"/>
      <c r="AEP26" s="249"/>
      <c r="AEQ26" s="249"/>
      <c r="AER26" s="249"/>
      <c r="AES26" s="249"/>
      <c r="AET26" s="249"/>
      <c r="AEU26" s="249"/>
      <c r="AEV26" s="249"/>
      <c r="AEW26" s="249"/>
      <c r="AEX26" s="249"/>
      <c r="AEY26" s="249"/>
      <c r="AEZ26" s="249"/>
      <c r="AFA26" s="249"/>
      <c r="AFB26" s="249"/>
      <c r="AFC26" s="249"/>
      <c r="AFD26" s="249"/>
      <c r="AFE26" s="249"/>
      <c r="AFF26" s="249"/>
      <c r="AFG26" s="249"/>
      <c r="AFH26" s="249"/>
      <c r="AFI26" s="249"/>
      <c r="AFJ26" s="249"/>
      <c r="ANC26" s="250"/>
      <c r="AND26" s="250"/>
      <c r="ANE26" s="250"/>
      <c r="ANF26" s="250"/>
      <c r="ANG26" s="250"/>
      <c r="ANH26" s="250"/>
      <c r="ANI26" s="250"/>
      <c r="ANJ26" s="250"/>
      <c r="ANK26" s="250"/>
      <c r="ANL26" s="250"/>
      <c r="ANM26" s="250"/>
      <c r="ANN26" s="250"/>
      <c r="ANO26" s="250"/>
      <c r="ANP26" s="250"/>
      <c r="ANQ26" s="250"/>
      <c r="ANR26" s="250"/>
      <c r="ANS26" s="250"/>
      <c r="ANT26" s="250"/>
      <c r="ANU26" s="250"/>
      <c r="ANV26" s="250"/>
      <c r="ANW26" s="250"/>
      <c r="ANX26" s="250"/>
      <c r="ANY26" s="250"/>
      <c r="ANZ26" s="250"/>
      <c r="AOA26" s="250"/>
      <c r="AOB26" s="250"/>
      <c r="AOC26" s="250"/>
      <c r="AOD26" s="250"/>
      <c r="AOE26" s="250"/>
      <c r="AOF26" s="250"/>
      <c r="AOG26" s="250"/>
      <c r="AOH26" s="250"/>
      <c r="AOI26" s="250"/>
      <c r="AOJ26" s="250"/>
      <c r="AOK26" s="250"/>
      <c r="AOL26" s="250"/>
      <c r="AOM26" s="250"/>
      <c r="AON26" s="250"/>
      <c r="AOO26" s="250"/>
      <c r="AOP26" s="250"/>
      <c r="AOQ26" s="250"/>
      <c r="AOR26" s="250"/>
      <c r="AOS26" s="250"/>
      <c r="AOT26" s="250"/>
      <c r="AOU26" s="250"/>
      <c r="AOV26" s="250"/>
      <c r="AOW26" s="250"/>
      <c r="AOX26" s="250"/>
      <c r="AOY26" s="250"/>
      <c r="AOZ26" s="250"/>
      <c r="APA26" s="250"/>
      <c r="APB26" s="250"/>
      <c r="APC26" s="250"/>
      <c r="APD26" s="250"/>
      <c r="APE26" s="250"/>
      <c r="APF26" s="250"/>
      <c r="APG26" s="250"/>
      <c r="APH26" s="250"/>
      <c r="API26" s="250"/>
      <c r="APJ26" s="250"/>
      <c r="APK26" s="250"/>
      <c r="APL26" s="250"/>
      <c r="APM26" s="250"/>
      <c r="APN26" s="250"/>
      <c r="APO26" s="250"/>
      <c r="APP26" s="250"/>
      <c r="APQ26" s="250"/>
      <c r="APR26" s="250"/>
      <c r="APS26" s="250"/>
      <c r="APT26" s="250"/>
      <c r="APU26" s="250"/>
      <c r="APV26" s="250"/>
      <c r="APW26" s="250"/>
      <c r="APX26" s="250"/>
      <c r="APY26" s="250"/>
      <c r="APZ26" s="250"/>
      <c r="AQA26" s="250"/>
      <c r="AQB26" s="250"/>
      <c r="AQC26" s="250"/>
      <c r="AQD26" s="250"/>
      <c r="AQE26" s="250"/>
      <c r="AQF26" s="250"/>
      <c r="AQG26" s="250"/>
      <c r="AQH26" s="250"/>
      <c r="AQI26" s="250"/>
      <c r="AQJ26" s="250"/>
      <c r="AQK26" s="250"/>
      <c r="AQL26" s="250"/>
      <c r="AQM26" s="250"/>
      <c r="AQN26" s="250"/>
      <c r="AQO26" s="250"/>
      <c r="AQP26" s="250"/>
      <c r="AQQ26" s="250"/>
      <c r="AQR26" s="250"/>
      <c r="AQS26" s="250"/>
      <c r="AQT26" s="250"/>
      <c r="AQU26" s="250"/>
      <c r="AQV26" s="250"/>
      <c r="AQW26" s="250"/>
      <c r="AQX26" s="250"/>
      <c r="AQY26" s="250"/>
      <c r="AQZ26" s="250"/>
      <c r="ARA26" s="250"/>
      <c r="ARB26" s="250"/>
      <c r="ARC26" s="250"/>
      <c r="ARD26" s="250"/>
      <c r="ARE26" s="250"/>
      <c r="ARF26" s="250"/>
      <c r="ARG26" s="250"/>
      <c r="ARH26" s="250"/>
      <c r="ARI26" s="250"/>
      <c r="ARJ26" s="250"/>
      <c r="ARK26" s="250"/>
      <c r="ARL26" s="250"/>
      <c r="ARM26" s="250"/>
      <c r="ARN26" s="250"/>
      <c r="ARO26" s="250"/>
      <c r="ARP26" s="250"/>
      <c r="ARQ26" s="250"/>
      <c r="ARR26" s="250"/>
    </row>
    <row r="27" spans="1:842 1043:1162" s="279" customFormat="1">
      <c r="A27" s="283">
        <f>SUM(A12:A26)</f>
        <v>102.02911</v>
      </c>
      <c r="AO27" s="280"/>
    </row>
    <row r="30" spans="1:842 1043:1162">
      <c r="A30" s="281"/>
      <c r="B30" s="281"/>
      <c r="C30" s="248"/>
    </row>
    <row r="31" spans="1:842 1043:1162" s="95" customFormat="1">
      <c r="A31" s="258" t="s">
        <v>316</v>
      </c>
      <c r="B31" s="258" t="s">
        <v>329</v>
      </c>
      <c r="C31" s="257" t="s">
        <v>317</v>
      </c>
      <c r="D31" s="259"/>
      <c r="E31" s="257" t="s">
        <v>317</v>
      </c>
      <c r="F31" s="259"/>
      <c r="G31" s="257" t="s">
        <v>317</v>
      </c>
      <c r="H31" s="259"/>
      <c r="I31" s="257" t="s">
        <v>317</v>
      </c>
      <c r="J31" s="259"/>
      <c r="K31" s="257" t="s">
        <v>317</v>
      </c>
      <c r="L31" s="259"/>
      <c r="M31" s="257" t="s">
        <v>317</v>
      </c>
      <c r="N31" s="259"/>
      <c r="O31" s="257" t="s">
        <v>317</v>
      </c>
      <c r="P31" s="259"/>
      <c r="Q31" s="257" t="s">
        <v>317</v>
      </c>
      <c r="R31" s="259"/>
      <c r="S31" s="257" t="s">
        <v>317</v>
      </c>
      <c r="T31" s="259"/>
      <c r="U31" s="257" t="s">
        <v>317</v>
      </c>
      <c r="V31" s="259"/>
      <c r="W31" s="257" t="s">
        <v>317</v>
      </c>
      <c r="X31" s="259"/>
      <c r="Y31" s="257" t="s">
        <v>317</v>
      </c>
      <c r="Z31" s="259"/>
      <c r="AA31" s="257" t="s">
        <v>317</v>
      </c>
      <c r="AB31" s="259"/>
      <c r="AC31" s="257" t="s">
        <v>317</v>
      </c>
      <c r="AD31" s="259"/>
      <c r="AE31" s="257" t="s">
        <v>317</v>
      </c>
      <c r="AF31" s="259"/>
      <c r="AG31" s="257" t="s">
        <v>317</v>
      </c>
      <c r="AH31" s="259"/>
      <c r="AI31" s="257" t="s">
        <v>317</v>
      </c>
      <c r="AJ31" s="259"/>
      <c r="AK31" s="257" t="s">
        <v>317</v>
      </c>
      <c r="AL31" s="259"/>
      <c r="AM31" s="257" t="s">
        <v>317</v>
      </c>
      <c r="AN31" s="259"/>
      <c r="AO31" s="257" t="s">
        <v>317</v>
      </c>
      <c r="AP31" s="259"/>
      <c r="ADW31" s="260"/>
      <c r="ADX31" s="260"/>
      <c r="ADY31" s="260"/>
      <c r="ADZ31" s="260"/>
      <c r="AEA31" s="260"/>
      <c r="AEB31" s="260"/>
      <c r="AEC31" s="260"/>
      <c r="AED31" s="260"/>
      <c r="AEE31" s="260"/>
      <c r="AEF31" s="260"/>
      <c r="AEG31" s="260"/>
      <c r="AEH31" s="260"/>
      <c r="AEI31" s="260"/>
      <c r="AEJ31" s="260"/>
      <c r="AEK31" s="260"/>
      <c r="AEL31" s="260"/>
      <c r="AEM31" s="260"/>
      <c r="AEN31" s="260"/>
      <c r="AEO31" s="260"/>
      <c r="AEP31" s="260"/>
      <c r="AEQ31" s="260"/>
      <c r="AER31" s="260"/>
      <c r="AES31" s="260"/>
      <c r="AET31" s="260"/>
      <c r="AEU31" s="260"/>
      <c r="AEV31" s="260"/>
      <c r="AEW31" s="260"/>
      <c r="AEX31" s="260"/>
      <c r="AEY31" s="260"/>
      <c r="AEZ31" s="260"/>
      <c r="AFA31" s="260"/>
      <c r="AFB31" s="260"/>
      <c r="AFC31" s="260"/>
      <c r="AFD31" s="260"/>
      <c r="AFE31" s="260"/>
      <c r="AFF31" s="260"/>
      <c r="AFG31" s="260"/>
      <c r="AFH31" s="260"/>
      <c r="AFI31" s="260"/>
      <c r="AFJ31" s="260"/>
      <c r="ANC31" s="261"/>
      <c r="AND31" s="261"/>
      <c r="ANE31" s="261"/>
      <c r="ANF31" s="261"/>
      <c r="ANG31" s="261"/>
      <c r="ANH31" s="261"/>
      <c r="ANI31" s="261"/>
      <c r="ANJ31" s="261"/>
      <c r="ANK31" s="261"/>
      <c r="ANL31" s="261"/>
      <c r="ANM31" s="261"/>
      <c r="ANN31" s="261"/>
      <c r="ANO31" s="261"/>
      <c r="ANP31" s="261"/>
      <c r="ANQ31" s="261"/>
      <c r="ANR31" s="261"/>
      <c r="ANS31" s="261"/>
      <c r="ANT31" s="261"/>
      <c r="ANU31" s="261"/>
      <c r="ANV31" s="261"/>
      <c r="ANW31" s="261"/>
      <c r="ANX31" s="261"/>
      <c r="ANY31" s="261"/>
      <c r="ANZ31" s="261"/>
      <c r="AOA31" s="261"/>
      <c r="AOB31" s="261"/>
      <c r="AOC31" s="261"/>
      <c r="AOD31" s="261"/>
      <c r="AOE31" s="261"/>
      <c r="AOF31" s="261"/>
      <c r="AOG31" s="261"/>
      <c r="AOH31" s="261"/>
      <c r="AOI31" s="261"/>
      <c r="AOJ31" s="261"/>
      <c r="AOK31" s="261"/>
      <c r="AOL31" s="261"/>
      <c r="AOM31" s="261"/>
      <c r="AON31" s="261"/>
      <c r="AOO31" s="261"/>
      <c r="AOP31" s="261"/>
      <c r="AOQ31" s="261"/>
      <c r="AOR31" s="261"/>
      <c r="AOS31" s="261"/>
      <c r="AOT31" s="261"/>
      <c r="AOU31" s="261"/>
      <c r="AOV31" s="261"/>
      <c r="AOW31" s="261"/>
      <c r="AOX31" s="261"/>
      <c r="AOY31" s="261"/>
      <c r="AOZ31" s="261"/>
      <c r="APA31" s="261"/>
      <c r="APB31" s="261"/>
      <c r="APC31" s="261"/>
      <c r="APD31" s="261"/>
      <c r="APE31" s="261"/>
      <c r="APF31" s="261"/>
      <c r="APG31" s="261"/>
      <c r="APH31" s="261"/>
      <c r="API31" s="261"/>
      <c r="APJ31" s="261"/>
      <c r="APK31" s="261"/>
      <c r="APL31" s="261"/>
      <c r="APM31" s="261"/>
      <c r="APN31" s="261"/>
      <c r="APO31" s="261"/>
      <c r="APP31" s="261"/>
      <c r="APQ31" s="261"/>
      <c r="APR31" s="261"/>
      <c r="APS31" s="261"/>
      <c r="APT31" s="261"/>
      <c r="APU31" s="261"/>
      <c r="APV31" s="261"/>
      <c r="APW31" s="261"/>
      <c r="APX31" s="261"/>
      <c r="APY31" s="261"/>
      <c r="APZ31" s="261"/>
      <c r="AQA31" s="261"/>
      <c r="AQB31" s="261"/>
      <c r="AQC31" s="261"/>
      <c r="AQD31" s="261"/>
      <c r="AQE31" s="261"/>
      <c r="AQF31" s="261"/>
      <c r="AQG31" s="261"/>
      <c r="AQH31" s="261"/>
      <c r="AQI31" s="261"/>
      <c r="AQJ31" s="261"/>
      <c r="AQK31" s="261"/>
      <c r="AQL31" s="261"/>
      <c r="AQM31" s="261"/>
      <c r="AQN31" s="261"/>
      <c r="AQO31" s="261"/>
      <c r="AQP31" s="261"/>
      <c r="AQQ31" s="261"/>
      <c r="AQR31" s="261"/>
      <c r="AQS31" s="261"/>
      <c r="AQT31" s="261"/>
      <c r="AQU31" s="261"/>
      <c r="AQV31" s="261"/>
      <c r="AQW31" s="261"/>
      <c r="AQX31" s="261"/>
      <c r="AQY31" s="261"/>
      <c r="AQZ31" s="261"/>
      <c r="ARA31" s="261"/>
      <c r="ARB31" s="261"/>
      <c r="ARC31" s="261"/>
      <c r="ARD31" s="261"/>
      <c r="ARE31" s="261"/>
      <c r="ARF31" s="261"/>
      <c r="ARG31" s="261"/>
      <c r="ARH31" s="261"/>
      <c r="ARI31" s="261"/>
      <c r="ARJ31" s="261"/>
      <c r="ARK31" s="261"/>
      <c r="ARL31" s="261"/>
      <c r="ARM31" s="261"/>
      <c r="ARN31" s="261"/>
      <c r="ARO31" s="261"/>
      <c r="ARP31" s="261"/>
      <c r="ARQ31" s="261"/>
      <c r="ARR31" s="261"/>
    </row>
    <row r="32" spans="1:842 1043:1162" s="298" customFormat="1">
      <c r="A32" s="298">
        <f>A12+A13+A14+A15+A20+A21</f>
        <v>59.179109999999994</v>
      </c>
      <c r="B32" s="298">
        <f>B12+B13+B14+B15+B20+B21</f>
        <v>18474</v>
      </c>
      <c r="C32" s="301">
        <f>C12+C14+C15+C20+C21</f>
        <v>531102</v>
      </c>
      <c r="E32" s="301">
        <f>E15+E21</f>
        <v>1899</v>
      </c>
      <c r="G32" s="301">
        <f>G12</f>
        <v>122</v>
      </c>
      <c r="M32" s="301">
        <f>M12+M14+M15+M20+M21</f>
        <v>11957</v>
      </c>
      <c r="O32" s="301">
        <f>O12+O13+O14+O15+O21</f>
        <v>10957</v>
      </c>
      <c r="Q32" s="301">
        <f>Q12+Q13+Q14+Q15+Q20+Q21</f>
        <v>136541</v>
      </c>
      <c r="U32" s="301">
        <f>U12+U13+U14+U15+U20+U21</f>
        <v>35407</v>
      </c>
      <c r="W32" s="301">
        <f>W14</f>
        <v>5441</v>
      </c>
      <c r="Y32" s="301">
        <f>Y12+Y13+Y20+Y21</f>
        <v>9202</v>
      </c>
      <c r="AC32" s="301">
        <f>AC15</f>
        <v>118</v>
      </c>
      <c r="AG32" s="301">
        <f>AG20</f>
        <v>701</v>
      </c>
      <c r="AI32" s="301">
        <f>AI13+AI14+AI15+AI20+AI21</f>
        <v>64065</v>
      </c>
      <c r="AO32" s="301">
        <f>AO12+AO13+AO14+AO15+AO20+AO21</f>
        <v>276410</v>
      </c>
    </row>
    <row r="33" spans="3:3">
      <c r="C33" s="248"/>
    </row>
    <row r="35" spans="3:3">
      <c r="C35" s="248">
        <f>(C32+AO32)/B32</f>
        <v>43.71072859153405</v>
      </c>
    </row>
  </sheetData>
  <conditionalFormatting sqref="D12:D26">
    <cfRule type="expression" dxfId="1" priority="2">
      <formula>AND(LEN(D12)&gt;0,OR(D12&lt;D$2,D12&gt;D$3))</formula>
    </cfRule>
  </conditionalFormatting>
  <conditionalFormatting sqref="AP12:AP26 AN12:AN26 AL12:AL26 AJ12:AJ26 AH12:AH26 AF12:AF26 AD12:AD26 AB12:AB26 Z12:Z26 X12:X26 V12:V26 T12:T26 R12:R26 P12:P26 N12:N26 L12:L26 J12:J26 H12:H26 F12:F26">
    <cfRule type="expression" dxfId="0" priority="1">
      <formula>AND(LEN(F12)&gt;0,OR(F12&lt;F$2,F12&gt;F$3))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3:H24"/>
  <sheetViews>
    <sheetView tabSelected="1" workbookViewId="0">
      <selection activeCell="R17" sqref="R17"/>
    </sheetView>
  </sheetViews>
  <sheetFormatPr defaultRowHeight="14.5"/>
  <cols>
    <col min="4" max="4" width="35.90625" customWidth="1"/>
    <col min="5" max="5" width="8.90625" hidden="1" customWidth="1"/>
    <col min="6" max="6" width="12" bestFit="1" customWidth="1"/>
    <col min="7" max="7" width="14.54296875" customWidth="1"/>
    <col min="8" max="8" width="13.08984375" customWidth="1"/>
  </cols>
  <sheetData>
    <row r="3" spans="4:8" ht="15" thickBot="1"/>
    <row r="4" spans="4:8" ht="15" thickBot="1">
      <c r="D4" s="368" t="s">
        <v>333</v>
      </c>
      <c r="E4" s="369"/>
      <c r="F4" s="369"/>
      <c r="G4" s="369"/>
      <c r="H4" s="370"/>
    </row>
    <row r="5" spans="4:8" ht="15" thickBot="1">
      <c r="D5" s="313" t="s">
        <v>352</v>
      </c>
      <c r="E5" s="314"/>
      <c r="F5" s="314"/>
      <c r="G5" s="314" t="s">
        <v>334</v>
      </c>
      <c r="H5" s="329">
        <v>12</v>
      </c>
    </row>
    <row r="6" spans="4:8" ht="15" thickBot="1">
      <c r="D6" s="315" t="s">
        <v>49</v>
      </c>
      <c r="E6" s="311"/>
      <c r="F6" s="316" t="s">
        <v>335</v>
      </c>
      <c r="G6" s="316" t="s">
        <v>3</v>
      </c>
      <c r="H6" s="317" t="s">
        <v>4</v>
      </c>
    </row>
    <row r="7" spans="4:8">
      <c r="D7" s="312" t="s">
        <v>336</v>
      </c>
      <c r="E7" s="133"/>
      <c r="F7" s="318">
        <v>86860.800000000003</v>
      </c>
      <c r="G7" s="319">
        <v>0.05</v>
      </c>
      <c r="H7" s="327">
        <f>G7*F7</f>
        <v>4343.04</v>
      </c>
    </row>
    <row r="8" spans="4:8">
      <c r="D8" s="312" t="s">
        <v>337</v>
      </c>
      <c r="E8" s="133"/>
      <c r="F8" s="318">
        <v>119412.79999999999</v>
      </c>
      <c r="G8" s="319">
        <v>0.15</v>
      </c>
      <c r="H8" s="327">
        <f t="shared" ref="H8:H11" si="0">G8*F8</f>
        <v>17911.919999999998</v>
      </c>
    </row>
    <row r="9" spans="4:8">
      <c r="D9" s="312" t="s">
        <v>338</v>
      </c>
      <c r="E9" s="133"/>
      <c r="F9" s="318">
        <v>69995</v>
      </c>
      <c r="G9" s="319">
        <v>1.1350000000000001E-2</v>
      </c>
      <c r="H9" s="327">
        <f t="shared" si="0"/>
        <v>794.44325000000003</v>
      </c>
    </row>
    <row r="10" spans="4:8">
      <c r="D10" s="312" t="s">
        <v>339</v>
      </c>
      <c r="E10" s="133"/>
      <c r="F10" s="318">
        <v>39385.600000000006</v>
      </c>
      <c r="G10" s="319">
        <v>0.2</v>
      </c>
      <c r="H10" s="327">
        <f t="shared" si="0"/>
        <v>7877.1200000000017</v>
      </c>
    </row>
    <row r="11" spans="4:8" ht="15" thickBot="1">
      <c r="D11" s="312" t="s">
        <v>340</v>
      </c>
      <c r="E11" s="133"/>
      <c r="F11" s="318">
        <v>32198.400000000001</v>
      </c>
      <c r="G11" s="319">
        <v>0.05</v>
      </c>
      <c r="H11" s="327">
        <f t="shared" si="0"/>
        <v>1609.92</v>
      </c>
    </row>
    <row r="12" spans="4:8" ht="15" thickBot="1">
      <c r="D12" s="315" t="s">
        <v>17</v>
      </c>
      <c r="E12" s="316"/>
      <c r="F12" s="320"/>
      <c r="G12" s="321">
        <f>SUM(G7:G11)</f>
        <v>0.46134999999999998</v>
      </c>
      <c r="H12" s="328">
        <f>SUM(H7:H11)</f>
        <v>32536.443250000004</v>
      </c>
    </row>
    <row r="13" spans="4:8">
      <c r="D13" s="312" t="s">
        <v>341</v>
      </c>
      <c r="E13" s="133"/>
      <c r="F13" s="322">
        <v>3.7000000000000002E-3</v>
      </c>
      <c r="G13" s="323"/>
      <c r="H13" s="327">
        <f>H12*F13</f>
        <v>120.38484002500002</v>
      </c>
    </row>
    <row r="14" spans="4:8" ht="15" thickBot="1">
      <c r="D14" s="312" t="s">
        <v>342</v>
      </c>
      <c r="E14" s="133"/>
      <c r="F14" s="322">
        <v>0.224</v>
      </c>
      <c r="G14" s="323"/>
      <c r="H14" s="327">
        <f>H12*F14</f>
        <v>7288.1632880000006</v>
      </c>
    </row>
    <row r="15" spans="4:8" ht="15" thickBot="1">
      <c r="D15" s="315" t="s">
        <v>343</v>
      </c>
      <c r="E15" s="311"/>
      <c r="F15" s="324"/>
      <c r="G15" s="324"/>
      <c r="H15" s="328">
        <f>H12+H13+H14</f>
        <v>39944.991378025006</v>
      </c>
    </row>
    <row r="16" spans="4:8">
      <c r="D16" s="312"/>
      <c r="E16" s="133"/>
      <c r="F16" s="323"/>
      <c r="G16" s="325" t="s">
        <v>344</v>
      </c>
      <c r="H16" s="327"/>
    </row>
    <row r="17" spans="4:8">
      <c r="D17" s="312" t="s">
        <v>345</v>
      </c>
      <c r="E17" s="133"/>
      <c r="F17" s="323"/>
      <c r="G17" s="326">
        <v>131.74762337907811</v>
      </c>
      <c r="H17" s="330">
        <f>G10*G17</f>
        <v>26.349524675815623</v>
      </c>
    </row>
    <row r="18" spans="4:8" ht="15" thickBot="1">
      <c r="D18" s="312" t="s">
        <v>346</v>
      </c>
      <c r="E18" s="133"/>
      <c r="F18" s="323"/>
      <c r="G18" s="326">
        <v>1203.3479899266183</v>
      </c>
      <c r="H18" s="330">
        <f>G18*G12</f>
        <v>555.16459515264535</v>
      </c>
    </row>
    <row r="19" spans="4:8" ht="15" thickBot="1">
      <c r="D19" s="315" t="s">
        <v>347</v>
      </c>
      <c r="E19" s="311"/>
      <c r="F19" s="324"/>
      <c r="G19" s="324"/>
      <c r="H19" s="328">
        <f>H18+H17+H15</f>
        <v>40526.505497853468</v>
      </c>
    </row>
    <row r="20" spans="4:8" ht="15" thickBot="1">
      <c r="D20" s="312" t="s">
        <v>348</v>
      </c>
      <c r="E20" s="133"/>
      <c r="F20" s="322">
        <v>0.12</v>
      </c>
      <c r="G20" s="323"/>
      <c r="H20" s="327">
        <f>H19*F20</f>
        <v>4863.1806597424156</v>
      </c>
    </row>
    <row r="21" spans="4:8" ht="15" thickBot="1">
      <c r="D21" s="315" t="s">
        <v>30</v>
      </c>
      <c r="E21" s="311"/>
      <c r="F21" s="324"/>
      <c r="G21" s="324"/>
      <c r="H21" s="328">
        <f>H20+H19</f>
        <v>45389.686157595883</v>
      </c>
    </row>
    <row r="22" spans="4:8">
      <c r="D22" s="312" t="s">
        <v>349</v>
      </c>
      <c r="E22" s="133"/>
      <c r="F22" s="322">
        <v>1.9959404600811814E-2</v>
      </c>
      <c r="G22" s="323"/>
      <c r="H22" s="327">
        <f>(H21-H12)*F22</f>
        <v>256.54307562522098</v>
      </c>
    </row>
    <row r="23" spans="4:8" ht="15" thickBot="1">
      <c r="D23" s="312" t="s">
        <v>350</v>
      </c>
      <c r="E23" s="133"/>
      <c r="F23" s="323"/>
      <c r="G23" s="323"/>
      <c r="H23" s="327">
        <f>H22+H21</f>
        <v>45646.229233221107</v>
      </c>
    </row>
    <row r="24" spans="4:8" ht="15" thickBot="1">
      <c r="D24" s="315" t="s">
        <v>351</v>
      </c>
      <c r="E24" s="311"/>
      <c r="F24" s="324"/>
      <c r="G24" s="324"/>
      <c r="H24" s="331">
        <f>H23/H5</f>
        <v>3803.8524361017589</v>
      </c>
    </row>
  </sheetData>
  <mergeCells count="1">
    <mergeCell ref="D4:H4"/>
  </mergeCells>
  <pageMargins left="0.7" right="0.7" top="0.75" bottom="0.75" header="0.3" footer="0.3"/>
  <ignoredErrors>
    <ignoredError sqref="H2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Chart</vt:lpstr>
      <vt:lpstr>M2020 BLS  SALARY CHART</vt:lpstr>
      <vt:lpstr>Fall CAF 2021</vt:lpstr>
      <vt:lpstr>Co Occuring Enhanced Resi</vt:lpstr>
      <vt:lpstr>FY20 UFR BTL Data</vt:lpstr>
      <vt:lpstr>OBOTS 25 HOS Add-on</vt:lpstr>
      <vt:lpstr>Chart!Print_Area</vt:lpstr>
      <vt:lpstr>'Co Occuring Enhanced Resi'!Print_Area</vt:lpstr>
      <vt:lpstr>'M2020 BLS  SALARY CHART'!Print_Area</vt:lpstr>
      <vt:lpstr>'Fall CAF 2021'!Print_Titles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Solimini, Kara (EHS)</cp:lastModifiedBy>
  <cp:lastPrinted>2020-05-19T14:25:39Z</cp:lastPrinted>
  <dcterms:created xsi:type="dcterms:W3CDTF">2019-10-09T11:04:18Z</dcterms:created>
  <dcterms:modified xsi:type="dcterms:W3CDTF">2022-03-18T13:40:30Z</dcterms:modified>
</cp:coreProperties>
</file>