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22980" windowHeight="8736"/>
  </bookViews>
  <sheets>
    <sheet name="M2020 BLS Chart" sheetId="1" r:id="rId1"/>
    <sheet name="CIES model FY23" sheetId="2" r:id="rId2"/>
    <sheet name="Fall 2021 CAF" sheetId="3" r:id="rId3"/>
    <sheet name="UFR 2020 all codes" sheetId="4" r:id="rId4"/>
  </sheets>
  <externalReferences>
    <externalReference r:id="rId5"/>
    <externalReference r:id="rId6"/>
  </externalReferences>
  <definedNames>
    <definedName name="Cap">[1]RawDataCalcs!$L$70:$DB$70</definedName>
    <definedName name="Floor">[1]RawDataCalcs!$L$69:$DB$69</definedName>
    <definedName name="gk" localSheetId="1">#REF!</definedName>
    <definedName name="gk">#REF!</definedName>
    <definedName name="_xlnm.Print_Area" localSheetId="1">'CIES model FY23'!$A$2:$O$35</definedName>
    <definedName name="_xlnm.Print_Titles" localSheetId="2">'Fall 2021 CAF'!$A:$A</definedName>
    <definedName name="Source_2">#REF!</definedName>
  </definedNames>
  <calcPr calcId="145621"/>
</workbook>
</file>

<file path=xl/calcChain.xml><?xml version="1.0" encoding="utf-8"?>
<calcChain xmlns="http://schemas.openxmlformats.org/spreadsheetml/2006/main">
  <c r="E300" i="4" l="1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AR113" i="4"/>
  <c r="E113" i="4"/>
  <c r="B112" i="4"/>
  <c r="AQ112" i="4" s="1"/>
  <c r="AQ111" i="4"/>
  <c r="AO111" i="4"/>
  <c r="AM111" i="4"/>
  <c r="AK111" i="4"/>
  <c r="AI111" i="4"/>
  <c r="AG111" i="4"/>
  <c r="AE111" i="4"/>
  <c r="AC111" i="4"/>
  <c r="AA111" i="4"/>
  <c r="Y111" i="4"/>
  <c r="W111" i="4"/>
  <c r="U111" i="4"/>
  <c r="S111" i="4"/>
  <c r="Q111" i="4"/>
  <c r="O111" i="4"/>
  <c r="M111" i="4"/>
  <c r="K111" i="4"/>
  <c r="I111" i="4"/>
  <c r="G111" i="4"/>
  <c r="E111" i="4"/>
  <c r="AQ110" i="4"/>
  <c r="AO110" i="4"/>
  <c r="AM110" i="4"/>
  <c r="AK110" i="4"/>
  <c r="AI110" i="4"/>
  <c r="AG110" i="4"/>
  <c r="AE110" i="4"/>
  <c r="AC110" i="4"/>
  <c r="AA110" i="4"/>
  <c r="Y110" i="4"/>
  <c r="W110" i="4"/>
  <c r="U110" i="4"/>
  <c r="S110" i="4"/>
  <c r="Q110" i="4"/>
  <c r="O110" i="4"/>
  <c r="M110" i="4"/>
  <c r="K110" i="4"/>
  <c r="I110" i="4"/>
  <c r="G110" i="4"/>
  <c r="E110" i="4"/>
  <c r="AQ109" i="4"/>
  <c r="AO109" i="4"/>
  <c r="AM109" i="4"/>
  <c r="AK109" i="4"/>
  <c r="AI109" i="4"/>
  <c r="AG109" i="4"/>
  <c r="AE109" i="4"/>
  <c r="AC109" i="4"/>
  <c r="AA109" i="4"/>
  <c r="Y109" i="4"/>
  <c r="W109" i="4"/>
  <c r="U109" i="4"/>
  <c r="S109" i="4"/>
  <c r="Q109" i="4"/>
  <c r="O109" i="4"/>
  <c r="M109" i="4"/>
  <c r="K109" i="4"/>
  <c r="I109" i="4"/>
  <c r="G109" i="4"/>
  <c r="E109" i="4"/>
  <c r="AQ108" i="4"/>
  <c r="AO108" i="4"/>
  <c r="AM108" i="4"/>
  <c r="AK108" i="4"/>
  <c r="AI108" i="4"/>
  <c r="AG108" i="4"/>
  <c r="AE108" i="4"/>
  <c r="AC108" i="4"/>
  <c r="AA108" i="4"/>
  <c r="Y108" i="4"/>
  <c r="W108" i="4"/>
  <c r="U108" i="4"/>
  <c r="S108" i="4"/>
  <c r="Q108" i="4"/>
  <c r="O108" i="4"/>
  <c r="M108" i="4"/>
  <c r="K108" i="4"/>
  <c r="I108" i="4"/>
  <c r="G108" i="4"/>
  <c r="E108" i="4"/>
  <c r="AQ107" i="4"/>
  <c r="AO107" i="4"/>
  <c r="AM107" i="4"/>
  <c r="AK107" i="4"/>
  <c r="AI107" i="4"/>
  <c r="AG107" i="4"/>
  <c r="AE107" i="4"/>
  <c r="AC107" i="4"/>
  <c r="AA107" i="4"/>
  <c r="Y107" i="4"/>
  <c r="W107" i="4"/>
  <c r="U107" i="4"/>
  <c r="S107" i="4"/>
  <c r="Q107" i="4"/>
  <c r="O107" i="4"/>
  <c r="M107" i="4"/>
  <c r="K107" i="4"/>
  <c r="I107" i="4"/>
  <c r="G107" i="4"/>
  <c r="E107" i="4"/>
  <c r="AQ106" i="4"/>
  <c r="AO106" i="4"/>
  <c r="AM106" i="4"/>
  <c r="AK106" i="4"/>
  <c r="AI106" i="4"/>
  <c r="AG106" i="4"/>
  <c r="AE106" i="4"/>
  <c r="AC106" i="4"/>
  <c r="AA106" i="4"/>
  <c r="Y106" i="4"/>
  <c r="W106" i="4"/>
  <c r="U106" i="4"/>
  <c r="S106" i="4"/>
  <c r="Q106" i="4"/>
  <c r="O106" i="4"/>
  <c r="M106" i="4"/>
  <c r="K106" i="4"/>
  <c r="I106" i="4"/>
  <c r="G106" i="4"/>
  <c r="E106" i="4"/>
  <c r="AQ105" i="4"/>
  <c r="AO105" i="4"/>
  <c r="AM105" i="4"/>
  <c r="AK105" i="4"/>
  <c r="AI105" i="4"/>
  <c r="AG105" i="4"/>
  <c r="AE105" i="4"/>
  <c r="AC105" i="4"/>
  <c r="AA105" i="4"/>
  <c r="Y105" i="4"/>
  <c r="W105" i="4"/>
  <c r="U105" i="4"/>
  <c r="S105" i="4"/>
  <c r="Q105" i="4"/>
  <c r="O105" i="4"/>
  <c r="M105" i="4"/>
  <c r="K105" i="4"/>
  <c r="I105" i="4"/>
  <c r="G105" i="4"/>
  <c r="E105" i="4"/>
  <c r="AQ104" i="4"/>
  <c r="AO104" i="4"/>
  <c r="AM104" i="4"/>
  <c r="AK104" i="4"/>
  <c r="AI104" i="4"/>
  <c r="AG104" i="4"/>
  <c r="AE104" i="4"/>
  <c r="AC104" i="4"/>
  <c r="AA104" i="4"/>
  <c r="Y104" i="4"/>
  <c r="W104" i="4"/>
  <c r="U104" i="4"/>
  <c r="S104" i="4"/>
  <c r="Q104" i="4"/>
  <c r="O104" i="4"/>
  <c r="M104" i="4"/>
  <c r="K104" i="4"/>
  <c r="I104" i="4"/>
  <c r="G104" i="4"/>
  <c r="E104" i="4"/>
  <c r="AQ103" i="4"/>
  <c r="AO103" i="4"/>
  <c r="AM103" i="4"/>
  <c r="AK103" i="4"/>
  <c r="AI103" i="4"/>
  <c r="AG103" i="4"/>
  <c r="AE103" i="4"/>
  <c r="AC103" i="4"/>
  <c r="AA103" i="4"/>
  <c r="Y103" i="4"/>
  <c r="W103" i="4"/>
  <c r="U103" i="4"/>
  <c r="S103" i="4"/>
  <c r="Q103" i="4"/>
  <c r="O103" i="4"/>
  <c r="M103" i="4"/>
  <c r="K103" i="4"/>
  <c r="I103" i="4"/>
  <c r="G103" i="4"/>
  <c r="E103" i="4"/>
  <c r="AQ102" i="4"/>
  <c r="AO102" i="4"/>
  <c r="AM102" i="4"/>
  <c r="AK102" i="4"/>
  <c r="AI102" i="4"/>
  <c r="AG102" i="4"/>
  <c r="AE102" i="4"/>
  <c r="AC102" i="4"/>
  <c r="AA102" i="4"/>
  <c r="Y102" i="4"/>
  <c r="W102" i="4"/>
  <c r="U102" i="4"/>
  <c r="S102" i="4"/>
  <c r="Q102" i="4"/>
  <c r="O102" i="4"/>
  <c r="M102" i="4"/>
  <c r="K102" i="4"/>
  <c r="I102" i="4"/>
  <c r="G102" i="4"/>
  <c r="E102" i="4"/>
  <c r="AQ101" i="4"/>
  <c r="AO101" i="4"/>
  <c r="AM101" i="4"/>
  <c r="AK101" i="4"/>
  <c r="AI101" i="4"/>
  <c r="AG101" i="4"/>
  <c r="AE101" i="4"/>
  <c r="AC101" i="4"/>
  <c r="AA101" i="4"/>
  <c r="Y101" i="4"/>
  <c r="W101" i="4"/>
  <c r="U101" i="4"/>
  <c r="S101" i="4"/>
  <c r="Q101" i="4"/>
  <c r="O101" i="4"/>
  <c r="M101" i="4"/>
  <c r="K101" i="4"/>
  <c r="I101" i="4"/>
  <c r="G101" i="4"/>
  <c r="E101" i="4"/>
  <c r="AQ100" i="4"/>
  <c r="AO100" i="4"/>
  <c r="AM100" i="4"/>
  <c r="AK100" i="4"/>
  <c r="AI100" i="4"/>
  <c r="AG100" i="4"/>
  <c r="AE100" i="4"/>
  <c r="AC100" i="4"/>
  <c r="AA100" i="4"/>
  <c r="Y100" i="4"/>
  <c r="W100" i="4"/>
  <c r="U100" i="4"/>
  <c r="S100" i="4"/>
  <c r="Q100" i="4"/>
  <c r="O100" i="4"/>
  <c r="M100" i="4"/>
  <c r="K100" i="4"/>
  <c r="I100" i="4"/>
  <c r="G100" i="4"/>
  <c r="E100" i="4"/>
  <c r="AQ99" i="4"/>
  <c r="AO99" i="4"/>
  <c r="AM99" i="4"/>
  <c r="AK99" i="4"/>
  <c r="AI99" i="4"/>
  <c r="AG99" i="4"/>
  <c r="AE99" i="4"/>
  <c r="AC99" i="4"/>
  <c r="AA99" i="4"/>
  <c r="Y99" i="4"/>
  <c r="W99" i="4"/>
  <c r="U99" i="4"/>
  <c r="S99" i="4"/>
  <c r="Q99" i="4"/>
  <c r="O99" i="4"/>
  <c r="M99" i="4"/>
  <c r="K99" i="4"/>
  <c r="I99" i="4"/>
  <c r="G99" i="4"/>
  <c r="E99" i="4"/>
  <c r="AQ98" i="4"/>
  <c r="AO98" i="4"/>
  <c r="AM98" i="4"/>
  <c r="AK98" i="4"/>
  <c r="AI98" i="4"/>
  <c r="AG98" i="4"/>
  <c r="AE98" i="4"/>
  <c r="AC98" i="4"/>
  <c r="AA98" i="4"/>
  <c r="Y98" i="4"/>
  <c r="W98" i="4"/>
  <c r="U98" i="4"/>
  <c r="S98" i="4"/>
  <c r="Q98" i="4"/>
  <c r="O98" i="4"/>
  <c r="M98" i="4"/>
  <c r="K98" i="4"/>
  <c r="I98" i="4"/>
  <c r="G98" i="4"/>
  <c r="E98" i="4"/>
  <c r="AQ97" i="4"/>
  <c r="AO97" i="4"/>
  <c r="AM97" i="4"/>
  <c r="AK97" i="4"/>
  <c r="AI97" i="4"/>
  <c r="AG97" i="4"/>
  <c r="AE97" i="4"/>
  <c r="AC97" i="4"/>
  <c r="AA97" i="4"/>
  <c r="Y97" i="4"/>
  <c r="W97" i="4"/>
  <c r="U97" i="4"/>
  <c r="S97" i="4"/>
  <c r="Q97" i="4"/>
  <c r="O97" i="4"/>
  <c r="M97" i="4"/>
  <c r="K97" i="4"/>
  <c r="I97" i="4"/>
  <c r="G97" i="4"/>
  <c r="E97" i="4"/>
  <c r="AQ96" i="4"/>
  <c r="AO96" i="4"/>
  <c r="AM96" i="4"/>
  <c r="AK96" i="4"/>
  <c r="AI96" i="4"/>
  <c r="AG96" i="4"/>
  <c r="AE96" i="4"/>
  <c r="AC96" i="4"/>
  <c r="AA96" i="4"/>
  <c r="Y96" i="4"/>
  <c r="W96" i="4"/>
  <c r="U96" i="4"/>
  <c r="S96" i="4"/>
  <c r="Q96" i="4"/>
  <c r="O96" i="4"/>
  <c r="M96" i="4"/>
  <c r="K96" i="4"/>
  <c r="I96" i="4"/>
  <c r="G96" i="4"/>
  <c r="E96" i="4"/>
  <c r="AQ95" i="4"/>
  <c r="AO95" i="4"/>
  <c r="AM95" i="4"/>
  <c r="AK95" i="4"/>
  <c r="AI95" i="4"/>
  <c r="AG95" i="4"/>
  <c r="AE95" i="4"/>
  <c r="AC95" i="4"/>
  <c r="AA95" i="4"/>
  <c r="Y95" i="4"/>
  <c r="W95" i="4"/>
  <c r="U95" i="4"/>
  <c r="S95" i="4"/>
  <c r="Q95" i="4"/>
  <c r="O95" i="4"/>
  <c r="M95" i="4"/>
  <c r="K95" i="4"/>
  <c r="I95" i="4"/>
  <c r="G95" i="4"/>
  <c r="E95" i="4"/>
  <c r="AQ94" i="4"/>
  <c r="AO94" i="4"/>
  <c r="AM94" i="4"/>
  <c r="AK94" i="4"/>
  <c r="AI94" i="4"/>
  <c r="AG94" i="4"/>
  <c r="AE94" i="4"/>
  <c r="AC94" i="4"/>
  <c r="AA94" i="4"/>
  <c r="Y94" i="4"/>
  <c r="W94" i="4"/>
  <c r="U94" i="4"/>
  <c r="S94" i="4"/>
  <c r="Q94" i="4"/>
  <c r="O94" i="4"/>
  <c r="M94" i="4"/>
  <c r="K94" i="4"/>
  <c r="I94" i="4"/>
  <c r="G94" i="4"/>
  <c r="E94" i="4"/>
  <c r="AQ93" i="4"/>
  <c r="AO93" i="4"/>
  <c r="AM93" i="4"/>
  <c r="AK93" i="4"/>
  <c r="AI93" i="4"/>
  <c r="AG93" i="4"/>
  <c r="AE93" i="4"/>
  <c r="AC93" i="4"/>
  <c r="AA93" i="4"/>
  <c r="Y93" i="4"/>
  <c r="W93" i="4"/>
  <c r="U93" i="4"/>
  <c r="S93" i="4"/>
  <c r="Q93" i="4"/>
  <c r="O93" i="4"/>
  <c r="M93" i="4"/>
  <c r="K93" i="4"/>
  <c r="I93" i="4"/>
  <c r="G93" i="4"/>
  <c r="E93" i="4"/>
  <c r="AQ92" i="4"/>
  <c r="AO92" i="4"/>
  <c r="AM92" i="4"/>
  <c r="AK92" i="4"/>
  <c r="AI92" i="4"/>
  <c r="AG92" i="4"/>
  <c r="AE92" i="4"/>
  <c r="AC92" i="4"/>
  <c r="AA92" i="4"/>
  <c r="Y92" i="4"/>
  <c r="W92" i="4"/>
  <c r="U92" i="4"/>
  <c r="S92" i="4"/>
  <c r="Q92" i="4"/>
  <c r="O92" i="4"/>
  <c r="M92" i="4"/>
  <c r="K92" i="4"/>
  <c r="I92" i="4"/>
  <c r="G92" i="4"/>
  <c r="E92" i="4"/>
  <c r="AQ91" i="4"/>
  <c r="AO91" i="4"/>
  <c r="AM91" i="4"/>
  <c r="AK91" i="4"/>
  <c r="AI91" i="4"/>
  <c r="AG91" i="4"/>
  <c r="AE91" i="4"/>
  <c r="AC91" i="4"/>
  <c r="AA91" i="4"/>
  <c r="Y91" i="4"/>
  <c r="W91" i="4"/>
  <c r="U91" i="4"/>
  <c r="S91" i="4"/>
  <c r="Q91" i="4"/>
  <c r="O91" i="4"/>
  <c r="M91" i="4"/>
  <c r="K91" i="4"/>
  <c r="I91" i="4"/>
  <c r="G91" i="4"/>
  <c r="E91" i="4"/>
  <c r="AQ90" i="4"/>
  <c r="AO90" i="4"/>
  <c r="AM90" i="4"/>
  <c r="AK90" i="4"/>
  <c r="AI90" i="4"/>
  <c r="AG90" i="4"/>
  <c r="AE90" i="4"/>
  <c r="AC90" i="4"/>
  <c r="AA90" i="4"/>
  <c r="Y90" i="4"/>
  <c r="W90" i="4"/>
  <c r="U90" i="4"/>
  <c r="S90" i="4"/>
  <c r="Q90" i="4"/>
  <c r="O90" i="4"/>
  <c r="M90" i="4"/>
  <c r="K90" i="4"/>
  <c r="I90" i="4"/>
  <c r="G90" i="4"/>
  <c r="E90" i="4"/>
  <c r="AQ89" i="4"/>
  <c r="AO89" i="4"/>
  <c r="AM89" i="4"/>
  <c r="AK89" i="4"/>
  <c r="AI89" i="4"/>
  <c r="AG89" i="4"/>
  <c r="AE89" i="4"/>
  <c r="AC89" i="4"/>
  <c r="AA89" i="4"/>
  <c r="Y89" i="4"/>
  <c r="W89" i="4"/>
  <c r="U89" i="4"/>
  <c r="S89" i="4"/>
  <c r="Q89" i="4"/>
  <c r="O89" i="4"/>
  <c r="M89" i="4"/>
  <c r="K89" i="4"/>
  <c r="I89" i="4"/>
  <c r="G89" i="4"/>
  <c r="E89" i="4"/>
  <c r="AQ88" i="4"/>
  <c r="AO88" i="4"/>
  <c r="AM88" i="4"/>
  <c r="AK88" i="4"/>
  <c r="AI88" i="4"/>
  <c r="AG88" i="4"/>
  <c r="AE88" i="4"/>
  <c r="AC88" i="4"/>
  <c r="AA88" i="4"/>
  <c r="Y88" i="4"/>
  <c r="W88" i="4"/>
  <c r="U88" i="4"/>
  <c r="S88" i="4"/>
  <c r="Q88" i="4"/>
  <c r="O88" i="4"/>
  <c r="M88" i="4"/>
  <c r="K88" i="4"/>
  <c r="I88" i="4"/>
  <c r="G88" i="4"/>
  <c r="E88" i="4"/>
  <c r="AQ87" i="4"/>
  <c r="AO87" i="4"/>
  <c r="AM87" i="4"/>
  <c r="AK87" i="4"/>
  <c r="AI87" i="4"/>
  <c r="AG87" i="4"/>
  <c r="AE87" i="4"/>
  <c r="AC87" i="4"/>
  <c r="AA87" i="4"/>
  <c r="Y87" i="4"/>
  <c r="W87" i="4"/>
  <c r="U87" i="4"/>
  <c r="S87" i="4"/>
  <c r="Q87" i="4"/>
  <c r="O87" i="4"/>
  <c r="M87" i="4"/>
  <c r="K87" i="4"/>
  <c r="I87" i="4"/>
  <c r="G87" i="4"/>
  <c r="E87" i="4"/>
  <c r="AQ86" i="4"/>
  <c r="AO86" i="4"/>
  <c r="AM86" i="4"/>
  <c r="AK86" i="4"/>
  <c r="AI86" i="4"/>
  <c r="AG86" i="4"/>
  <c r="AE86" i="4"/>
  <c r="AC86" i="4"/>
  <c r="AA86" i="4"/>
  <c r="Y86" i="4"/>
  <c r="W86" i="4"/>
  <c r="U86" i="4"/>
  <c r="S86" i="4"/>
  <c r="Q86" i="4"/>
  <c r="O86" i="4"/>
  <c r="M86" i="4"/>
  <c r="K86" i="4"/>
  <c r="I86" i="4"/>
  <c r="G86" i="4"/>
  <c r="E86" i="4"/>
  <c r="AQ85" i="4"/>
  <c r="AO85" i="4"/>
  <c r="AM85" i="4"/>
  <c r="AK85" i="4"/>
  <c r="AI85" i="4"/>
  <c r="AG85" i="4"/>
  <c r="AE85" i="4"/>
  <c r="AC85" i="4"/>
  <c r="AA85" i="4"/>
  <c r="Y85" i="4"/>
  <c r="W85" i="4"/>
  <c r="U85" i="4"/>
  <c r="S85" i="4"/>
  <c r="Q85" i="4"/>
  <c r="O85" i="4"/>
  <c r="M85" i="4"/>
  <c r="K85" i="4"/>
  <c r="I85" i="4"/>
  <c r="G85" i="4"/>
  <c r="E85" i="4"/>
  <c r="AQ84" i="4"/>
  <c r="AO84" i="4"/>
  <c r="AM84" i="4"/>
  <c r="AK84" i="4"/>
  <c r="AI84" i="4"/>
  <c r="AG84" i="4"/>
  <c r="AE84" i="4"/>
  <c r="AC84" i="4"/>
  <c r="AA84" i="4"/>
  <c r="Y84" i="4"/>
  <c r="W84" i="4"/>
  <c r="U84" i="4"/>
  <c r="S84" i="4"/>
  <c r="Q84" i="4"/>
  <c r="O84" i="4"/>
  <c r="M84" i="4"/>
  <c r="K84" i="4"/>
  <c r="I84" i="4"/>
  <c r="G84" i="4"/>
  <c r="E84" i="4"/>
  <c r="AQ83" i="4"/>
  <c r="AO83" i="4"/>
  <c r="AM83" i="4"/>
  <c r="AK83" i="4"/>
  <c r="AI83" i="4"/>
  <c r="AG83" i="4"/>
  <c r="AE83" i="4"/>
  <c r="AC83" i="4"/>
  <c r="AA83" i="4"/>
  <c r="Y83" i="4"/>
  <c r="W83" i="4"/>
  <c r="U83" i="4"/>
  <c r="S83" i="4"/>
  <c r="Q83" i="4"/>
  <c r="O83" i="4"/>
  <c r="M83" i="4"/>
  <c r="K83" i="4"/>
  <c r="I83" i="4"/>
  <c r="G83" i="4"/>
  <c r="E83" i="4"/>
  <c r="AQ82" i="4"/>
  <c r="AO82" i="4"/>
  <c r="AM82" i="4"/>
  <c r="AK82" i="4"/>
  <c r="AI82" i="4"/>
  <c r="AG82" i="4"/>
  <c r="AE82" i="4"/>
  <c r="AC82" i="4"/>
  <c r="AA82" i="4"/>
  <c r="Y82" i="4"/>
  <c r="W82" i="4"/>
  <c r="U82" i="4"/>
  <c r="S82" i="4"/>
  <c r="Q82" i="4"/>
  <c r="O82" i="4"/>
  <c r="M82" i="4"/>
  <c r="K82" i="4"/>
  <c r="I82" i="4"/>
  <c r="G82" i="4"/>
  <c r="E82" i="4"/>
  <c r="AQ81" i="4"/>
  <c r="AO81" i="4"/>
  <c r="AM81" i="4"/>
  <c r="AK81" i="4"/>
  <c r="AI81" i="4"/>
  <c r="AG81" i="4"/>
  <c r="AE81" i="4"/>
  <c r="AC81" i="4"/>
  <c r="AA81" i="4"/>
  <c r="Y81" i="4"/>
  <c r="W81" i="4"/>
  <c r="U81" i="4"/>
  <c r="S81" i="4"/>
  <c r="Q81" i="4"/>
  <c r="O81" i="4"/>
  <c r="M81" i="4"/>
  <c r="K81" i="4"/>
  <c r="I81" i="4"/>
  <c r="G81" i="4"/>
  <c r="E81" i="4"/>
  <c r="AQ80" i="4"/>
  <c r="AO80" i="4"/>
  <c r="AM80" i="4"/>
  <c r="AK80" i="4"/>
  <c r="AI80" i="4"/>
  <c r="AG80" i="4"/>
  <c r="AE80" i="4"/>
  <c r="AC80" i="4"/>
  <c r="AA80" i="4"/>
  <c r="Y80" i="4"/>
  <c r="W80" i="4"/>
  <c r="U80" i="4"/>
  <c r="S80" i="4"/>
  <c r="Q80" i="4"/>
  <c r="O80" i="4"/>
  <c r="M80" i="4"/>
  <c r="K80" i="4"/>
  <c r="I80" i="4"/>
  <c r="G80" i="4"/>
  <c r="E80" i="4"/>
  <c r="AQ79" i="4"/>
  <c r="AO79" i="4"/>
  <c r="AM79" i="4"/>
  <c r="AK79" i="4"/>
  <c r="AI79" i="4"/>
  <c r="AG79" i="4"/>
  <c r="AE79" i="4"/>
  <c r="AC79" i="4"/>
  <c r="AA79" i="4"/>
  <c r="Y79" i="4"/>
  <c r="W79" i="4"/>
  <c r="U79" i="4"/>
  <c r="S79" i="4"/>
  <c r="Q79" i="4"/>
  <c r="O79" i="4"/>
  <c r="M79" i="4"/>
  <c r="K79" i="4"/>
  <c r="I79" i="4"/>
  <c r="G79" i="4"/>
  <c r="E79" i="4"/>
  <c r="AQ78" i="4"/>
  <c r="AO78" i="4"/>
  <c r="AM78" i="4"/>
  <c r="AK78" i="4"/>
  <c r="AI78" i="4"/>
  <c r="AG78" i="4"/>
  <c r="AE78" i="4"/>
  <c r="AC78" i="4"/>
  <c r="AA78" i="4"/>
  <c r="Y78" i="4"/>
  <c r="W78" i="4"/>
  <c r="U78" i="4"/>
  <c r="S78" i="4"/>
  <c r="Q78" i="4"/>
  <c r="O78" i="4"/>
  <c r="M78" i="4"/>
  <c r="K78" i="4"/>
  <c r="I78" i="4"/>
  <c r="G78" i="4"/>
  <c r="E78" i="4"/>
  <c r="AQ77" i="4"/>
  <c r="AO77" i="4"/>
  <c r="AM77" i="4"/>
  <c r="AK77" i="4"/>
  <c r="AI77" i="4"/>
  <c r="AG77" i="4"/>
  <c r="AE77" i="4"/>
  <c r="AC77" i="4"/>
  <c r="AA77" i="4"/>
  <c r="Y77" i="4"/>
  <c r="W77" i="4"/>
  <c r="U77" i="4"/>
  <c r="S77" i="4"/>
  <c r="Q77" i="4"/>
  <c r="O77" i="4"/>
  <c r="M77" i="4"/>
  <c r="K77" i="4"/>
  <c r="I77" i="4"/>
  <c r="G77" i="4"/>
  <c r="E77" i="4"/>
  <c r="AQ76" i="4"/>
  <c r="AO76" i="4"/>
  <c r="AM76" i="4"/>
  <c r="AK76" i="4"/>
  <c r="AI76" i="4"/>
  <c r="AG76" i="4"/>
  <c r="AE76" i="4"/>
  <c r="AC76" i="4"/>
  <c r="AA76" i="4"/>
  <c r="Y76" i="4"/>
  <c r="W76" i="4"/>
  <c r="U76" i="4"/>
  <c r="S76" i="4"/>
  <c r="Q76" i="4"/>
  <c r="O76" i="4"/>
  <c r="M76" i="4"/>
  <c r="K76" i="4"/>
  <c r="I76" i="4"/>
  <c r="G76" i="4"/>
  <c r="E76" i="4"/>
  <c r="AQ75" i="4"/>
  <c r="AO75" i="4"/>
  <c r="AM75" i="4"/>
  <c r="AK75" i="4"/>
  <c r="AI75" i="4"/>
  <c r="AG75" i="4"/>
  <c r="AE75" i="4"/>
  <c r="AC75" i="4"/>
  <c r="AA75" i="4"/>
  <c r="Y75" i="4"/>
  <c r="W75" i="4"/>
  <c r="U75" i="4"/>
  <c r="S75" i="4"/>
  <c r="Q75" i="4"/>
  <c r="O75" i="4"/>
  <c r="M75" i="4"/>
  <c r="K75" i="4"/>
  <c r="I75" i="4"/>
  <c r="G75" i="4"/>
  <c r="E75" i="4"/>
  <c r="AQ74" i="4"/>
  <c r="AO74" i="4"/>
  <c r="AM74" i="4"/>
  <c r="AK74" i="4"/>
  <c r="AI74" i="4"/>
  <c r="AG74" i="4"/>
  <c r="AE74" i="4"/>
  <c r="AC74" i="4"/>
  <c r="AA74" i="4"/>
  <c r="Y74" i="4"/>
  <c r="W74" i="4"/>
  <c r="U74" i="4"/>
  <c r="S74" i="4"/>
  <c r="Q74" i="4"/>
  <c r="O74" i="4"/>
  <c r="M74" i="4"/>
  <c r="K74" i="4"/>
  <c r="I74" i="4"/>
  <c r="G74" i="4"/>
  <c r="E74" i="4"/>
  <c r="AQ73" i="4"/>
  <c r="AO73" i="4"/>
  <c r="AM73" i="4"/>
  <c r="AK73" i="4"/>
  <c r="AI73" i="4"/>
  <c r="AG73" i="4"/>
  <c r="AE73" i="4"/>
  <c r="AC73" i="4"/>
  <c r="AA73" i="4"/>
  <c r="Y73" i="4"/>
  <c r="W73" i="4"/>
  <c r="U73" i="4"/>
  <c r="S73" i="4"/>
  <c r="Q73" i="4"/>
  <c r="O73" i="4"/>
  <c r="M73" i="4"/>
  <c r="K73" i="4"/>
  <c r="I73" i="4"/>
  <c r="G73" i="4"/>
  <c r="E73" i="4"/>
  <c r="AQ72" i="4"/>
  <c r="AO72" i="4"/>
  <c r="AM72" i="4"/>
  <c r="AK72" i="4"/>
  <c r="AI72" i="4"/>
  <c r="AG72" i="4"/>
  <c r="AE72" i="4"/>
  <c r="AC72" i="4"/>
  <c r="AA72" i="4"/>
  <c r="Y72" i="4"/>
  <c r="W72" i="4"/>
  <c r="U72" i="4"/>
  <c r="S72" i="4"/>
  <c r="Q72" i="4"/>
  <c r="O72" i="4"/>
  <c r="M72" i="4"/>
  <c r="K72" i="4"/>
  <c r="I72" i="4"/>
  <c r="G72" i="4"/>
  <c r="E72" i="4"/>
  <c r="AQ71" i="4"/>
  <c r="AO71" i="4"/>
  <c r="AM71" i="4"/>
  <c r="AK71" i="4"/>
  <c r="AI71" i="4"/>
  <c r="AG71" i="4"/>
  <c r="AE71" i="4"/>
  <c r="AC71" i="4"/>
  <c r="AA71" i="4"/>
  <c r="Y71" i="4"/>
  <c r="W71" i="4"/>
  <c r="U71" i="4"/>
  <c r="S71" i="4"/>
  <c r="Q71" i="4"/>
  <c r="O71" i="4"/>
  <c r="M71" i="4"/>
  <c r="K71" i="4"/>
  <c r="I71" i="4"/>
  <c r="G71" i="4"/>
  <c r="E71" i="4"/>
  <c r="AQ70" i="4"/>
  <c r="AO70" i="4"/>
  <c r="AM70" i="4"/>
  <c r="AK70" i="4"/>
  <c r="AI70" i="4"/>
  <c r="AG70" i="4"/>
  <c r="AE70" i="4"/>
  <c r="AC70" i="4"/>
  <c r="AA70" i="4"/>
  <c r="Y70" i="4"/>
  <c r="W70" i="4"/>
  <c r="U70" i="4"/>
  <c r="S70" i="4"/>
  <c r="Q70" i="4"/>
  <c r="O70" i="4"/>
  <c r="M70" i="4"/>
  <c r="K70" i="4"/>
  <c r="I70" i="4"/>
  <c r="G70" i="4"/>
  <c r="E70" i="4"/>
  <c r="AQ69" i="4"/>
  <c r="AO69" i="4"/>
  <c r="AM69" i="4"/>
  <c r="AK69" i="4"/>
  <c r="AI69" i="4"/>
  <c r="AG69" i="4"/>
  <c r="AE69" i="4"/>
  <c r="AC69" i="4"/>
  <c r="AA69" i="4"/>
  <c r="Y69" i="4"/>
  <c r="W69" i="4"/>
  <c r="U69" i="4"/>
  <c r="S69" i="4"/>
  <c r="Q69" i="4"/>
  <c r="O69" i="4"/>
  <c r="M69" i="4"/>
  <c r="K69" i="4"/>
  <c r="I69" i="4"/>
  <c r="G69" i="4"/>
  <c r="E69" i="4"/>
  <c r="AQ68" i="4"/>
  <c r="AO68" i="4"/>
  <c r="AM68" i="4"/>
  <c r="AK68" i="4"/>
  <c r="AI68" i="4"/>
  <c r="AG68" i="4"/>
  <c r="AE68" i="4"/>
  <c r="AC68" i="4"/>
  <c r="AA68" i="4"/>
  <c r="Y68" i="4"/>
  <c r="W68" i="4"/>
  <c r="U68" i="4"/>
  <c r="S68" i="4"/>
  <c r="Q68" i="4"/>
  <c r="O68" i="4"/>
  <c r="M68" i="4"/>
  <c r="K68" i="4"/>
  <c r="I68" i="4"/>
  <c r="G68" i="4"/>
  <c r="E68" i="4"/>
  <c r="AQ67" i="4"/>
  <c r="AO67" i="4"/>
  <c r="AM67" i="4"/>
  <c r="AK67" i="4"/>
  <c r="AI67" i="4"/>
  <c r="AG67" i="4"/>
  <c r="AE67" i="4"/>
  <c r="AC67" i="4"/>
  <c r="AA67" i="4"/>
  <c r="Y67" i="4"/>
  <c r="W67" i="4"/>
  <c r="U67" i="4"/>
  <c r="S67" i="4"/>
  <c r="Q67" i="4"/>
  <c r="O67" i="4"/>
  <c r="M67" i="4"/>
  <c r="K67" i="4"/>
  <c r="I67" i="4"/>
  <c r="G67" i="4"/>
  <c r="E67" i="4"/>
  <c r="AQ66" i="4"/>
  <c r="AO66" i="4"/>
  <c r="AM66" i="4"/>
  <c r="AK66" i="4"/>
  <c r="AI66" i="4"/>
  <c r="AG66" i="4"/>
  <c r="AE66" i="4"/>
  <c r="AC66" i="4"/>
  <c r="AA66" i="4"/>
  <c r="Y66" i="4"/>
  <c r="W66" i="4"/>
  <c r="U66" i="4"/>
  <c r="S66" i="4"/>
  <c r="Q66" i="4"/>
  <c r="O66" i="4"/>
  <c r="M66" i="4"/>
  <c r="K66" i="4"/>
  <c r="I66" i="4"/>
  <c r="G66" i="4"/>
  <c r="E66" i="4"/>
  <c r="AQ65" i="4"/>
  <c r="AO65" i="4"/>
  <c r="AM65" i="4"/>
  <c r="AK65" i="4"/>
  <c r="AI65" i="4"/>
  <c r="AG65" i="4"/>
  <c r="AE65" i="4"/>
  <c r="AC65" i="4"/>
  <c r="AA65" i="4"/>
  <c r="Y65" i="4"/>
  <c r="W65" i="4"/>
  <c r="U65" i="4"/>
  <c r="S65" i="4"/>
  <c r="Q65" i="4"/>
  <c r="O65" i="4"/>
  <c r="M65" i="4"/>
  <c r="K65" i="4"/>
  <c r="I65" i="4"/>
  <c r="G65" i="4"/>
  <c r="E65" i="4"/>
  <c r="AQ64" i="4"/>
  <c r="AO64" i="4"/>
  <c r="AM64" i="4"/>
  <c r="AK64" i="4"/>
  <c r="AI64" i="4"/>
  <c r="AG64" i="4"/>
  <c r="AE64" i="4"/>
  <c r="AC64" i="4"/>
  <c r="AA64" i="4"/>
  <c r="Y64" i="4"/>
  <c r="W64" i="4"/>
  <c r="U64" i="4"/>
  <c r="S64" i="4"/>
  <c r="Q64" i="4"/>
  <c r="O64" i="4"/>
  <c r="M64" i="4"/>
  <c r="K64" i="4"/>
  <c r="I64" i="4"/>
  <c r="G64" i="4"/>
  <c r="E64" i="4"/>
  <c r="AQ63" i="4"/>
  <c r="AO63" i="4"/>
  <c r="AM63" i="4"/>
  <c r="AK63" i="4"/>
  <c r="AI63" i="4"/>
  <c r="AG63" i="4"/>
  <c r="AE63" i="4"/>
  <c r="AC63" i="4"/>
  <c r="AA63" i="4"/>
  <c r="Y63" i="4"/>
  <c r="W63" i="4"/>
  <c r="U63" i="4"/>
  <c r="S63" i="4"/>
  <c r="Q63" i="4"/>
  <c r="O63" i="4"/>
  <c r="M63" i="4"/>
  <c r="K63" i="4"/>
  <c r="I63" i="4"/>
  <c r="G63" i="4"/>
  <c r="E63" i="4"/>
  <c r="AQ62" i="4"/>
  <c r="AO62" i="4"/>
  <c r="AM62" i="4"/>
  <c r="AK62" i="4"/>
  <c r="AI62" i="4"/>
  <c r="AG62" i="4"/>
  <c r="AE62" i="4"/>
  <c r="AC62" i="4"/>
  <c r="AA62" i="4"/>
  <c r="Y62" i="4"/>
  <c r="W62" i="4"/>
  <c r="U62" i="4"/>
  <c r="S62" i="4"/>
  <c r="Q62" i="4"/>
  <c r="O62" i="4"/>
  <c r="M62" i="4"/>
  <c r="K62" i="4"/>
  <c r="I62" i="4"/>
  <c r="G62" i="4"/>
  <c r="E62" i="4"/>
  <c r="AQ61" i="4"/>
  <c r="AO61" i="4"/>
  <c r="AM61" i="4"/>
  <c r="AK61" i="4"/>
  <c r="AI61" i="4"/>
  <c r="AG61" i="4"/>
  <c r="AE61" i="4"/>
  <c r="AC61" i="4"/>
  <c r="AA61" i="4"/>
  <c r="Y61" i="4"/>
  <c r="W61" i="4"/>
  <c r="U61" i="4"/>
  <c r="S61" i="4"/>
  <c r="Q61" i="4"/>
  <c r="O61" i="4"/>
  <c r="M61" i="4"/>
  <c r="K61" i="4"/>
  <c r="I61" i="4"/>
  <c r="G61" i="4"/>
  <c r="E61" i="4"/>
  <c r="AQ60" i="4"/>
  <c r="AO60" i="4"/>
  <c r="AM60" i="4"/>
  <c r="AK60" i="4"/>
  <c r="AI60" i="4"/>
  <c r="AG60" i="4"/>
  <c r="AE60" i="4"/>
  <c r="AC60" i="4"/>
  <c r="AA60" i="4"/>
  <c r="Y60" i="4"/>
  <c r="W60" i="4"/>
  <c r="U60" i="4"/>
  <c r="S60" i="4"/>
  <c r="Q60" i="4"/>
  <c r="O60" i="4"/>
  <c r="M60" i="4"/>
  <c r="K60" i="4"/>
  <c r="I60" i="4"/>
  <c r="G60" i="4"/>
  <c r="E60" i="4"/>
  <c r="AQ59" i="4"/>
  <c r="AO59" i="4"/>
  <c r="AM59" i="4"/>
  <c r="AK59" i="4"/>
  <c r="AI59" i="4"/>
  <c r="AG59" i="4"/>
  <c r="AE59" i="4"/>
  <c r="AC59" i="4"/>
  <c r="AA59" i="4"/>
  <c r="Y59" i="4"/>
  <c r="W59" i="4"/>
  <c r="U59" i="4"/>
  <c r="S59" i="4"/>
  <c r="Q59" i="4"/>
  <c r="O59" i="4"/>
  <c r="M59" i="4"/>
  <c r="K59" i="4"/>
  <c r="I59" i="4"/>
  <c r="G59" i="4"/>
  <c r="E59" i="4"/>
  <c r="AQ58" i="4"/>
  <c r="AO58" i="4"/>
  <c r="AM58" i="4"/>
  <c r="AK58" i="4"/>
  <c r="AI58" i="4"/>
  <c r="AG58" i="4"/>
  <c r="AE58" i="4"/>
  <c r="AC58" i="4"/>
  <c r="AA58" i="4"/>
  <c r="Y58" i="4"/>
  <c r="W58" i="4"/>
  <c r="U58" i="4"/>
  <c r="S58" i="4"/>
  <c r="Q58" i="4"/>
  <c r="O58" i="4"/>
  <c r="M58" i="4"/>
  <c r="K58" i="4"/>
  <c r="I58" i="4"/>
  <c r="G58" i="4"/>
  <c r="E58" i="4"/>
  <c r="AQ57" i="4"/>
  <c r="AO57" i="4"/>
  <c r="AM57" i="4"/>
  <c r="AK57" i="4"/>
  <c r="AI57" i="4"/>
  <c r="AG57" i="4"/>
  <c r="AE57" i="4"/>
  <c r="AC57" i="4"/>
  <c r="AA57" i="4"/>
  <c r="Y57" i="4"/>
  <c r="W57" i="4"/>
  <c r="U57" i="4"/>
  <c r="S57" i="4"/>
  <c r="Q57" i="4"/>
  <c r="O57" i="4"/>
  <c r="M57" i="4"/>
  <c r="K57" i="4"/>
  <c r="I57" i="4"/>
  <c r="G57" i="4"/>
  <c r="E57" i="4"/>
  <c r="AQ56" i="4"/>
  <c r="AO56" i="4"/>
  <c r="AM56" i="4"/>
  <c r="AK56" i="4"/>
  <c r="AI56" i="4"/>
  <c r="AG56" i="4"/>
  <c r="AE56" i="4"/>
  <c r="AC56" i="4"/>
  <c r="AA56" i="4"/>
  <c r="Y56" i="4"/>
  <c r="W56" i="4"/>
  <c r="U56" i="4"/>
  <c r="S56" i="4"/>
  <c r="Q56" i="4"/>
  <c r="O56" i="4"/>
  <c r="M56" i="4"/>
  <c r="K56" i="4"/>
  <c r="I56" i="4"/>
  <c r="G56" i="4"/>
  <c r="E56" i="4"/>
  <c r="AQ55" i="4"/>
  <c r="AO55" i="4"/>
  <c r="AM55" i="4"/>
  <c r="AK55" i="4"/>
  <c r="AI55" i="4"/>
  <c r="AG55" i="4"/>
  <c r="AE55" i="4"/>
  <c r="AC55" i="4"/>
  <c r="AA55" i="4"/>
  <c r="Y55" i="4"/>
  <c r="W55" i="4"/>
  <c r="U55" i="4"/>
  <c r="S55" i="4"/>
  <c r="Q55" i="4"/>
  <c r="O55" i="4"/>
  <c r="M55" i="4"/>
  <c r="K55" i="4"/>
  <c r="I55" i="4"/>
  <c r="G55" i="4"/>
  <c r="E55" i="4"/>
  <c r="AQ54" i="4"/>
  <c r="AO54" i="4"/>
  <c r="AM54" i="4"/>
  <c r="AK54" i="4"/>
  <c r="AI54" i="4"/>
  <c r="AG54" i="4"/>
  <c r="AE54" i="4"/>
  <c r="AC54" i="4"/>
  <c r="AA54" i="4"/>
  <c r="Y54" i="4"/>
  <c r="W54" i="4"/>
  <c r="U54" i="4"/>
  <c r="S54" i="4"/>
  <c r="Q54" i="4"/>
  <c r="O54" i="4"/>
  <c r="M54" i="4"/>
  <c r="K54" i="4"/>
  <c r="I54" i="4"/>
  <c r="G54" i="4"/>
  <c r="E54" i="4"/>
  <c r="AQ53" i="4"/>
  <c r="AO53" i="4"/>
  <c r="AM53" i="4"/>
  <c r="AK53" i="4"/>
  <c r="AI53" i="4"/>
  <c r="AG53" i="4"/>
  <c r="AE53" i="4"/>
  <c r="AC53" i="4"/>
  <c r="AA53" i="4"/>
  <c r="Y53" i="4"/>
  <c r="W53" i="4"/>
  <c r="U53" i="4"/>
  <c r="S53" i="4"/>
  <c r="Q53" i="4"/>
  <c r="O53" i="4"/>
  <c r="M53" i="4"/>
  <c r="K53" i="4"/>
  <c r="I53" i="4"/>
  <c r="G53" i="4"/>
  <c r="E53" i="4"/>
  <c r="AQ52" i="4"/>
  <c r="AO52" i="4"/>
  <c r="AM52" i="4"/>
  <c r="AK52" i="4"/>
  <c r="AI52" i="4"/>
  <c r="AG52" i="4"/>
  <c r="AE52" i="4"/>
  <c r="AC52" i="4"/>
  <c r="AA52" i="4"/>
  <c r="Y52" i="4"/>
  <c r="W52" i="4"/>
  <c r="U52" i="4"/>
  <c r="S52" i="4"/>
  <c r="Q52" i="4"/>
  <c r="O52" i="4"/>
  <c r="M52" i="4"/>
  <c r="K52" i="4"/>
  <c r="I52" i="4"/>
  <c r="G52" i="4"/>
  <c r="E52" i="4"/>
  <c r="AQ51" i="4"/>
  <c r="AO51" i="4"/>
  <c r="AM51" i="4"/>
  <c r="AK51" i="4"/>
  <c r="AI51" i="4"/>
  <c r="AG51" i="4"/>
  <c r="AE51" i="4"/>
  <c r="AC51" i="4"/>
  <c r="AA51" i="4"/>
  <c r="Y51" i="4"/>
  <c r="W51" i="4"/>
  <c r="U51" i="4"/>
  <c r="S51" i="4"/>
  <c r="Q51" i="4"/>
  <c r="O51" i="4"/>
  <c r="M51" i="4"/>
  <c r="K51" i="4"/>
  <c r="I51" i="4"/>
  <c r="G51" i="4"/>
  <c r="E51" i="4"/>
  <c r="AQ50" i="4"/>
  <c r="AO50" i="4"/>
  <c r="AM50" i="4"/>
  <c r="AK50" i="4"/>
  <c r="AI50" i="4"/>
  <c r="AG50" i="4"/>
  <c r="AE50" i="4"/>
  <c r="AC50" i="4"/>
  <c r="AA50" i="4"/>
  <c r="Y50" i="4"/>
  <c r="W50" i="4"/>
  <c r="U50" i="4"/>
  <c r="S50" i="4"/>
  <c r="Q50" i="4"/>
  <c r="O50" i="4"/>
  <c r="M50" i="4"/>
  <c r="K50" i="4"/>
  <c r="I50" i="4"/>
  <c r="G50" i="4"/>
  <c r="E50" i="4"/>
  <c r="AQ49" i="4"/>
  <c r="AO49" i="4"/>
  <c r="AM49" i="4"/>
  <c r="AK49" i="4"/>
  <c r="AI49" i="4"/>
  <c r="AG49" i="4"/>
  <c r="AE49" i="4"/>
  <c r="AC49" i="4"/>
  <c r="AA49" i="4"/>
  <c r="Y49" i="4"/>
  <c r="W49" i="4"/>
  <c r="U49" i="4"/>
  <c r="S49" i="4"/>
  <c r="Q49" i="4"/>
  <c r="O49" i="4"/>
  <c r="M49" i="4"/>
  <c r="K49" i="4"/>
  <c r="I49" i="4"/>
  <c r="G49" i="4"/>
  <c r="E49" i="4"/>
  <c r="AQ48" i="4"/>
  <c r="AO48" i="4"/>
  <c r="AM48" i="4"/>
  <c r="AK48" i="4"/>
  <c r="AI48" i="4"/>
  <c r="AG48" i="4"/>
  <c r="AE48" i="4"/>
  <c r="AC48" i="4"/>
  <c r="AA48" i="4"/>
  <c r="Y48" i="4"/>
  <c r="W48" i="4"/>
  <c r="U48" i="4"/>
  <c r="S48" i="4"/>
  <c r="Q48" i="4"/>
  <c r="O48" i="4"/>
  <c r="M48" i="4"/>
  <c r="K48" i="4"/>
  <c r="I48" i="4"/>
  <c r="G48" i="4"/>
  <c r="E48" i="4"/>
  <c r="AQ47" i="4"/>
  <c r="AO47" i="4"/>
  <c r="AM47" i="4"/>
  <c r="AK47" i="4"/>
  <c r="AI47" i="4"/>
  <c r="AG47" i="4"/>
  <c r="AE47" i="4"/>
  <c r="AC47" i="4"/>
  <c r="AA47" i="4"/>
  <c r="Y47" i="4"/>
  <c r="W47" i="4"/>
  <c r="U47" i="4"/>
  <c r="S47" i="4"/>
  <c r="Q47" i="4"/>
  <c r="O47" i="4"/>
  <c r="M47" i="4"/>
  <c r="K47" i="4"/>
  <c r="I47" i="4"/>
  <c r="G47" i="4"/>
  <c r="E47" i="4"/>
  <c r="AQ46" i="4"/>
  <c r="AO46" i="4"/>
  <c r="AM46" i="4"/>
  <c r="AK46" i="4"/>
  <c r="AI46" i="4"/>
  <c r="AG46" i="4"/>
  <c r="AE46" i="4"/>
  <c r="AC46" i="4"/>
  <c r="AA46" i="4"/>
  <c r="Y46" i="4"/>
  <c r="W46" i="4"/>
  <c r="U46" i="4"/>
  <c r="S46" i="4"/>
  <c r="Q46" i="4"/>
  <c r="O46" i="4"/>
  <c r="M46" i="4"/>
  <c r="K46" i="4"/>
  <c r="I46" i="4"/>
  <c r="G46" i="4"/>
  <c r="E46" i="4"/>
  <c r="AQ45" i="4"/>
  <c r="AO45" i="4"/>
  <c r="AM45" i="4"/>
  <c r="AK45" i="4"/>
  <c r="AI45" i="4"/>
  <c r="AG45" i="4"/>
  <c r="AE45" i="4"/>
  <c r="AC45" i="4"/>
  <c r="AA45" i="4"/>
  <c r="Y45" i="4"/>
  <c r="W45" i="4"/>
  <c r="U45" i="4"/>
  <c r="S45" i="4"/>
  <c r="Q45" i="4"/>
  <c r="O45" i="4"/>
  <c r="M45" i="4"/>
  <c r="K45" i="4"/>
  <c r="I45" i="4"/>
  <c r="G45" i="4"/>
  <c r="E45" i="4"/>
  <c r="AQ44" i="4"/>
  <c r="AO44" i="4"/>
  <c r="AM44" i="4"/>
  <c r="AK44" i="4"/>
  <c r="AI44" i="4"/>
  <c r="AG44" i="4"/>
  <c r="AE44" i="4"/>
  <c r="AC44" i="4"/>
  <c r="AA44" i="4"/>
  <c r="Y44" i="4"/>
  <c r="W44" i="4"/>
  <c r="U44" i="4"/>
  <c r="S44" i="4"/>
  <c r="Q44" i="4"/>
  <c r="O44" i="4"/>
  <c r="M44" i="4"/>
  <c r="K44" i="4"/>
  <c r="I44" i="4"/>
  <c r="G44" i="4"/>
  <c r="E44" i="4"/>
  <c r="AQ43" i="4"/>
  <c r="AO43" i="4"/>
  <c r="AM43" i="4"/>
  <c r="AK43" i="4"/>
  <c r="AI43" i="4"/>
  <c r="AG43" i="4"/>
  <c r="AE43" i="4"/>
  <c r="AC43" i="4"/>
  <c r="AA43" i="4"/>
  <c r="Y43" i="4"/>
  <c r="W43" i="4"/>
  <c r="U43" i="4"/>
  <c r="S43" i="4"/>
  <c r="Q43" i="4"/>
  <c r="O43" i="4"/>
  <c r="M43" i="4"/>
  <c r="K43" i="4"/>
  <c r="I43" i="4"/>
  <c r="G43" i="4"/>
  <c r="E43" i="4"/>
  <c r="AQ42" i="4"/>
  <c r="AO42" i="4"/>
  <c r="AM42" i="4"/>
  <c r="AK42" i="4"/>
  <c r="AI42" i="4"/>
  <c r="AG42" i="4"/>
  <c r="AE42" i="4"/>
  <c r="AC42" i="4"/>
  <c r="AA42" i="4"/>
  <c r="Y42" i="4"/>
  <c r="W42" i="4"/>
  <c r="U42" i="4"/>
  <c r="S42" i="4"/>
  <c r="Q42" i="4"/>
  <c r="O42" i="4"/>
  <c r="M42" i="4"/>
  <c r="K42" i="4"/>
  <c r="I42" i="4"/>
  <c r="G42" i="4"/>
  <c r="E42" i="4"/>
  <c r="AQ41" i="4"/>
  <c r="AO41" i="4"/>
  <c r="AM41" i="4"/>
  <c r="AK41" i="4"/>
  <c r="AI41" i="4"/>
  <c r="AG41" i="4"/>
  <c r="AE41" i="4"/>
  <c r="AC41" i="4"/>
  <c r="AA41" i="4"/>
  <c r="Y41" i="4"/>
  <c r="W41" i="4"/>
  <c r="U41" i="4"/>
  <c r="S41" i="4"/>
  <c r="Q41" i="4"/>
  <c r="O41" i="4"/>
  <c r="M41" i="4"/>
  <c r="K41" i="4"/>
  <c r="I41" i="4"/>
  <c r="G41" i="4"/>
  <c r="E41" i="4"/>
  <c r="AQ40" i="4"/>
  <c r="AO40" i="4"/>
  <c r="AM40" i="4"/>
  <c r="AK40" i="4"/>
  <c r="AI40" i="4"/>
  <c r="AG40" i="4"/>
  <c r="AE40" i="4"/>
  <c r="AC40" i="4"/>
  <c r="AA40" i="4"/>
  <c r="Y40" i="4"/>
  <c r="W40" i="4"/>
  <c r="U40" i="4"/>
  <c r="S40" i="4"/>
  <c r="Q40" i="4"/>
  <c r="O40" i="4"/>
  <c r="M40" i="4"/>
  <c r="K40" i="4"/>
  <c r="I40" i="4"/>
  <c r="G40" i="4"/>
  <c r="E40" i="4"/>
  <c r="AQ39" i="4"/>
  <c r="AO39" i="4"/>
  <c r="AM39" i="4"/>
  <c r="AK39" i="4"/>
  <c r="AI39" i="4"/>
  <c r="AG39" i="4"/>
  <c r="AE39" i="4"/>
  <c r="AC39" i="4"/>
  <c r="AA39" i="4"/>
  <c r="Y39" i="4"/>
  <c r="W39" i="4"/>
  <c r="U39" i="4"/>
  <c r="S39" i="4"/>
  <c r="Q39" i="4"/>
  <c r="O39" i="4"/>
  <c r="M39" i="4"/>
  <c r="K39" i="4"/>
  <c r="I39" i="4"/>
  <c r="G39" i="4"/>
  <c r="E39" i="4"/>
  <c r="AQ38" i="4"/>
  <c r="AO38" i="4"/>
  <c r="AM38" i="4"/>
  <c r="AK38" i="4"/>
  <c r="AI38" i="4"/>
  <c r="AG38" i="4"/>
  <c r="AE38" i="4"/>
  <c r="AC38" i="4"/>
  <c r="AA38" i="4"/>
  <c r="Y38" i="4"/>
  <c r="W38" i="4"/>
  <c r="U38" i="4"/>
  <c r="S38" i="4"/>
  <c r="Q38" i="4"/>
  <c r="O38" i="4"/>
  <c r="M38" i="4"/>
  <c r="K38" i="4"/>
  <c r="I38" i="4"/>
  <c r="G38" i="4"/>
  <c r="E38" i="4"/>
  <c r="AQ37" i="4"/>
  <c r="AO37" i="4"/>
  <c r="AM37" i="4"/>
  <c r="AK37" i="4"/>
  <c r="AI37" i="4"/>
  <c r="AG37" i="4"/>
  <c r="AE37" i="4"/>
  <c r="AC37" i="4"/>
  <c r="AA37" i="4"/>
  <c r="Y37" i="4"/>
  <c r="W37" i="4"/>
  <c r="U37" i="4"/>
  <c r="S37" i="4"/>
  <c r="Q37" i="4"/>
  <c r="O37" i="4"/>
  <c r="M37" i="4"/>
  <c r="K37" i="4"/>
  <c r="I37" i="4"/>
  <c r="G37" i="4"/>
  <c r="E37" i="4"/>
  <c r="AQ36" i="4"/>
  <c r="AO36" i="4"/>
  <c r="AM36" i="4"/>
  <c r="AK36" i="4"/>
  <c r="AI36" i="4"/>
  <c r="AG36" i="4"/>
  <c r="AE36" i="4"/>
  <c r="AC36" i="4"/>
  <c r="AA36" i="4"/>
  <c r="Y36" i="4"/>
  <c r="W36" i="4"/>
  <c r="U36" i="4"/>
  <c r="S36" i="4"/>
  <c r="Q36" i="4"/>
  <c r="O36" i="4"/>
  <c r="M36" i="4"/>
  <c r="K36" i="4"/>
  <c r="I36" i="4"/>
  <c r="G36" i="4"/>
  <c r="E36" i="4"/>
  <c r="AQ35" i="4"/>
  <c r="AO35" i="4"/>
  <c r="AM35" i="4"/>
  <c r="AK35" i="4"/>
  <c r="AI35" i="4"/>
  <c r="AG35" i="4"/>
  <c r="AE35" i="4"/>
  <c r="AC35" i="4"/>
  <c r="AA35" i="4"/>
  <c r="Y35" i="4"/>
  <c r="W35" i="4"/>
  <c r="U35" i="4"/>
  <c r="S35" i="4"/>
  <c r="Q35" i="4"/>
  <c r="O35" i="4"/>
  <c r="M35" i="4"/>
  <c r="K35" i="4"/>
  <c r="I35" i="4"/>
  <c r="G35" i="4"/>
  <c r="E35" i="4"/>
  <c r="AQ34" i="4"/>
  <c r="AO34" i="4"/>
  <c r="AM34" i="4"/>
  <c r="AK34" i="4"/>
  <c r="AI34" i="4"/>
  <c r="AG34" i="4"/>
  <c r="AE34" i="4"/>
  <c r="AC34" i="4"/>
  <c r="AA34" i="4"/>
  <c r="Y34" i="4"/>
  <c r="W34" i="4"/>
  <c r="U34" i="4"/>
  <c r="S34" i="4"/>
  <c r="Q34" i="4"/>
  <c r="O34" i="4"/>
  <c r="M34" i="4"/>
  <c r="K34" i="4"/>
  <c r="I34" i="4"/>
  <c r="G34" i="4"/>
  <c r="E34" i="4"/>
  <c r="AQ33" i="4"/>
  <c r="AO33" i="4"/>
  <c r="AM33" i="4"/>
  <c r="AK33" i="4"/>
  <c r="AI33" i="4"/>
  <c r="AG33" i="4"/>
  <c r="AE33" i="4"/>
  <c r="AC33" i="4"/>
  <c r="AA33" i="4"/>
  <c r="Y33" i="4"/>
  <c r="W33" i="4"/>
  <c r="U33" i="4"/>
  <c r="S33" i="4"/>
  <c r="Q33" i="4"/>
  <c r="O33" i="4"/>
  <c r="M33" i="4"/>
  <c r="K33" i="4"/>
  <c r="I33" i="4"/>
  <c r="G33" i="4"/>
  <c r="E33" i="4"/>
  <c r="AQ32" i="4"/>
  <c r="AO32" i="4"/>
  <c r="AM32" i="4"/>
  <c r="AK32" i="4"/>
  <c r="AI32" i="4"/>
  <c r="AG32" i="4"/>
  <c r="AE32" i="4"/>
  <c r="AC32" i="4"/>
  <c r="AA32" i="4"/>
  <c r="Y32" i="4"/>
  <c r="W32" i="4"/>
  <c r="U32" i="4"/>
  <c r="S32" i="4"/>
  <c r="Q32" i="4"/>
  <c r="O32" i="4"/>
  <c r="M32" i="4"/>
  <c r="K32" i="4"/>
  <c r="I32" i="4"/>
  <c r="G32" i="4"/>
  <c r="E32" i="4"/>
  <c r="AQ31" i="4"/>
  <c r="AO31" i="4"/>
  <c r="AM31" i="4"/>
  <c r="AK31" i="4"/>
  <c r="AI31" i="4"/>
  <c r="AG31" i="4"/>
  <c r="AE31" i="4"/>
  <c r="AC31" i="4"/>
  <c r="AA31" i="4"/>
  <c r="Y31" i="4"/>
  <c r="W31" i="4"/>
  <c r="U31" i="4"/>
  <c r="S31" i="4"/>
  <c r="Q31" i="4"/>
  <c r="O31" i="4"/>
  <c r="M31" i="4"/>
  <c r="K31" i="4"/>
  <c r="I31" i="4"/>
  <c r="G31" i="4"/>
  <c r="E31" i="4"/>
  <c r="AQ30" i="4"/>
  <c r="AO30" i="4"/>
  <c r="AM30" i="4"/>
  <c r="AK30" i="4"/>
  <c r="AI30" i="4"/>
  <c r="AG30" i="4"/>
  <c r="AE30" i="4"/>
  <c r="AC30" i="4"/>
  <c r="AA30" i="4"/>
  <c r="Y30" i="4"/>
  <c r="W30" i="4"/>
  <c r="U30" i="4"/>
  <c r="S30" i="4"/>
  <c r="Q30" i="4"/>
  <c r="O30" i="4"/>
  <c r="M30" i="4"/>
  <c r="K30" i="4"/>
  <c r="I30" i="4"/>
  <c r="G30" i="4"/>
  <c r="E30" i="4"/>
  <c r="AQ29" i="4"/>
  <c r="AO29" i="4"/>
  <c r="AM29" i="4"/>
  <c r="AK29" i="4"/>
  <c r="AI29" i="4"/>
  <c r="AG29" i="4"/>
  <c r="AE29" i="4"/>
  <c r="AC29" i="4"/>
  <c r="AA29" i="4"/>
  <c r="Y29" i="4"/>
  <c r="W29" i="4"/>
  <c r="U29" i="4"/>
  <c r="S29" i="4"/>
  <c r="Q29" i="4"/>
  <c r="O29" i="4"/>
  <c r="M29" i="4"/>
  <c r="K29" i="4"/>
  <c r="I29" i="4"/>
  <c r="G29" i="4"/>
  <c r="E29" i="4"/>
  <c r="AQ28" i="4"/>
  <c r="AO28" i="4"/>
  <c r="AM28" i="4"/>
  <c r="AK28" i="4"/>
  <c r="AI28" i="4"/>
  <c r="AG28" i="4"/>
  <c r="AE28" i="4"/>
  <c r="AC28" i="4"/>
  <c r="AA28" i="4"/>
  <c r="Y28" i="4"/>
  <c r="W28" i="4"/>
  <c r="U28" i="4"/>
  <c r="S28" i="4"/>
  <c r="Q28" i="4"/>
  <c r="O28" i="4"/>
  <c r="M28" i="4"/>
  <c r="K28" i="4"/>
  <c r="I28" i="4"/>
  <c r="G28" i="4"/>
  <c r="E28" i="4"/>
  <c r="AQ27" i="4"/>
  <c r="AO27" i="4"/>
  <c r="AM27" i="4"/>
  <c r="AK27" i="4"/>
  <c r="AI27" i="4"/>
  <c r="AG27" i="4"/>
  <c r="AE27" i="4"/>
  <c r="AC27" i="4"/>
  <c r="AA27" i="4"/>
  <c r="Y27" i="4"/>
  <c r="W27" i="4"/>
  <c r="U27" i="4"/>
  <c r="S27" i="4"/>
  <c r="Q27" i="4"/>
  <c r="O27" i="4"/>
  <c r="M27" i="4"/>
  <c r="K27" i="4"/>
  <c r="I27" i="4"/>
  <c r="G27" i="4"/>
  <c r="E27" i="4"/>
  <c r="AQ26" i="4"/>
  <c r="AO26" i="4"/>
  <c r="AM26" i="4"/>
  <c r="AK26" i="4"/>
  <c r="AI26" i="4"/>
  <c r="AG26" i="4"/>
  <c r="AE26" i="4"/>
  <c r="AC26" i="4"/>
  <c r="AA26" i="4"/>
  <c r="Y26" i="4"/>
  <c r="W26" i="4"/>
  <c r="U26" i="4"/>
  <c r="S26" i="4"/>
  <c r="Q26" i="4"/>
  <c r="O26" i="4"/>
  <c r="M26" i="4"/>
  <c r="K26" i="4"/>
  <c r="I26" i="4"/>
  <c r="G26" i="4"/>
  <c r="E26" i="4"/>
  <c r="AQ25" i="4"/>
  <c r="AO25" i="4"/>
  <c r="AM25" i="4"/>
  <c r="AK25" i="4"/>
  <c r="AI25" i="4"/>
  <c r="AG25" i="4"/>
  <c r="AE25" i="4"/>
  <c r="AC25" i="4"/>
  <c r="AA25" i="4"/>
  <c r="Y25" i="4"/>
  <c r="W25" i="4"/>
  <c r="U25" i="4"/>
  <c r="S25" i="4"/>
  <c r="Q25" i="4"/>
  <c r="O25" i="4"/>
  <c r="M25" i="4"/>
  <c r="K25" i="4"/>
  <c r="I25" i="4"/>
  <c r="G25" i="4"/>
  <c r="E25" i="4"/>
  <c r="AQ24" i="4"/>
  <c r="AO24" i="4"/>
  <c r="AM24" i="4"/>
  <c r="AK24" i="4"/>
  <c r="AI24" i="4"/>
  <c r="AG24" i="4"/>
  <c r="AE24" i="4"/>
  <c r="AC24" i="4"/>
  <c r="AA24" i="4"/>
  <c r="Y24" i="4"/>
  <c r="W24" i="4"/>
  <c r="U24" i="4"/>
  <c r="S24" i="4"/>
  <c r="Q24" i="4"/>
  <c r="O24" i="4"/>
  <c r="M24" i="4"/>
  <c r="K24" i="4"/>
  <c r="I24" i="4"/>
  <c r="G24" i="4"/>
  <c r="E24" i="4"/>
  <c r="AQ23" i="4"/>
  <c r="AO23" i="4"/>
  <c r="AM23" i="4"/>
  <c r="AK23" i="4"/>
  <c r="AI23" i="4"/>
  <c r="AG23" i="4"/>
  <c r="AE23" i="4"/>
  <c r="AC23" i="4"/>
  <c r="AA23" i="4"/>
  <c r="Y23" i="4"/>
  <c r="W23" i="4"/>
  <c r="U23" i="4"/>
  <c r="S23" i="4"/>
  <c r="Q23" i="4"/>
  <c r="O23" i="4"/>
  <c r="M23" i="4"/>
  <c r="K23" i="4"/>
  <c r="I23" i="4"/>
  <c r="G23" i="4"/>
  <c r="E23" i="4"/>
  <c r="AQ22" i="4"/>
  <c r="AO22" i="4"/>
  <c r="AM22" i="4"/>
  <c r="AK22" i="4"/>
  <c r="AI22" i="4"/>
  <c r="AG22" i="4"/>
  <c r="AE22" i="4"/>
  <c r="AC22" i="4"/>
  <c r="AA22" i="4"/>
  <c r="Y22" i="4"/>
  <c r="W22" i="4"/>
  <c r="U22" i="4"/>
  <c r="S22" i="4"/>
  <c r="Q22" i="4"/>
  <c r="O22" i="4"/>
  <c r="M22" i="4"/>
  <c r="K22" i="4"/>
  <c r="I22" i="4"/>
  <c r="G22" i="4"/>
  <c r="E22" i="4"/>
  <c r="AQ21" i="4"/>
  <c r="AO21" i="4"/>
  <c r="AM21" i="4"/>
  <c r="AK21" i="4"/>
  <c r="AI21" i="4"/>
  <c r="AG21" i="4"/>
  <c r="AE21" i="4"/>
  <c r="AC21" i="4"/>
  <c r="AA21" i="4"/>
  <c r="Y21" i="4"/>
  <c r="W21" i="4"/>
  <c r="U21" i="4"/>
  <c r="S21" i="4"/>
  <c r="Q21" i="4"/>
  <c r="O21" i="4"/>
  <c r="M21" i="4"/>
  <c r="K21" i="4"/>
  <c r="I21" i="4"/>
  <c r="G21" i="4"/>
  <c r="E21" i="4"/>
  <c r="AQ20" i="4"/>
  <c r="AO20" i="4"/>
  <c r="AM20" i="4"/>
  <c r="AK20" i="4"/>
  <c r="AI20" i="4"/>
  <c r="AG20" i="4"/>
  <c r="AE20" i="4"/>
  <c r="AC20" i="4"/>
  <c r="AA20" i="4"/>
  <c r="Y20" i="4"/>
  <c r="W20" i="4"/>
  <c r="U20" i="4"/>
  <c r="S20" i="4"/>
  <c r="Q20" i="4"/>
  <c r="O20" i="4"/>
  <c r="M20" i="4"/>
  <c r="K20" i="4"/>
  <c r="I20" i="4"/>
  <c r="G20" i="4"/>
  <c r="E20" i="4"/>
  <c r="AQ19" i="4"/>
  <c r="AO19" i="4"/>
  <c r="AM19" i="4"/>
  <c r="AK19" i="4"/>
  <c r="AI19" i="4"/>
  <c r="AG19" i="4"/>
  <c r="AE19" i="4"/>
  <c r="AC19" i="4"/>
  <c r="AA19" i="4"/>
  <c r="Y19" i="4"/>
  <c r="W19" i="4"/>
  <c r="U19" i="4"/>
  <c r="S19" i="4"/>
  <c r="Q19" i="4"/>
  <c r="O19" i="4"/>
  <c r="M19" i="4"/>
  <c r="K19" i="4"/>
  <c r="I19" i="4"/>
  <c r="G19" i="4"/>
  <c r="E19" i="4"/>
  <c r="AQ18" i="4"/>
  <c r="AO18" i="4"/>
  <c r="AM18" i="4"/>
  <c r="AK18" i="4"/>
  <c r="AI18" i="4"/>
  <c r="AG18" i="4"/>
  <c r="AE18" i="4"/>
  <c r="AC18" i="4"/>
  <c r="AA18" i="4"/>
  <c r="Y18" i="4"/>
  <c r="W18" i="4"/>
  <c r="U18" i="4"/>
  <c r="S18" i="4"/>
  <c r="Q18" i="4"/>
  <c r="O18" i="4"/>
  <c r="M18" i="4"/>
  <c r="K18" i="4"/>
  <c r="I18" i="4"/>
  <c r="G18" i="4"/>
  <c r="E18" i="4"/>
  <c r="AQ17" i="4"/>
  <c r="AO17" i="4"/>
  <c r="AM17" i="4"/>
  <c r="AK17" i="4"/>
  <c r="AI17" i="4"/>
  <c r="AG17" i="4"/>
  <c r="AE17" i="4"/>
  <c r="AC17" i="4"/>
  <c r="AA17" i="4"/>
  <c r="Y17" i="4"/>
  <c r="W17" i="4"/>
  <c r="U17" i="4"/>
  <c r="S17" i="4"/>
  <c r="Q17" i="4"/>
  <c r="O17" i="4"/>
  <c r="M17" i="4"/>
  <c r="K17" i="4"/>
  <c r="I17" i="4"/>
  <c r="G17" i="4"/>
  <c r="E17" i="4"/>
  <c r="AQ16" i="4"/>
  <c r="AO16" i="4"/>
  <c r="AM16" i="4"/>
  <c r="AK16" i="4"/>
  <c r="AI16" i="4"/>
  <c r="AG16" i="4"/>
  <c r="AE16" i="4"/>
  <c r="AC16" i="4"/>
  <c r="AA16" i="4"/>
  <c r="Y16" i="4"/>
  <c r="W16" i="4"/>
  <c r="U16" i="4"/>
  <c r="S16" i="4"/>
  <c r="Q16" i="4"/>
  <c r="O16" i="4"/>
  <c r="M16" i="4"/>
  <c r="K16" i="4"/>
  <c r="I16" i="4"/>
  <c r="G16" i="4"/>
  <c r="E16" i="4"/>
  <c r="AQ15" i="4"/>
  <c r="AO15" i="4"/>
  <c r="AM15" i="4"/>
  <c r="AK15" i="4"/>
  <c r="AI15" i="4"/>
  <c r="AG15" i="4"/>
  <c r="AE15" i="4"/>
  <c r="AC15" i="4"/>
  <c r="AA15" i="4"/>
  <c r="Y15" i="4"/>
  <c r="W15" i="4"/>
  <c r="U15" i="4"/>
  <c r="S15" i="4"/>
  <c r="Q15" i="4"/>
  <c r="O15" i="4"/>
  <c r="M15" i="4"/>
  <c r="K15" i="4"/>
  <c r="I15" i="4"/>
  <c r="G15" i="4"/>
  <c r="E15" i="4"/>
  <c r="AQ14" i="4"/>
  <c r="AO14" i="4"/>
  <c r="AM14" i="4"/>
  <c r="AK14" i="4"/>
  <c r="AI14" i="4"/>
  <c r="AG14" i="4"/>
  <c r="AE14" i="4"/>
  <c r="AC14" i="4"/>
  <c r="AA14" i="4"/>
  <c r="Y14" i="4"/>
  <c r="W14" i="4"/>
  <c r="U14" i="4"/>
  <c r="S14" i="4"/>
  <c r="Q14" i="4"/>
  <c r="O14" i="4"/>
  <c r="M14" i="4"/>
  <c r="K14" i="4"/>
  <c r="I14" i="4"/>
  <c r="G14" i="4"/>
  <c r="E14" i="4"/>
  <c r="AQ13" i="4"/>
  <c r="AO13" i="4"/>
  <c r="AM13" i="4"/>
  <c r="AK13" i="4"/>
  <c r="AI13" i="4"/>
  <c r="AG13" i="4"/>
  <c r="AE13" i="4"/>
  <c r="AC13" i="4"/>
  <c r="AA13" i="4"/>
  <c r="Y13" i="4"/>
  <c r="W13" i="4"/>
  <c r="U13" i="4"/>
  <c r="S13" i="4"/>
  <c r="Q13" i="4"/>
  <c r="O13" i="4"/>
  <c r="M13" i="4"/>
  <c r="K13" i="4"/>
  <c r="I13" i="4"/>
  <c r="G13" i="4"/>
  <c r="E13" i="4"/>
  <c r="AQ12" i="4"/>
  <c r="AO12" i="4"/>
  <c r="AM12" i="4"/>
  <c r="AK12" i="4"/>
  <c r="AI12" i="4"/>
  <c r="AG12" i="4"/>
  <c r="AE12" i="4"/>
  <c r="AC12" i="4"/>
  <c r="AA12" i="4"/>
  <c r="Y12" i="4"/>
  <c r="W12" i="4"/>
  <c r="U12" i="4"/>
  <c r="S12" i="4"/>
  <c r="Q12" i="4"/>
  <c r="O12" i="4"/>
  <c r="M12" i="4"/>
  <c r="K12" i="4"/>
  <c r="I12" i="4"/>
  <c r="G12" i="4"/>
  <c r="E12" i="4"/>
  <c r="AQ10" i="4"/>
  <c r="AO10" i="4"/>
  <c r="AM10" i="4"/>
  <c r="AK10" i="4"/>
  <c r="AI10" i="4"/>
  <c r="AG10" i="4"/>
  <c r="AE10" i="4"/>
  <c r="AC10" i="4"/>
  <c r="AA10" i="4"/>
  <c r="Y10" i="4"/>
  <c r="W10" i="4"/>
  <c r="U10" i="4"/>
  <c r="S10" i="4"/>
  <c r="Q10" i="4"/>
  <c r="O10" i="4"/>
  <c r="M10" i="4"/>
  <c r="K10" i="4"/>
  <c r="I10" i="4"/>
  <c r="G10" i="4"/>
  <c r="E10" i="4"/>
  <c r="CB22" i="3"/>
  <c r="CA22" i="3"/>
  <c r="BZ22" i="3"/>
  <c r="BY22" i="3"/>
  <c r="BX22" i="3"/>
  <c r="BW22" i="3"/>
  <c r="BV22" i="3"/>
  <c r="BU22" i="3"/>
  <c r="CD22" i="3" s="1"/>
  <c r="CD24" i="3" s="1"/>
  <c r="C24" i="2" s="1"/>
  <c r="H16" i="2" s="1"/>
  <c r="CB21" i="3"/>
  <c r="CA21" i="3"/>
  <c r="BZ21" i="3"/>
  <c r="BY21" i="3"/>
  <c r="BX21" i="3"/>
  <c r="BW21" i="3"/>
  <c r="BV21" i="3"/>
  <c r="BU21" i="3"/>
  <c r="CB20" i="3"/>
  <c r="CA20" i="3"/>
  <c r="BZ20" i="3"/>
  <c r="BY20" i="3"/>
  <c r="BX20" i="3"/>
  <c r="BW20" i="3"/>
  <c r="BV20" i="3"/>
  <c r="BU20" i="3"/>
  <c r="BU17" i="3"/>
  <c r="CD17" i="3" s="1"/>
  <c r="BU15" i="3"/>
  <c r="C23" i="2"/>
  <c r="H14" i="2"/>
  <c r="G14" i="2"/>
  <c r="O13" i="2"/>
  <c r="O12" i="2"/>
  <c r="G12" i="2"/>
  <c r="O11" i="2"/>
  <c r="G11" i="2"/>
  <c r="O10" i="2"/>
  <c r="O8" i="2"/>
  <c r="I6" i="2"/>
  <c r="G6" i="2"/>
  <c r="C39" i="1"/>
  <c r="C20" i="2" s="1"/>
  <c r="H8" i="2" s="1"/>
  <c r="D34" i="1"/>
  <c r="H33" i="1"/>
  <c r="C33" i="1"/>
  <c r="J33" i="1" s="1"/>
  <c r="D32" i="1"/>
  <c r="H31" i="1"/>
  <c r="C31" i="1"/>
  <c r="H29" i="1"/>
  <c r="C29" i="1"/>
  <c r="D28" i="1"/>
  <c r="H27" i="1"/>
  <c r="C27" i="1"/>
  <c r="C25" i="1"/>
  <c r="C26" i="1" s="1"/>
  <c r="C23" i="1"/>
  <c r="C24" i="1" s="1"/>
  <c r="C22" i="1"/>
  <c r="C21" i="1"/>
  <c r="C19" i="1"/>
  <c r="C20" i="1" s="1"/>
  <c r="D18" i="1"/>
  <c r="H17" i="1"/>
  <c r="C17" i="1"/>
  <c r="D16" i="1"/>
  <c r="C15" i="1"/>
  <c r="C16" i="1" s="1"/>
  <c r="D14" i="1"/>
  <c r="H13" i="1"/>
  <c r="C13" i="1"/>
  <c r="J13" i="1" s="1"/>
  <c r="D12" i="1"/>
  <c r="C11" i="1"/>
  <c r="C12" i="1" s="1"/>
  <c r="E12" i="1" s="1"/>
  <c r="D10" i="1"/>
  <c r="H9" i="1"/>
  <c r="C9" i="1"/>
  <c r="D8" i="1"/>
  <c r="H7" i="1"/>
  <c r="C7" i="1"/>
  <c r="D6" i="1"/>
  <c r="H5" i="1"/>
  <c r="C5" i="1"/>
  <c r="AR114" i="4" l="1"/>
  <c r="J5" i="1"/>
  <c r="J9" i="1"/>
  <c r="E16" i="1"/>
  <c r="J31" i="1"/>
  <c r="O14" i="2"/>
  <c r="C6" i="1"/>
  <c r="E6" i="1" s="1"/>
  <c r="J7" i="1"/>
  <c r="C8" i="1"/>
  <c r="E8" i="1" s="1"/>
  <c r="J17" i="1"/>
  <c r="C18" i="1"/>
  <c r="E18" i="1" s="1"/>
  <c r="J27" i="1"/>
  <c r="C28" i="1"/>
  <c r="E28" i="1" s="1"/>
  <c r="J29" i="1"/>
  <c r="C30" i="1"/>
  <c r="C34" i="1"/>
  <c r="E34" i="1" s="1"/>
  <c r="C10" i="1"/>
  <c r="E10" i="1" s="1"/>
  <c r="C14" i="1"/>
  <c r="E14" i="1" s="1"/>
  <c r="C32" i="1"/>
  <c r="E32" i="1" s="1"/>
  <c r="AQ1" i="4"/>
  <c r="AQ3" i="4" s="1"/>
  <c r="O15" i="2"/>
  <c r="J4" i="2" s="1"/>
  <c r="E112" i="4"/>
  <c r="I112" i="4"/>
  <c r="M112" i="4"/>
  <c r="Q112" i="4"/>
  <c r="U112" i="4"/>
  <c r="Y112" i="4"/>
  <c r="AC112" i="4"/>
  <c r="AG112" i="4"/>
  <c r="AK112" i="4"/>
  <c r="AO112" i="4"/>
  <c r="G112" i="4"/>
  <c r="K112" i="4"/>
  <c r="O112" i="4"/>
  <c r="S112" i="4"/>
  <c r="W112" i="4"/>
  <c r="AA112" i="4"/>
  <c r="AE112" i="4"/>
  <c r="AI112" i="4"/>
  <c r="AM112" i="4"/>
  <c r="C36" i="1" l="1"/>
  <c r="AQ2" i="4"/>
  <c r="AQ6" i="4" s="1"/>
  <c r="C5" i="2"/>
  <c r="H6" i="2" s="1"/>
  <c r="AM6" i="4"/>
  <c r="AM5" i="4"/>
  <c r="AM4" i="4"/>
  <c r="AM3" i="4"/>
  <c r="AM2" i="4"/>
  <c r="AM1" i="4"/>
  <c r="AE2" i="4"/>
  <c r="AE1" i="4"/>
  <c r="AE3" i="4" s="1"/>
  <c r="W2" i="4"/>
  <c r="W1" i="4"/>
  <c r="W3" i="4" s="1"/>
  <c r="O2" i="4"/>
  <c r="O1" i="4"/>
  <c r="O3" i="4" s="1"/>
  <c r="G2" i="4"/>
  <c r="G1" i="4"/>
  <c r="G3" i="4" s="1"/>
  <c r="AK2" i="4"/>
  <c r="AK1" i="4"/>
  <c r="AK3" i="4" s="1"/>
  <c r="AC2" i="4"/>
  <c r="AC1" i="4"/>
  <c r="AC3" i="4" s="1"/>
  <c r="U2" i="4"/>
  <c r="U1" i="4"/>
  <c r="U3" i="4" s="1"/>
  <c r="M6" i="4"/>
  <c r="M5" i="4"/>
  <c r="M4" i="4"/>
  <c r="M3" i="4"/>
  <c r="M2" i="4"/>
  <c r="M1" i="4"/>
  <c r="E2" i="4"/>
  <c r="E1" i="4"/>
  <c r="E3" i="4" s="1"/>
  <c r="AQ5" i="4"/>
  <c r="C22" i="2" s="1"/>
  <c r="J12" i="2" s="1"/>
  <c r="AI6" i="4"/>
  <c r="AI5" i="4"/>
  <c r="AI4" i="4"/>
  <c r="AI3" i="4"/>
  <c r="AI2" i="4"/>
  <c r="AI1" i="4"/>
  <c r="AA1" i="4"/>
  <c r="AA3" i="4" s="1"/>
  <c r="S1" i="4"/>
  <c r="S3" i="4" s="1"/>
  <c r="K1" i="4"/>
  <c r="K3" i="4" s="1"/>
  <c r="AO1" i="4"/>
  <c r="AO3" i="4" s="1"/>
  <c r="AG1" i="4"/>
  <c r="AG3" i="4" s="1"/>
  <c r="Y1" i="4"/>
  <c r="Y3" i="4" s="1"/>
  <c r="Q1" i="4"/>
  <c r="Q3" i="4" s="1"/>
  <c r="I1" i="4"/>
  <c r="I3" i="4" s="1"/>
  <c r="AQ4" i="4"/>
  <c r="H91" i="2"/>
  <c r="J6" i="2"/>
  <c r="E6" i="4" l="1"/>
  <c r="U6" i="4"/>
  <c r="AC6" i="4"/>
  <c r="AK6" i="4"/>
  <c r="G6" i="4"/>
  <c r="O6" i="4"/>
  <c r="W6" i="4"/>
  <c r="AE6" i="4"/>
  <c r="J10" i="2"/>
  <c r="J8" i="2"/>
  <c r="I2" i="4"/>
  <c r="Q2" i="4"/>
  <c r="Y2" i="4"/>
  <c r="AG2" i="4"/>
  <c r="AO2" i="4"/>
  <c r="K2" i="4"/>
  <c r="S2" i="4"/>
  <c r="AA2" i="4"/>
  <c r="E5" i="4"/>
  <c r="C21" i="2" s="1"/>
  <c r="J11" i="2" s="1"/>
  <c r="U5" i="4"/>
  <c r="AC5" i="4"/>
  <c r="AK5" i="4"/>
  <c r="G5" i="4"/>
  <c r="O5" i="4"/>
  <c r="W5" i="4"/>
  <c r="AE5" i="4"/>
  <c r="E4" i="4"/>
  <c r="U4" i="4"/>
  <c r="AC4" i="4"/>
  <c r="AK4" i="4"/>
  <c r="G4" i="4"/>
  <c r="O4" i="4"/>
  <c r="W4" i="4"/>
  <c r="AE4" i="4"/>
  <c r="AA5" i="4" l="1"/>
  <c r="AA6" i="4"/>
  <c r="AA4" i="4"/>
  <c r="K5" i="4"/>
  <c r="K6" i="4"/>
  <c r="K4" i="4"/>
  <c r="AG5" i="4"/>
  <c r="AG6" i="4"/>
  <c r="AG4" i="4"/>
  <c r="Q5" i="4"/>
  <c r="Q6" i="4"/>
  <c r="Q4" i="4"/>
  <c r="S5" i="4"/>
  <c r="S6" i="4"/>
  <c r="S4" i="4"/>
  <c r="AO5" i="4"/>
  <c r="AO6" i="4"/>
  <c r="AO4" i="4"/>
  <c r="Y5" i="4"/>
  <c r="Y6" i="4"/>
  <c r="Y4" i="4"/>
  <c r="I5" i="4"/>
  <c r="I6" i="4"/>
  <c r="I4" i="4"/>
  <c r="J13" i="2"/>
  <c r="J14" i="2" l="1"/>
  <c r="J15" i="2" s="1"/>
  <c r="J16" i="2" l="1"/>
  <c r="J17" i="2" s="1"/>
  <c r="J29" i="2" l="1"/>
  <c r="J27" i="2"/>
  <c r="J25" i="2"/>
  <c r="J19" i="2"/>
  <c r="J20" i="2" s="1"/>
  <c r="J26" i="2"/>
  <c r="J23" i="2"/>
  <c r="J22" i="2"/>
  <c r="J28" i="2"/>
  <c r="J24" i="2"/>
</calcChain>
</file>

<file path=xl/sharedStrings.xml><?xml version="1.0" encoding="utf-8"?>
<sst xmlns="http://schemas.openxmlformats.org/spreadsheetml/2006/main" count="382" uniqueCount="324">
  <si>
    <t>Source:</t>
  </si>
  <si>
    <t>2017/2018</t>
  </si>
  <si>
    <t>BLS / OES</t>
  </si>
  <si>
    <t>Position</t>
  </si>
  <si>
    <r>
      <t>Median</t>
    </r>
    <r>
      <rPr>
        <b/>
        <sz val="16"/>
        <color indexed="10"/>
        <rFont val="Calibri"/>
        <family val="2"/>
      </rPr>
      <t xml:space="preserve"> </t>
    </r>
  </si>
  <si>
    <t>Median</t>
  </si>
  <si>
    <t>Change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</si>
  <si>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</si>
  <si>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</si>
  <si>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</si>
  <si>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</si>
  <si>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BLS Occupational Code(s)</t>
  </si>
  <si>
    <t>Direct Care (hourly)</t>
  </si>
  <si>
    <t>Direct Care, Direct Care Blend, Non Specialized DC, Peer mentor, Family Specialist/ Partner</t>
  </si>
  <si>
    <t>High School diploma / GED / State Training</t>
  </si>
  <si>
    <t>21-1093, 31-1120, 31-2022, 31-9099, 39-9032</t>
  </si>
  <si>
    <t>Direct Care  (annual)</t>
  </si>
  <si>
    <t>Direct Care III (hourly)</t>
  </si>
  <si>
    <t>Direct Care Supervisor, Direct Care Bachelors</t>
  </si>
  <si>
    <t>Bachelors Level or 5+ years related experience</t>
  </si>
  <si>
    <t>21-1094, 21-1015, 21-1018, 21-1023, 39-1098</t>
  </si>
  <si>
    <t>Direct Care III (annual)</t>
  </si>
  <si>
    <t xml:space="preserve">Developmental Specialist, </t>
  </si>
  <si>
    <t>Certified Nursing Assistant  (hourly)</t>
  </si>
  <si>
    <t>Completed a state-approved education program and must pass their state’s competency exam. </t>
  </si>
  <si>
    <t>31-1131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</si>
  <si>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</si>
  <si>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</si>
  <si>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</si>
  <si>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</si>
  <si>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</si>
  <si>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21-1021, 21-1099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</si>
  <si>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</si>
  <si>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</si>
  <si>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</si>
  <si>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</si>
  <si>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</si>
  <si>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21-1021, 21-1019, 21-1022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</si>
  <si>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</si>
  <si>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</si>
  <si>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</si>
  <si>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</si>
  <si>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29-2061</t>
  </si>
  <si>
    <t>LPN (annual)</t>
  </si>
  <si>
    <t>Clinical w/ Independent licensure (hourly)</t>
  </si>
  <si>
    <t>LPHA, LICSW, LMHC, LBHA, BCBA</t>
  </si>
  <si>
    <t xml:space="preserve">Masters with Licensure in Related Discipline </t>
  </si>
  <si>
    <t>19-3031, 21-1021, 21-1022</t>
  </si>
  <si>
    <t>Clinical w/ Independent licensure (annual)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</si>
  <si>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</si>
  <si>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</si>
  <si>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</si>
  <si>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</si>
  <si>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</si>
  <si>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</si>
  <si>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</si>
  <si>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</si>
  <si>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Management (annual)</t>
  </si>
  <si>
    <t>Program director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</si>
  <si>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</si>
  <si>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</si>
  <si>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</si>
  <si>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</si>
  <si>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</si>
  <si>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</si>
  <si>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</si>
  <si>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</si>
  <si>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</si>
  <si>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Clinical Manager, Clinical Director, Clinical  Psychologist</t>
  </si>
  <si>
    <t>Masters with Licensure in Related Discipline and supervising/managerial related experience</t>
  </si>
  <si>
    <t>19-3031</t>
  </si>
  <si>
    <t>Clinical Manager /  Psychologists  (annual)</t>
  </si>
  <si>
    <t>Speech Language Pathologists (hourly)</t>
  </si>
  <si>
    <t>29-1129, 29-1127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</si>
  <si>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</si>
  <si>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</si>
  <si>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</si>
  <si>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29-1141</t>
  </si>
  <si>
    <t>Registered Nurse (BA) (annual)</t>
  </si>
  <si>
    <t>Registerd Nurse (MA / APRN) (hourly)</t>
  </si>
  <si>
    <t>Minimum of a Masters of Science in one of the APRN roles. Must be licensed</t>
  </si>
  <si>
    <t>29-1171</t>
  </si>
  <si>
    <t>Registered Nurse (MA / APRN) (annual)</t>
  </si>
  <si>
    <t>Clerical, Support &amp; Direct Care Relief Staff are benched to Direct Care</t>
  </si>
  <si>
    <t xml:space="preserve">Tax and Fringe  =  </t>
  </si>
  <si>
    <t>Admin Allocation</t>
  </si>
  <si>
    <t>C.257 Benchmark</t>
  </si>
  <si>
    <t>Effective 7/1/2022</t>
  </si>
  <si>
    <t>CIES Master Data Look-up Table</t>
  </si>
  <si>
    <t>CIES MODEL BUDGET - Hourly</t>
  </si>
  <si>
    <t>Postion</t>
  </si>
  <si>
    <t>Salary</t>
  </si>
  <si>
    <t>Source</t>
  </si>
  <si>
    <t>Service Unit:</t>
  </si>
  <si>
    <t>Per Hour</t>
  </si>
  <si>
    <t>Total Units:</t>
  </si>
  <si>
    <t xml:space="preserve">Direct Care </t>
  </si>
  <si>
    <t xml:space="preserve">May 2020 BLS benchmark </t>
  </si>
  <si>
    <t>FTE</t>
  </si>
  <si>
    <t>Expense</t>
  </si>
  <si>
    <t>Benchmark FTEs</t>
  </si>
  <si>
    <t>Hourly</t>
  </si>
  <si>
    <t>FTE Value</t>
  </si>
  <si>
    <t>Productivity Factor</t>
  </si>
  <si>
    <t>Hrs. per week</t>
  </si>
  <si>
    <t>Direct Care Staff - Level 1 Hourly</t>
  </si>
  <si>
    <t>St. Avg. FY14 UFR Data</t>
  </si>
  <si>
    <t>Tax &amp; Fringe</t>
  </si>
  <si>
    <t>Total Annual Hours</t>
  </si>
  <si>
    <t>Direct Care Staff - Level 2 Hourly</t>
  </si>
  <si>
    <t>Non Productive</t>
  </si>
  <si>
    <t>Weeks</t>
  </si>
  <si>
    <t>Components</t>
  </si>
  <si>
    <t>Total Compensation</t>
  </si>
  <si>
    <t>Vacation</t>
  </si>
  <si>
    <t>Direct Care Staff - Intake/Eval/Assess Level A</t>
  </si>
  <si>
    <t>St. Avg. FY14 UFR Data / FY14 Client Survey Data</t>
  </si>
  <si>
    <t>Sick/Personal</t>
  </si>
  <si>
    <t>Direct Care Staff - Intake/Eval/Assess Level B</t>
  </si>
  <si>
    <t>Holidays</t>
  </si>
  <si>
    <t>Direct Care Staff - Job Ed Level A</t>
  </si>
  <si>
    <t>Total Excl. M &amp; G</t>
  </si>
  <si>
    <t>Training</t>
  </si>
  <si>
    <t>Direct Care Staff - Job Ed Level B</t>
  </si>
  <si>
    <t>Total Non-Productive Hours</t>
  </si>
  <si>
    <t>Direct Care Staff - Job Dev/Pl Level A</t>
  </si>
  <si>
    <t>Total</t>
  </si>
  <si>
    <t>TOTAL PRODUCTIVE HOURS PER FTE</t>
  </si>
  <si>
    <t>Direct Care Staff - Job Dev/Pl Level B</t>
  </si>
  <si>
    <t>FY20 CAF Rate</t>
  </si>
  <si>
    <t>Direct Care Staff - Init Emp Sup Level A</t>
  </si>
  <si>
    <t>TOTAL PROGRAM EXPENSE PER FTE</t>
  </si>
  <si>
    <t>Hourly Rates:</t>
  </si>
  <si>
    <t>Benchmark Expenses</t>
  </si>
  <si>
    <t xml:space="preserve">Level 2 </t>
  </si>
  <si>
    <t xml:space="preserve">T &amp; F </t>
  </si>
  <si>
    <r>
      <t>C.257 Benchmark using FY22 MA Comptroller information (less MA Retirement and Terminal Leave) plus</t>
    </r>
    <r>
      <rPr>
        <sz val="9"/>
        <rFont val="Calibri"/>
        <family val="2"/>
      </rPr>
      <t xml:space="preserve"> 2% Benefit /retirement compensation.  PFML contribution is also included in this figure</t>
    </r>
  </si>
  <si>
    <t xml:space="preserve">Level 1 </t>
  </si>
  <si>
    <t>Occupancy per FTE</t>
  </si>
  <si>
    <t>FY20 UFR Data  weighted Avg per FTE</t>
  </si>
  <si>
    <t>Component Rates:</t>
  </si>
  <si>
    <t>Other Program Expenses per FTE</t>
  </si>
  <si>
    <t>FY20 UFR Data Line E36 which represents UFR lines 18E – 35E and 51E weighted average per FTE</t>
  </si>
  <si>
    <t xml:space="preserve"> Intake/Eval/Assess Level A</t>
  </si>
  <si>
    <t>MA EOHHS C.257 Benchmark</t>
  </si>
  <si>
    <t xml:space="preserve"> Intake/Eval/Assess Level B</t>
  </si>
  <si>
    <t>CAF</t>
  </si>
  <si>
    <t>Base Period FY22Q4 - Prospective Period 7/1/22 - 6/30/24</t>
  </si>
  <si>
    <t xml:space="preserve"> Job Dev/Training Level A</t>
  </si>
  <si>
    <t xml:space="preserve"> Cert Completion  Level B</t>
  </si>
  <si>
    <t>Notes:</t>
  </si>
  <si>
    <t>30- Day Retention</t>
  </si>
  <si>
    <t xml:space="preserve"> - The CIES MODEL BUDGET - HOURLY is calculated as the hourly rate for 1.00 Direct Care FTE (Level 2).</t>
  </si>
  <si>
    <t>90- Day Retention</t>
  </si>
  <si>
    <r>
      <t xml:space="preserve"> - The hourly rate for Level 1 is calculated as the Level 1 </t>
    </r>
    <r>
      <rPr>
        <b/>
        <i/>
        <u/>
        <sz val="9"/>
        <color indexed="8"/>
        <rFont val="Calibri"/>
        <family val="2"/>
      </rPr>
      <t xml:space="preserve">FTE Value </t>
    </r>
    <r>
      <rPr>
        <b/>
        <i/>
        <sz val="9"/>
        <color indexed="8"/>
        <rFont val="Calibri"/>
        <family val="2"/>
      </rPr>
      <t xml:space="preserve">(0.45) times the hourly rate of Level 2. </t>
    </r>
  </si>
  <si>
    <t>90 day retention Level A</t>
  </si>
  <si>
    <r>
      <t xml:space="preserve"> - Component rates are calculated as the indicated </t>
    </r>
    <r>
      <rPr>
        <b/>
        <i/>
        <u/>
        <sz val="9"/>
        <color indexed="8"/>
        <rFont val="Calibri"/>
        <family val="2"/>
      </rPr>
      <t>FTE Value</t>
    </r>
    <r>
      <rPr>
        <b/>
        <i/>
        <sz val="9"/>
        <color indexed="8"/>
        <rFont val="Calibri"/>
        <family val="2"/>
      </rPr>
      <t xml:space="preserve"> times the </t>
    </r>
    <r>
      <rPr>
        <b/>
        <i/>
        <u/>
        <sz val="9"/>
        <color indexed="8"/>
        <rFont val="Calibri"/>
        <family val="2"/>
      </rPr>
      <t>TOTAL PROGRAM</t>
    </r>
  </si>
  <si>
    <t>90 day retention Level B</t>
  </si>
  <si>
    <t xml:space="preserve"> EXPENSE PER FTE</t>
  </si>
  <si>
    <t>Massachusetts Economic Indicators</t>
  </si>
  <si>
    <t>IHS Markit, Fall 2021 Forecast Update (12/2021)</t>
  </si>
  <si>
    <t>Prepared by Michael Lynch, 781-301-9129</t>
  </si>
  <si>
    <t>FY20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</si>
  <si>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</si>
  <si>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</si>
  <si>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</si>
  <si>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</si>
  <si>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</si>
  <si>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</si>
  <si>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</si>
  <si>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</si>
  <si>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</si>
  <si>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</si>
  <si>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</si>
  <si>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</si>
  <si>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</si>
  <si>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</si>
  <si>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</si>
  <si>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</si>
  <si>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</si>
  <si>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</si>
  <si>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</si>
  <si>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</si>
  <si>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</si>
  <si>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</si>
  <si>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</si>
  <si>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</si>
  <si>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</si>
  <si>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</si>
  <si>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</si>
  <si>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</si>
  <si>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</si>
  <si>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</si>
  <si>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</si>
  <si>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</si>
  <si>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</si>
  <si>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</si>
  <si>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</si>
  <si>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</si>
  <si>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</si>
  <si>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</si>
  <si>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</si>
  <si>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</si>
  <si>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</si>
  <si>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</si>
  <si>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</si>
  <si>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</si>
  <si>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</si>
  <si>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</si>
  <si>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</si>
  <si>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</si>
  <si>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</si>
  <si>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</si>
  <si>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</si>
  <si>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</si>
  <si>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</si>
  <si>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</si>
  <si>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</si>
  <si>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</si>
  <si>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</si>
  <si>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</si>
  <si>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</si>
  <si>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</si>
  <si>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</si>
  <si>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</si>
  <si>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</si>
  <si>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</si>
  <si>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</si>
  <si>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</si>
  <si>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</si>
  <si>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</si>
  <si>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</si>
  <si>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</si>
  <si>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</si>
  <si>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</si>
  <si>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</si>
  <si>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</si>
  <si>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</si>
  <si>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</si>
  <si>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</si>
  <si>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</si>
  <si>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</si>
  <si>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</si>
  <si>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</si>
  <si>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</si>
  <si>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</si>
  <si>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</si>
  <si>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</si>
  <si>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</si>
  <si>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</si>
  <si>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</si>
  <si>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</si>
  <si>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</si>
  <si>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</si>
  <si>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</si>
  <si>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</si>
  <si>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</si>
  <si>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</si>
  <si>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</si>
  <si>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</si>
  <si>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</si>
  <si>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</si>
  <si>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</si>
  <si>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</si>
  <si>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2022</t>
  </si>
  <si>
    <t xml:space="preserve">Base period: </t>
  </si>
  <si>
    <t>FY22Q4</t>
  </si>
  <si>
    <t>Average</t>
  </si>
  <si>
    <t xml:space="preserve">Prospective rate period: </t>
  </si>
  <si>
    <t>July 1, 2022 - June 30, 2024</t>
  </si>
  <si>
    <t>CAF:</t>
  </si>
  <si>
    <t>average pre-exclusions</t>
  </si>
  <si>
    <t>floor</t>
  </si>
  <si>
    <r>
      <t xml:space="preserve">Outliers, average, and weighted average are calculated from </t>
    </r>
    <r>
      <rPr>
        <i/>
        <sz val="11"/>
        <color indexed="10"/>
        <rFont val="Calibri"/>
        <family val="2"/>
      </rPr>
      <t>only those reporting expense in this category</t>
    </r>
    <r>
      <rPr>
        <sz val="11"/>
        <color indexed="10"/>
        <rFont val="Calibri"/>
        <family val="2"/>
      </rPr>
      <t xml:space="preserve">. No zero values are incorporated in these calculations. </t>
    </r>
  </si>
  <si>
    <t>ceiling</t>
  </si>
  <si>
    <t>average</t>
  </si>
  <si>
    <t>weighted average</t>
  </si>
  <si>
    <t>average incl. zeroes</t>
  </si>
  <si>
    <t>17E</t>
  </si>
  <si>
    <t>18E</t>
  </si>
  <si>
    <t>19E</t>
  </si>
  <si>
    <t>20E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</si>
  <si>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</si>
  <si>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</si>
  <si>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</si>
  <si>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</si>
  <si>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</si>
  <si>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</si>
  <si>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</si>
  <si>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</si>
  <si>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</si>
  <si>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30E</t>
  </si>
  <si>
    <t>31E</t>
  </si>
  <si>
    <t>32E</t>
  </si>
  <si>
    <t>33E</t>
  </si>
  <si>
    <t>34E</t>
  </si>
  <si>
    <t>35E</t>
  </si>
  <si>
    <t>36E</t>
  </si>
  <si>
    <t>51E</t>
  </si>
  <si>
    <t>Total Occupancy</t>
  </si>
  <si>
    <t>Direct Care Consultant 201</t>
  </si>
  <si>
    <t>Temporary Help 202</t>
  </si>
  <si>
    <t>Clients and Caregivers Reimb./Stipends 203</t>
  </si>
  <si>
    <t>Subcontracted Direct Care 206</t>
  </si>
  <si>
    <t>Staff Training 204</t>
  </si>
  <si>
    <t>Staff Mileage / Travel 205</t>
  </si>
  <si>
    <t>Meals 207</t>
  </si>
  <si>
    <t>Client Transportation 208</t>
  </si>
  <si>
    <t>Vehicle Expenses 208</t>
  </si>
  <si>
    <t>Vehicle Depreciation 208</t>
  </si>
  <si>
    <t>Incidental Medical /Medicine/Pharmacy 209</t>
  </si>
  <si>
    <t>Client Personal Allowances 211</t>
  </si>
  <si>
    <t>Provision Material Goods/Svs./Benefits 212</t>
  </si>
  <si>
    <t>Direct Client Wages 214</t>
  </si>
  <si>
    <t>Other Commercial Prod. &amp; Svs. 214</t>
  </si>
  <si>
    <t>Program Supplies &amp; Materials 215</t>
  </si>
  <si>
    <t>Non Charitable Expenses</t>
  </si>
  <si>
    <t>Other Expense</t>
  </si>
  <si>
    <t>Total Other Program Expense</t>
  </si>
  <si>
    <t>Total Direct Administrative Expense</t>
  </si>
  <si>
    <t>Sum of FTE</t>
  </si>
  <si>
    <t>Sum of Actual</t>
  </si>
  <si>
    <t xml:space="preserve">Terminal leave, and  retirement.  Does include Paid Family Medical Leave tax.
Includes and additional 2% to be used at providers descretion for retirement and/or other benefits
</t>
  </si>
  <si>
    <t xml:space="preserve">Benchmarked to FY22 (approved) Commonwealth (office of the Comptroller) T&amp;F rate, less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</si>
</sst>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  <numFmt numFmtId="166" formatCode="&quot;$&quot;#,##0"/>
    <numFmt numFmtId="167" formatCode="0.000"/>
    <numFmt numFmtId="168" formatCode="#,##0.0"/>
    <numFmt numFmtId="169" formatCode="0.0"/>
    <numFmt numFmtId="170" formatCode="#,##0.000"/>
    <numFmt numFmtId="171" formatCode="#,##0.0000"/>
    <numFmt numFmtId="172" formatCode="0.00000"/>
  </numFmts>
  <fonts count="4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indexed="10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</font>
    <font>
      <b/>
      <i/>
      <sz val="9"/>
      <color theme="1"/>
      <name val="Calibri"/>
      <family val="2"/>
    </font>
    <font>
      <b/>
      <i/>
      <u/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i/>
      <u/>
      <sz val="9"/>
      <color theme="1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11"/>
      <color indexed="10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sz val="10"/>
      <name val="MS Sans Serif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511703848384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</borders>
  <cellStyleXfs count="46">
    <xf numFmtId="0" fontId="0" fillId="0" borderId="0"/>
    <xf numFmtId="44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11" fillId="0" borderId="0" applyFont="0" applyFill="0" applyBorder="0" applyAlignment="0" applyProtection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77">
    <xf numFmtId="0" fontId="0" fillId="0" borderId="0" xfId="0"/>
    <xf numFmtId="0" fontId="2" fillId="0" borderId="0" xfId="3"/>
    <xf numFmtId="0" fontId="0" fillId="0" borderId="0" xfId="3" applyFont="1"/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2" fillId="0" borderId="0" xfId="3" applyAlignment="1">
      <alignment wrapText="1"/>
    </xf>
    <xf numFmtId="17" fontId="7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4" fontId="8" fillId="0" borderId="0" xfId="3" applyNumberFormat="1" applyFont="1" applyAlignment="1">
      <alignment horizontal="left" vertical="top"/>
    </xf>
    <xf numFmtId="0" fontId="9" fillId="0" borderId="0" xfId="3" applyFont="1"/>
    <xf numFmtId="0" fontId="9" fillId="0" borderId="0" xfId="3" applyFont="1" applyAlignment="1">
      <alignment wrapText="1"/>
    </xf>
    <xf numFmtId="0" fontId="8" fillId="0" borderId="0" xfId="3" applyFont="1"/>
    <xf numFmtId="9" fontId="8" fillId="0" borderId="0" xfId="3" applyNumberFormat="1" applyFont="1" applyAlignment="1">
      <alignment horizontal="center" wrapText="1"/>
    </xf>
    <xf numFmtId="9" fontId="8" fillId="0" borderId="0" xfId="3" applyNumberFormat="1" applyFont="1" applyAlignment="1">
      <alignment horizontal="center"/>
    </xf>
    <xf numFmtId="0" fontId="8" fillId="0" borderId="0" xfId="3" applyFont="1" applyAlignment="1">
      <alignment horizontal="left" wrapText="1"/>
    </xf>
    <xf numFmtId="0" fontId="9" fillId="0" borderId="1" xfId="3" applyFont="1" applyBorder="1"/>
    <xf numFmtId="165" fontId="9" fillId="0" borderId="2" xfId="3" applyNumberFormat="1" applyFont="1" applyBorder="1" applyAlignment="1">
      <alignment horizontal="center"/>
    </xf>
    <xf numFmtId="9" fontId="9" fillId="0" borderId="2" xfId="4" applyFont="1" applyBorder="1" applyAlignment="1">
      <alignment horizontal="center"/>
    </xf>
    <xf numFmtId="165" fontId="2" fillId="0" borderId="5" xfId="3" applyNumberFormat="1" applyBorder="1"/>
    <xf numFmtId="165" fontId="2" fillId="0" borderId="0" xfId="3" applyNumberFormat="1"/>
    <xf numFmtId="0" fontId="9" fillId="0" borderId="6" xfId="3" applyFont="1" applyBorder="1"/>
    <xf numFmtId="166" fontId="9" fillId="0" borderId="7" xfId="3" applyNumberFormat="1" applyFont="1" applyBorder="1" applyAlignment="1">
      <alignment horizontal="center"/>
    </xf>
    <xf numFmtId="9" fontId="9" fillId="0" borderId="8" xfId="4" applyFont="1" applyBorder="1" applyAlignment="1">
      <alignment horizontal="center"/>
    </xf>
    <xf numFmtId="166" fontId="2" fillId="0" borderId="10" xfId="3" applyNumberFormat="1" applyBorder="1"/>
    <xf numFmtId="0" fontId="9" fillId="0" borderId="3" xfId="3" applyFont="1" applyBorder="1"/>
    <xf numFmtId="0" fontId="9" fillId="0" borderId="11" xfId="3" applyFont="1" applyBorder="1"/>
    <xf numFmtId="166" fontId="9" fillId="0" borderId="0" xfId="3" applyNumberFormat="1" applyFont="1" applyAlignment="1">
      <alignment horizontal="center"/>
    </xf>
    <xf numFmtId="9" fontId="9" fillId="0" borderId="12" xfId="4" applyFont="1" applyBorder="1" applyAlignment="1">
      <alignment horizontal="center"/>
    </xf>
    <xf numFmtId="165" fontId="3" fillId="0" borderId="0" xfId="3" applyNumberFormat="1" applyFont="1"/>
    <xf numFmtId="0" fontId="9" fillId="0" borderId="7" xfId="3" applyFont="1" applyBorder="1"/>
    <xf numFmtId="0" fontId="9" fillId="0" borderId="1" xfId="3" applyFont="1" applyBorder="1" applyAlignment="1">
      <alignment wrapText="1"/>
    </xf>
    <xf numFmtId="0" fontId="9" fillId="0" borderId="6" xfId="3" applyFont="1" applyBorder="1" applyAlignment="1">
      <alignment wrapText="1"/>
    </xf>
    <xf numFmtId="166" fontId="2" fillId="0" borderId="14" xfId="3" applyNumberFormat="1" applyBorder="1"/>
    <xf numFmtId="165" fontId="9" fillId="0" borderId="3" xfId="3" applyNumberFormat="1" applyFont="1" applyBorder="1" applyAlignment="1">
      <alignment horizontal="center"/>
    </xf>
    <xf numFmtId="166" fontId="9" fillId="0" borderId="3" xfId="3" applyNumberFormat="1" applyFont="1" applyBorder="1" applyAlignment="1">
      <alignment horizontal="center"/>
    </xf>
    <xf numFmtId="9" fontId="9" fillId="0" borderId="3" xfId="4" applyFont="1" applyBorder="1" applyAlignment="1">
      <alignment horizontal="center"/>
    </xf>
    <xf numFmtId="9" fontId="9" fillId="0" borderId="7" xfId="4" applyFont="1" applyBorder="1" applyAlignment="1">
      <alignment horizontal="center"/>
    </xf>
    <xf numFmtId="165" fontId="9" fillId="0" borderId="0" xfId="3" applyNumberFormat="1" applyFont="1" applyAlignment="1">
      <alignment horizontal="center"/>
    </xf>
    <xf numFmtId="9" fontId="9" fillId="0" borderId="0" xfId="4" applyFont="1" applyFill="1" applyBorder="1" applyAlignment="1">
      <alignment horizontal="center"/>
    </xf>
    <xf numFmtId="9" fontId="9" fillId="0" borderId="7" xfId="4" applyFont="1" applyFill="1" applyBorder="1" applyAlignment="1">
      <alignment horizontal="center"/>
    </xf>
    <xf numFmtId="9" fontId="9" fillId="0" borderId="0" xfId="4" applyFont="1" applyBorder="1" applyAlignment="1">
      <alignment horizontal="center"/>
    </xf>
    <xf numFmtId="165" fontId="2" fillId="0" borderId="14" xfId="3" applyNumberFormat="1" applyBorder="1"/>
    <xf numFmtId="165" fontId="9" fillId="0" borderId="0" xfId="3" applyNumberFormat="1" applyFont="1"/>
    <xf numFmtId="0" fontId="12" fillId="0" borderId="0" xfId="3" applyFont="1" applyAlignment="1">
      <alignment horizontal="right" wrapText="1"/>
    </xf>
    <xf numFmtId="166" fontId="12" fillId="0" borderId="0" xfId="3" applyNumberFormat="1" applyFont="1"/>
    <xf numFmtId="0" fontId="12" fillId="0" borderId="0" xfId="3" applyFont="1"/>
    <xf numFmtId="0" fontId="12" fillId="0" borderId="0" xfId="3" applyFont="1" applyAlignment="1">
      <alignment wrapText="1"/>
    </xf>
    <xf numFmtId="0" fontId="12" fillId="0" borderId="0" xfId="3" applyFont="1" applyAlignment="1">
      <alignment horizontal="right"/>
    </xf>
    <xf numFmtId="10" fontId="12" fillId="0" borderId="0" xfId="2" applyNumberFormat="1" applyFont="1"/>
    <xf numFmtId="9" fontId="12" fillId="0" borderId="0" xfId="2" applyFont="1"/>
    <xf numFmtId="0" fontId="2" fillId="0" borderId="0" xfId="3" applyFill="1"/>
    <xf numFmtId="0" fontId="2" fillId="0" borderId="0" xfId="3" applyFill="1" applyAlignment="1">
      <alignment horizontal="right"/>
    </xf>
    <xf numFmtId="166" fontId="2" fillId="0" borderId="0" xfId="3" applyNumberFormat="1" applyFill="1"/>
    <xf numFmtId="0" fontId="0" fillId="0" borderId="0" xfId="3" applyFont="1" applyFill="1"/>
    <xf numFmtId="0" fontId="2" fillId="0" borderId="0" xfId="3" applyFill="1" applyAlignment="1">
      <alignment wrapText="1"/>
    </xf>
    <xf numFmtId="0" fontId="14" fillId="0" borderId="0" xfId="0" applyFont="1"/>
    <xf numFmtId="3" fontId="14" fillId="0" borderId="0" xfId="0" applyNumberFormat="1" applyFont="1"/>
    <xf numFmtId="14" fontId="15" fillId="0" borderId="0" xfId="0" applyNumberFormat="1" applyFont="1" applyBorder="1" applyAlignment="1">
      <alignment horizontal="left"/>
    </xf>
    <xf numFmtId="0" fontId="14" fillId="0" borderId="0" xfId="0" applyFont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right"/>
    </xf>
    <xf numFmtId="0" fontId="16" fillId="0" borderId="18" xfId="0" applyFont="1" applyBorder="1" applyAlignment="1">
      <alignment horizontal="center"/>
    </xf>
    <xf numFmtId="0" fontId="16" fillId="0" borderId="2" xfId="0" applyFont="1" applyBorder="1" applyAlignment="1"/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3" fontId="17" fillId="0" borderId="4" xfId="0" applyNumberFormat="1" applyFont="1" applyBorder="1" applyAlignment="1">
      <alignment horizontal="center"/>
    </xf>
    <xf numFmtId="0" fontId="18" fillId="0" borderId="0" xfId="0" applyFont="1"/>
    <xf numFmtId="0" fontId="17" fillId="0" borderId="0" xfId="0" applyFont="1" applyBorder="1"/>
    <xf numFmtId="0" fontId="18" fillId="0" borderId="0" xfId="0" applyFont="1" applyBorder="1"/>
    <xf numFmtId="3" fontId="17" fillId="0" borderId="0" xfId="0" applyNumberFormat="1" applyFont="1" applyBorder="1" applyAlignment="1">
      <alignment horizontal="center"/>
    </xf>
    <xf numFmtId="0" fontId="18" fillId="0" borderId="11" xfId="0" applyFont="1" applyBorder="1"/>
    <xf numFmtId="6" fontId="19" fillId="0" borderId="0" xfId="0" applyNumberFormat="1" applyFont="1" applyBorder="1" applyAlignment="1">
      <alignment horizontal="center"/>
    </xf>
    <xf numFmtId="6" fontId="19" fillId="0" borderId="0" xfId="0" applyNumberFormat="1" applyFont="1" applyFill="1" applyBorder="1" applyAlignment="1">
      <alignment horizontal="center"/>
    </xf>
    <xf numFmtId="0" fontId="18" fillId="0" borderId="21" xfId="0" applyFont="1" applyBorder="1"/>
    <xf numFmtId="0" fontId="17" fillId="0" borderId="22" xfId="0" applyFont="1" applyBorder="1" applyAlignment="1">
      <alignment horizontal="left"/>
    </xf>
    <xf numFmtId="0" fontId="17" fillId="0" borderId="19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8" fillId="0" borderId="26" xfId="0" applyFont="1" applyBorder="1"/>
    <xf numFmtId="6" fontId="18" fillId="0" borderId="0" xfId="0" applyNumberFormat="1" applyFont="1" applyFill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6" fontId="18" fillId="0" borderId="13" xfId="0" applyNumberFormat="1" applyFont="1" applyBorder="1"/>
    <xf numFmtId="0" fontId="18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8" fillId="0" borderId="22" xfId="0" applyFont="1" applyBorder="1"/>
    <xf numFmtId="6" fontId="18" fillId="0" borderId="19" xfId="0" applyNumberFormat="1" applyFont="1" applyBorder="1" applyAlignment="1">
      <alignment horizontal="center"/>
    </xf>
    <xf numFmtId="2" fontId="18" fillId="0" borderId="19" xfId="0" applyNumberFormat="1" applyFont="1" applyBorder="1" applyAlignment="1">
      <alignment horizontal="center"/>
    </xf>
    <xf numFmtId="6" fontId="18" fillId="0" borderId="23" xfId="0" applyNumberFormat="1" applyFont="1" applyBorder="1"/>
    <xf numFmtId="0" fontId="17" fillId="2" borderId="15" xfId="0" applyFont="1" applyFill="1" applyBorder="1"/>
    <xf numFmtId="0" fontId="17" fillId="2" borderId="16" xfId="0" applyFont="1" applyFill="1" applyBorder="1"/>
    <xf numFmtId="0" fontId="17" fillId="2" borderId="16" xfId="0" applyFont="1" applyFill="1" applyBorder="1" applyAlignment="1">
      <alignment horizontal="right"/>
    </xf>
    <xf numFmtId="0" fontId="17" fillId="2" borderId="17" xfId="0" applyFont="1" applyFill="1" applyBorder="1" applyAlignment="1">
      <alignment horizontal="center"/>
    </xf>
    <xf numFmtId="2" fontId="19" fillId="0" borderId="0" xfId="0" applyNumberFormat="1" applyFont="1" applyBorder="1" applyAlignment="1">
      <alignment horizontal="center"/>
    </xf>
    <xf numFmtId="0" fontId="17" fillId="0" borderId="24" xfId="0" applyFont="1" applyBorder="1"/>
    <xf numFmtId="10" fontId="18" fillId="0" borderId="25" xfId="0" applyNumberFormat="1" applyFont="1" applyFill="1" applyBorder="1" applyAlignment="1">
      <alignment horizontal="center"/>
    </xf>
    <xf numFmtId="2" fontId="18" fillId="0" borderId="25" xfId="0" applyNumberFormat="1" applyFont="1" applyBorder="1" applyAlignment="1">
      <alignment horizontal="center"/>
    </xf>
    <xf numFmtId="6" fontId="17" fillId="0" borderId="27" xfId="0" applyNumberFormat="1" applyFont="1" applyBorder="1"/>
    <xf numFmtId="0" fontId="17" fillId="0" borderId="18" xfId="0" applyFont="1" applyBorder="1"/>
    <xf numFmtId="0" fontId="17" fillId="0" borderId="2" xfId="0" applyFont="1" applyBorder="1"/>
    <xf numFmtId="0" fontId="18" fillId="0" borderId="2" xfId="0" applyFont="1" applyBorder="1"/>
    <xf numFmtId="3" fontId="17" fillId="0" borderId="28" xfId="0" applyNumberFormat="1" applyFont="1" applyBorder="1" applyAlignment="1">
      <alignment horizontal="center"/>
    </xf>
    <xf numFmtId="0" fontId="18" fillId="0" borderId="13" xfId="0" applyFont="1" applyBorder="1"/>
    <xf numFmtId="0" fontId="17" fillId="0" borderId="11" xfId="0" applyFont="1" applyBorder="1"/>
    <xf numFmtId="3" fontId="18" fillId="0" borderId="13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4" fillId="0" borderId="21" xfId="0" applyFont="1" applyBorder="1"/>
    <xf numFmtId="0" fontId="17" fillId="0" borderId="29" xfId="0" applyFont="1" applyBorder="1"/>
    <xf numFmtId="0" fontId="17" fillId="0" borderId="30" xfId="0" applyFont="1" applyBorder="1" applyAlignment="1">
      <alignment horizontal="center"/>
    </xf>
    <xf numFmtId="2" fontId="17" fillId="0" borderId="30" xfId="0" applyNumberFormat="1" applyFont="1" applyBorder="1" applyAlignment="1">
      <alignment horizontal="center"/>
    </xf>
    <xf numFmtId="6" fontId="17" fillId="0" borderId="31" xfId="0" applyNumberFormat="1" applyFont="1" applyBorder="1"/>
    <xf numFmtId="167" fontId="19" fillId="0" borderId="0" xfId="0" applyNumberFormat="1" applyFont="1" applyBorder="1" applyAlignment="1">
      <alignment horizontal="center"/>
    </xf>
    <xf numFmtId="168" fontId="18" fillId="0" borderId="13" xfId="0" applyNumberFormat="1" applyFont="1" applyBorder="1" applyAlignment="1">
      <alignment horizontal="center"/>
    </xf>
    <xf numFmtId="3" fontId="14" fillId="0" borderId="0" xfId="0" applyNumberFormat="1" applyFont="1" applyBorder="1"/>
    <xf numFmtId="0" fontId="18" fillId="0" borderId="11" xfId="0" applyFont="1" applyBorder="1" applyAlignment="1">
      <alignment wrapText="1"/>
    </xf>
    <xf numFmtId="5" fontId="18" fillId="0" borderId="13" xfId="0" applyNumberFormat="1" applyFont="1" applyBorder="1"/>
    <xf numFmtId="0" fontId="18" fillId="0" borderId="30" xfId="0" applyFont="1" applyBorder="1" applyAlignment="1">
      <alignment horizontal="center"/>
    </xf>
    <xf numFmtId="0" fontId="18" fillId="0" borderId="30" xfId="0" applyFont="1" applyBorder="1"/>
    <xf numFmtId="0" fontId="18" fillId="0" borderId="19" xfId="0" applyFont="1" applyBorder="1" applyAlignment="1">
      <alignment horizontal="right"/>
    </xf>
    <xf numFmtId="169" fontId="18" fillId="0" borderId="19" xfId="0" applyNumberFormat="1" applyFont="1" applyBorder="1" applyAlignment="1">
      <alignment horizontal="center"/>
    </xf>
    <xf numFmtId="3" fontId="18" fillId="0" borderId="23" xfId="0" applyNumberFormat="1" applyFont="1" applyBorder="1" applyAlignment="1">
      <alignment horizontal="center"/>
    </xf>
    <xf numFmtId="10" fontId="18" fillId="0" borderId="0" xfId="0" applyNumberFormat="1" applyFont="1" applyBorder="1" applyAlignment="1">
      <alignment horizontal="center"/>
    </xf>
    <xf numFmtId="0" fontId="17" fillId="0" borderId="22" xfId="0" applyFont="1" applyBorder="1"/>
    <xf numFmtId="0" fontId="17" fillId="0" borderId="19" xfId="0" applyFont="1" applyBorder="1"/>
    <xf numFmtId="168" fontId="17" fillId="0" borderId="23" xfId="0" applyNumberFormat="1" applyFont="1" applyBorder="1" applyAlignment="1">
      <alignment horizontal="center"/>
    </xf>
    <xf numFmtId="0" fontId="20" fillId="0" borderId="11" xfId="0" applyFont="1" applyBorder="1"/>
    <xf numFmtId="6" fontId="17" fillId="0" borderId="13" xfId="0" applyNumberFormat="1" applyFont="1" applyBorder="1"/>
    <xf numFmtId="0" fontId="18" fillId="0" borderId="15" xfId="0" applyFont="1" applyBorder="1"/>
    <xf numFmtId="0" fontId="18" fillId="0" borderId="16" xfId="0" applyFont="1" applyBorder="1"/>
    <xf numFmtId="0" fontId="17" fillId="0" borderId="16" xfId="0" applyFont="1" applyBorder="1" applyAlignment="1">
      <alignment horizontal="right"/>
    </xf>
    <xf numFmtId="3" fontId="17" fillId="0" borderId="17" xfId="0" applyNumberFormat="1" applyFont="1" applyBorder="1" applyAlignment="1">
      <alignment horizontal="center"/>
    </xf>
    <xf numFmtId="4" fontId="14" fillId="0" borderId="0" xfId="0" applyNumberFormat="1" applyFont="1" applyBorder="1"/>
    <xf numFmtId="10" fontId="18" fillId="0" borderId="0" xfId="0" applyNumberFormat="1" applyFont="1" applyFill="1" applyBorder="1" applyAlignment="1">
      <alignment horizontal="center"/>
    </xf>
    <xf numFmtId="10" fontId="17" fillId="2" borderId="16" xfId="0" applyNumberFormat="1" applyFont="1" applyFill="1" applyBorder="1" applyAlignment="1">
      <alignment horizontal="center"/>
    </xf>
    <xf numFmtId="6" fontId="17" fillId="2" borderId="17" xfId="0" applyNumberFormat="1" applyFont="1" applyFill="1" applyBorder="1"/>
    <xf numFmtId="4" fontId="18" fillId="0" borderId="0" xfId="0" applyNumberFormat="1" applyFont="1" applyBorder="1"/>
    <xf numFmtId="170" fontId="14" fillId="0" borderId="0" xfId="0" applyNumberFormat="1" applyFont="1"/>
    <xf numFmtId="0" fontId="16" fillId="0" borderId="25" xfId="0" applyFont="1" applyBorder="1" applyAlignment="1">
      <alignment horizontal="center"/>
    </xf>
    <xf numFmtId="0" fontId="14" fillId="0" borderId="26" xfId="0" applyFont="1" applyBorder="1"/>
    <xf numFmtId="0" fontId="18" fillId="0" borderId="11" xfId="0" applyFont="1" applyBorder="1" applyAlignment="1">
      <alignment horizontal="left"/>
    </xf>
    <xf numFmtId="8" fontId="17" fillId="3" borderId="32" xfId="0" applyNumberFormat="1" applyFont="1" applyFill="1" applyBorder="1"/>
    <xf numFmtId="7" fontId="18" fillId="0" borderId="0" xfId="1" applyNumberFormat="1" applyFont="1" applyAlignment="1">
      <alignment horizontal="left"/>
    </xf>
    <xf numFmtId="10" fontId="18" fillId="0" borderId="0" xfId="2" applyNumberFormat="1" applyFont="1" applyBorder="1"/>
    <xf numFmtId="171" fontId="14" fillId="0" borderId="0" xfId="0" applyNumberFormat="1" applyFont="1"/>
    <xf numFmtId="166" fontId="14" fillId="0" borderId="0" xfId="0" applyNumberFormat="1" applyFont="1"/>
    <xf numFmtId="10" fontId="19" fillId="0" borderId="0" xfId="0" applyNumberFormat="1" applyFont="1" applyFill="1" applyBorder="1" applyAlignment="1">
      <alignment horizontal="center"/>
    </xf>
    <xf numFmtId="10" fontId="22" fillId="0" borderId="0" xfId="0" applyNumberFormat="1" applyFont="1" applyFill="1" applyBorder="1" applyAlignment="1">
      <alignment horizontal="center"/>
    </xf>
    <xf numFmtId="0" fontId="23" fillId="0" borderId="26" xfId="5" applyFont="1" applyBorder="1" applyAlignment="1">
      <alignment horizontal="left" wrapText="1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2" fontId="18" fillId="0" borderId="7" xfId="0" applyNumberFormat="1" applyFont="1" applyBorder="1" applyAlignment="1">
      <alignment horizontal="center"/>
    </xf>
    <xf numFmtId="8" fontId="17" fillId="3" borderId="10" xfId="0" applyNumberFormat="1" applyFont="1" applyFill="1" applyBorder="1"/>
    <xf numFmtId="5" fontId="19" fillId="0" borderId="0" xfId="0" applyNumberFormat="1" applyFont="1" applyBorder="1" applyAlignment="1">
      <alignment horizontal="center"/>
    </xf>
    <xf numFmtId="6" fontId="22" fillId="0" borderId="0" xfId="0" applyNumberFormat="1" applyFont="1" applyBorder="1" applyAlignment="1">
      <alignment horizontal="center"/>
    </xf>
    <xf numFmtId="0" fontId="18" fillId="0" borderId="3" xfId="0" applyFont="1" applyBorder="1"/>
    <xf numFmtId="10" fontId="17" fillId="0" borderId="3" xfId="0" applyNumberFormat="1" applyFont="1" applyBorder="1" applyAlignment="1">
      <alignment horizontal="center"/>
    </xf>
    <xf numFmtId="6" fontId="18" fillId="0" borderId="4" xfId="0" applyNumberFormat="1" applyFont="1" applyBorder="1"/>
    <xf numFmtId="8" fontId="18" fillId="0" borderId="0" xfId="0" applyNumberFormat="1" applyFont="1" applyBorder="1"/>
    <xf numFmtId="0" fontId="14" fillId="0" borderId="0" xfId="0" applyFont="1" applyAlignment="1">
      <alignment horizontal="left"/>
    </xf>
    <xf numFmtId="5" fontId="19" fillId="0" borderId="0" xfId="0" quotePrefix="1" applyNumberFormat="1" applyFont="1" applyBorder="1" applyAlignment="1">
      <alignment horizontal="center"/>
    </xf>
    <xf numFmtId="0" fontId="18" fillId="0" borderId="21" xfId="0" applyFont="1" applyBorder="1" applyAlignment="1">
      <alignment wrapText="1"/>
    </xf>
    <xf numFmtId="167" fontId="18" fillId="0" borderId="0" xfId="0" applyNumberFormat="1" applyFont="1" applyBorder="1" applyAlignment="1">
      <alignment horizontal="center"/>
    </xf>
    <xf numFmtId="6" fontId="17" fillId="3" borderId="32" xfId="0" applyNumberFormat="1" applyFont="1" applyFill="1" applyBorder="1"/>
    <xf numFmtId="6" fontId="18" fillId="0" borderId="0" xfId="0" applyNumberFormat="1" applyFont="1" applyBorder="1"/>
    <xf numFmtId="5" fontId="18" fillId="0" borderId="0" xfId="1" applyNumberFormat="1" applyFont="1" applyAlignment="1">
      <alignment horizontal="left"/>
    </xf>
    <xf numFmtId="5" fontId="14" fillId="0" borderId="0" xfId="0" applyNumberFormat="1" applyFont="1" applyBorder="1"/>
    <xf numFmtId="10" fontId="19" fillId="0" borderId="19" xfId="0" applyNumberFormat="1" applyFont="1" applyFill="1" applyBorder="1" applyAlignment="1">
      <alignment horizontal="center"/>
    </xf>
    <xf numFmtId="10" fontId="22" fillId="0" borderId="33" xfId="0" applyNumberFormat="1" applyFont="1" applyFill="1" applyBorder="1" applyAlignment="1">
      <alignment horizontal="center"/>
    </xf>
    <xf numFmtId="49" fontId="24" fillId="0" borderId="21" xfId="6" applyNumberFormat="1" applyFont="1" applyBorder="1"/>
    <xf numFmtId="0" fontId="18" fillId="0" borderId="6" xfId="0" applyFont="1" applyBorder="1"/>
    <xf numFmtId="10" fontId="19" fillId="0" borderId="7" xfId="0" applyNumberFormat="1" applyFont="1" applyFill="1" applyBorder="1" applyAlignment="1">
      <alignment horizontal="center"/>
    </xf>
    <xf numFmtId="10" fontId="22" fillId="0" borderId="7" xfId="0" applyNumberFormat="1" applyFont="1" applyFill="1" applyBorder="1" applyAlignment="1">
      <alignment horizontal="center"/>
    </xf>
    <xf numFmtId="0" fontId="23" fillId="0" borderId="34" xfId="7" applyFont="1" applyBorder="1"/>
    <xf numFmtId="6" fontId="18" fillId="0" borderId="0" xfId="0" applyNumberFormat="1" applyFont="1"/>
    <xf numFmtId="0" fontId="25" fillId="0" borderId="35" xfId="0" applyFont="1" applyBorder="1"/>
    <xf numFmtId="0" fontId="14" fillId="0" borderId="12" xfId="0" applyFont="1" applyBorder="1"/>
    <xf numFmtId="0" fontId="14" fillId="0" borderId="36" xfId="0" applyFont="1" applyBorder="1"/>
    <xf numFmtId="0" fontId="25" fillId="0" borderId="37" xfId="0" applyFont="1" applyBorder="1"/>
    <xf numFmtId="0" fontId="18" fillId="0" borderId="38" xfId="0" applyFont="1" applyBorder="1"/>
    <xf numFmtId="0" fontId="18" fillId="0" borderId="7" xfId="0" applyFont="1" applyBorder="1"/>
    <xf numFmtId="167" fontId="18" fillId="0" borderId="7" xfId="0" applyNumberFormat="1" applyFont="1" applyBorder="1" applyAlignment="1">
      <alignment horizontal="center"/>
    </xf>
    <xf numFmtId="0" fontId="28" fillId="0" borderId="39" xfId="0" applyFont="1" applyBorder="1" applyAlignment="1">
      <alignment horizontal="right"/>
    </xf>
    <xf numFmtId="0" fontId="18" fillId="0" borderId="19" xfId="0" applyFont="1" applyBorder="1"/>
    <xf numFmtId="0" fontId="18" fillId="0" borderId="33" xfId="0" applyFont="1" applyBorder="1"/>
    <xf numFmtId="8" fontId="14" fillId="0" borderId="0" xfId="0" applyNumberFormat="1" applyFont="1" applyAlignment="1">
      <alignment horizontal="left"/>
    </xf>
    <xf numFmtId="167" fontId="14" fillId="0" borderId="0" xfId="0" applyNumberFormat="1" applyFont="1"/>
    <xf numFmtId="172" fontId="14" fillId="0" borderId="0" xfId="0" applyNumberFormat="1" applyFont="1"/>
    <xf numFmtId="0" fontId="29" fillId="4" borderId="3" xfId="8" applyFont="1" applyFill="1" applyBorder="1"/>
    <xf numFmtId="0" fontId="30" fillId="4" borderId="4" xfId="8" applyFont="1" applyFill="1" applyBorder="1"/>
    <xf numFmtId="0" fontId="11" fillId="0" borderId="0" xfId="8"/>
    <xf numFmtId="0" fontId="30" fillId="4" borderId="0" xfId="8" applyFont="1" applyFill="1"/>
    <xf numFmtId="0" fontId="31" fillId="4" borderId="13" xfId="8" applyFont="1" applyFill="1" applyBorder="1"/>
    <xf numFmtId="0" fontId="32" fillId="4" borderId="7" xfId="8" applyFont="1" applyFill="1" applyBorder="1"/>
    <xf numFmtId="0" fontId="31" fillId="4" borderId="9" xfId="8" applyFont="1" applyFill="1" applyBorder="1"/>
    <xf numFmtId="0" fontId="31" fillId="0" borderId="0" xfId="8" applyFont="1"/>
    <xf numFmtId="0" fontId="33" fillId="5" borderId="0" xfId="9" applyFont="1" applyFill="1"/>
    <xf numFmtId="0" fontId="33" fillId="6" borderId="0" xfId="9" applyFont="1" applyFill="1"/>
    <xf numFmtId="0" fontId="33" fillId="7" borderId="0" xfId="9" applyFont="1" applyFill="1"/>
    <xf numFmtId="0" fontId="33" fillId="8" borderId="0" xfId="9" applyFont="1" applyFill="1"/>
    <xf numFmtId="0" fontId="33" fillId="9" borderId="0" xfId="8" applyFont="1" applyFill="1" applyAlignment="1">
      <alignment horizontal="center"/>
    </xf>
    <xf numFmtId="0" fontId="33" fillId="10" borderId="0" xfId="8" applyFont="1" applyFill="1" applyAlignment="1">
      <alignment horizontal="center"/>
    </xf>
    <xf numFmtId="14" fontId="31" fillId="0" borderId="0" xfId="8" applyNumberFormat="1" applyFont="1"/>
    <xf numFmtId="167" fontId="11" fillId="0" borderId="0" xfId="8" applyNumberFormat="1"/>
    <xf numFmtId="2" fontId="11" fillId="0" borderId="0" xfId="8" applyNumberFormat="1"/>
    <xf numFmtId="0" fontId="31" fillId="0" borderId="0" xfId="10" applyFont="1"/>
    <xf numFmtId="0" fontId="11" fillId="0" borderId="0" xfId="10"/>
    <xf numFmtId="0" fontId="34" fillId="0" borderId="0" xfId="10" applyFont="1"/>
    <xf numFmtId="0" fontId="35" fillId="0" borderId="0" xfId="10" applyFont="1"/>
    <xf numFmtId="0" fontId="11" fillId="0" borderId="35" xfId="10" applyBorder="1"/>
    <xf numFmtId="0" fontId="11" fillId="0" borderId="12" xfId="10" applyBorder="1"/>
    <xf numFmtId="0" fontId="11" fillId="0" borderId="36" xfId="10" applyBorder="1"/>
    <xf numFmtId="0" fontId="11" fillId="0" borderId="37" xfId="10" applyBorder="1"/>
    <xf numFmtId="0" fontId="11" fillId="0" borderId="0" xfId="10" applyAlignment="1">
      <alignment horizontal="right"/>
    </xf>
    <xf numFmtId="0" fontId="31" fillId="0" borderId="0" xfId="10" applyFont="1" applyAlignment="1">
      <alignment horizontal="center"/>
    </xf>
    <xf numFmtId="0" fontId="11" fillId="0" borderId="38" xfId="10" applyBorder="1"/>
    <xf numFmtId="14" fontId="31" fillId="0" borderId="0" xfId="8" applyNumberFormat="1" applyFont="1" applyAlignment="1">
      <alignment horizontal="center"/>
    </xf>
    <xf numFmtId="0" fontId="36" fillId="0" borderId="38" xfId="10" applyFont="1" applyBorder="1" applyAlignment="1">
      <alignment horizontal="center"/>
    </xf>
    <xf numFmtId="169" fontId="11" fillId="0" borderId="0" xfId="8" applyNumberFormat="1"/>
    <xf numFmtId="167" fontId="11" fillId="0" borderId="40" xfId="8" applyNumberFormat="1" applyBorder="1"/>
    <xf numFmtId="0" fontId="11" fillId="0" borderId="41" xfId="10" applyBorder="1"/>
    <xf numFmtId="167" fontId="11" fillId="0" borderId="38" xfId="10" applyNumberFormat="1" applyBorder="1" applyAlignment="1">
      <alignment horizontal="center"/>
    </xf>
    <xf numFmtId="0" fontId="11" fillId="0" borderId="38" xfId="10" applyBorder="1" applyAlignment="1">
      <alignment horizontal="center"/>
    </xf>
    <xf numFmtId="0" fontId="11" fillId="0" borderId="37" xfId="10" applyBorder="1" applyAlignment="1">
      <alignment horizontal="right"/>
    </xf>
    <xf numFmtId="167" fontId="31" fillId="0" borderId="0" xfId="8" applyNumberFormat="1" applyFont="1" applyAlignment="1">
      <alignment horizontal="center"/>
    </xf>
    <xf numFmtId="167" fontId="11" fillId="0" borderId="42" xfId="8" applyNumberFormat="1" applyBorder="1"/>
    <xf numFmtId="0" fontId="31" fillId="3" borderId="0" xfId="10" applyFont="1" applyFill="1" applyAlignment="1">
      <alignment horizontal="right"/>
    </xf>
    <xf numFmtId="10" fontId="31" fillId="3" borderId="38" xfId="4" applyNumberFormat="1" applyFont="1" applyFill="1" applyBorder="1" applyAlignment="1">
      <alignment horizontal="center"/>
    </xf>
    <xf numFmtId="0" fontId="11" fillId="0" borderId="39" xfId="10" applyBorder="1"/>
    <xf numFmtId="0" fontId="11" fillId="0" borderId="19" xfId="10" applyBorder="1"/>
    <xf numFmtId="0" fontId="11" fillId="0" borderId="33" xfId="10" applyBorder="1"/>
    <xf numFmtId="0" fontId="37" fillId="0" borderId="0" xfId="0" applyFont="1"/>
    <xf numFmtId="0" fontId="37" fillId="0" borderId="0" xfId="0" applyFont="1" applyAlignment="1">
      <alignment horizontal="right"/>
    </xf>
    <xf numFmtId="44" fontId="0" fillId="0" borderId="0" xfId="0" applyNumberFormat="1"/>
    <xf numFmtId="44" fontId="0" fillId="0" borderId="43" xfId="0" applyNumberFormat="1" applyBorder="1"/>
    <xf numFmtId="44" fontId="0" fillId="0" borderId="44" xfId="0" applyNumberFormat="1" applyBorder="1"/>
    <xf numFmtId="44" fontId="0" fillId="0" borderId="45" xfId="0" applyNumberFormat="1" applyBorder="1"/>
    <xf numFmtId="0" fontId="0" fillId="0" borderId="46" xfId="0" applyBorder="1"/>
    <xf numFmtId="0" fontId="0" fillId="11" borderId="46" xfId="0" applyFill="1" applyBorder="1"/>
    <xf numFmtId="0" fontId="0" fillId="0" borderId="47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6" xfId="0" applyBorder="1" applyAlignment="1">
      <alignment wrapText="1"/>
    </xf>
    <xf numFmtId="0" fontId="0" fillId="11" borderId="46" xfId="0" applyFill="1" applyBorder="1" applyAlignment="1">
      <alignment wrapText="1"/>
    </xf>
    <xf numFmtId="0" fontId="0" fillId="0" borderId="49" xfId="0" applyBorder="1"/>
    <xf numFmtId="44" fontId="0" fillId="0" borderId="46" xfId="0" applyNumberFormat="1" applyBorder="1"/>
    <xf numFmtId="44" fontId="0" fillId="11" borderId="44" xfId="0" applyNumberFormat="1" applyFill="1" applyBorder="1"/>
    <xf numFmtId="44" fontId="0" fillId="0" borderId="49" xfId="0" applyNumberFormat="1" applyBorder="1"/>
    <xf numFmtId="0" fontId="0" fillId="0" borderId="50" xfId="0" applyBorder="1"/>
    <xf numFmtId="44" fontId="0" fillId="0" borderId="47" xfId="0" applyNumberFormat="1" applyBorder="1"/>
    <xf numFmtId="0" fontId="12" fillId="0" borderId="0" xfId="3" applyFont="1" applyAlignment="1">
      <alignment horizontal="left" vertical="top" wrapText="1"/>
    </xf>
    <xf numFmtId="0" fontId="9" fillId="0" borderId="4" xfId="3" applyFont="1" applyBorder="1" applyAlignment="1">
      <alignment horizontal="left" vertical="center" wrapText="1"/>
    </xf>
    <xf numFmtId="0" fontId="9" fillId="0" borderId="9" xfId="3" applyFont="1" applyBorder="1" applyAlignment="1">
      <alignment horizontal="left" vertical="center" wrapText="1"/>
    </xf>
    <xf numFmtId="0" fontId="9" fillId="0" borderId="3" xfId="3" applyFont="1" applyBorder="1" applyAlignment="1">
      <alignment vertical="top" wrapText="1"/>
    </xf>
    <xf numFmtId="0" fontId="9" fillId="0" borderId="7" xfId="3" applyFont="1" applyBorder="1" applyAlignment="1">
      <alignment vertical="top" wrapText="1"/>
    </xf>
    <xf numFmtId="49" fontId="9" fillId="0" borderId="4" xfId="3" applyNumberFormat="1" applyFont="1" applyBorder="1" applyAlignment="1">
      <alignment horizontal="left" vertical="center" wrapText="1"/>
    </xf>
    <xf numFmtId="49" fontId="9" fillId="0" borderId="9" xfId="3" applyNumberFormat="1" applyFont="1" applyBorder="1" applyAlignment="1">
      <alignment horizontal="left" vertical="center" wrapText="1"/>
    </xf>
    <xf numFmtId="0" fontId="9" fillId="0" borderId="13" xfId="3" applyFont="1" applyBorder="1" applyAlignment="1">
      <alignment horizontal="left" vertical="center" wrapText="1"/>
    </xf>
    <xf numFmtId="165" fontId="2" fillId="0" borderId="5" xfId="3" applyNumberFormat="1" applyBorder="1" applyAlignment="1">
      <alignment horizontal="right" vertical="center"/>
    </xf>
    <xf numFmtId="165" fontId="2" fillId="0" borderId="10" xfId="3" applyNumberFormat="1" applyBorder="1" applyAlignment="1">
      <alignment horizontal="right" vertical="center"/>
    </xf>
    <xf numFmtId="0" fontId="9" fillId="0" borderId="3" xfId="3" applyFont="1" applyBorder="1" applyAlignment="1">
      <alignment horizontal="left" vertical="top" wrapText="1"/>
    </xf>
    <xf numFmtId="0" fontId="9" fillId="0" borderId="7" xfId="3" applyFont="1" applyBorder="1" applyAlignment="1">
      <alignment horizontal="left" vertical="top" wrapText="1"/>
    </xf>
    <xf numFmtId="0" fontId="16" fillId="2" borderId="15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1" fillId="0" borderId="37" xfId="10" applyBorder="1" applyAlignment="1">
      <alignment horizontal="right"/>
    </xf>
    <xf numFmtId="0" fontId="11" fillId="0" borderId="0" xfId="10" applyAlignment="1">
      <alignment horizontal="right"/>
    </xf>
    <xf numFmtId="0" fontId="3" fillId="0" borderId="0" xfId="0" applyFont="1" applyAlignment="1">
      <alignment wrapText="1"/>
    </xf>
  </cellXfs>
  <cellStyles count="46">
    <cellStyle name="Comma 2" xfId="11"/>
    <cellStyle name="Comma 3" xfId="12"/>
    <cellStyle name="Comma 3 2" xfId="13"/>
    <cellStyle name="Comma 4" xfId="14"/>
    <cellStyle name="Comma 5" xfId="15"/>
    <cellStyle name="Comma 6" xfId="16"/>
    <cellStyle name="Currency" xfId="1" builtinId="4"/>
    <cellStyle name="Currency 2" xfId="17"/>
    <cellStyle name="Currency 3" xfId="18"/>
    <cellStyle name="Currency 3 2" xfId="19"/>
    <cellStyle name="Currency 4" xfId="20"/>
    <cellStyle name="Currency 4 2 2" xfId="21"/>
    <cellStyle name="Currency 5" xfId="22"/>
    <cellStyle name="Currency 5 2" xfId="23"/>
    <cellStyle name="Currency 6" xfId="24"/>
    <cellStyle name="Normal" xfId="0" builtinId="0"/>
    <cellStyle name="Normal 10 2" xfId="6"/>
    <cellStyle name="Normal 10 2 2" xfId="25"/>
    <cellStyle name="Normal 10 3 3" xfId="26"/>
    <cellStyle name="Normal 2" xfId="27"/>
    <cellStyle name="Normal 2 2" xfId="7"/>
    <cellStyle name="Normal 2 2 3" xfId="5"/>
    <cellStyle name="Normal 2 3 3 2" xfId="28"/>
    <cellStyle name="Normal 22" xfId="29"/>
    <cellStyle name="Normal 3" xfId="30"/>
    <cellStyle name="Normal 3 2" xfId="31"/>
    <cellStyle name="Normal 4" xfId="10"/>
    <cellStyle name="Normal 4 2" xfId="32"/>
    <cellStyle name="Normal 4 2 2" xfId="33"/>
    <cellStyle name="Normal 5" xfId="34"/>
    <cellStyle name="Normal 5 2" xfId="35"/>
    <cellStyle name="Normal 5 3" xfId="3"/>
    <cellStyle name="Normal 6" xfId="36"/>
    <cellStyle name="Normal 6 2" xfId="9"/>
    <cellStyle name="Normal 6 2 2" xfId="37"/>
    <cellStyle name="Normal 7" xfId="38"/>
    <cellStyle name="Normal 8" xfId="8"/>
    <cellStyle name="Percent" xfId="2" builtinId="5"/>
    <cellStyle name="Percent 10" xfId="39"/>
    <cellStyle name="Percent 2" xfId="40"/>
    <cellStyle name="Percent 2 2" xfId="4"/>
    <cellStyle name="Percent 2 2 3 2" xfId="41"/>
    <cellStyle name="Percent 2 4" xfId="42"/>
    <cellStyle name="Percent 3" xfId="43"/>
    <cellStyle name="Percent 4" xfId="44"/>
    <cellStyle name="Percent 5" xfId="45"/>
  </cellStyles>
  <dxfs count="2"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385572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385572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385572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385572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385572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385572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385572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385572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385572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385572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385572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385572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DMH%20-%20ACCS-CMR%20426/FY%202023/3.%20Signoff/Website/BLS%20Benchmarks%20for%20FY21%20FO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020 BLS  SALARY CHART"/>
      <sheetName val="DC  CNA  DC III"/>
      <sheetName val="Case Social Worker.Manager"/>
      <sheetName val="Clinical"/>
      <sheetName val="Nursing"/>
      <sheetName val="Management"/>
      <sheetName val="Therapies"/>
    </sheetNames>
    <sheetDataSet>
      <sheetData sheetId="0" refreshError="1"/>
      <sheetData sheetId="1" refreshError="1">
        <row r="7">
          <cell r="G7">
            <v>16.791999999999998</v>
          </cell>
        </row>
        <row r="11">
          <cell r="G11">
            <v>17.260000000000002</v>
          </cell>
        </row>
        <row r="20">
          <cell r="G20">
            <v>21.736000000000001</v>
          </cell>
        </row>
      </sheetData>
      <sheetData sheetId="2" refreshError="1">
        <row r="4">
          <cell r="G4">
            <v>21.814999999999998</v>
          </cell>
        </row>
        <row r="10">
          <cell r="G10">
            <v>26.16</v>
          </cell>
        </row>
      </sheetData>
      <sheetData sheetId="3" refreshError="1">
        <row r="5">
          <cell r="G5">
            <v>30.59</v>
          </cell>
        </row>
        <row r="9">
          <cell r="G9">
            <v>40.57</v>
          </cell>
        </row>
      </sheetData>
      <sheetData sheetId="4" refreshError="1">
        <row r="2">
          <cell r="G2">
            <v>28.8</v>
          </cell>
        </row>
        <row r="6">
          <cell r="G6">
            <v>43.41</v>
          </cell>
        </row>
        <row r="11">
          <cell r="G11">
            <v>59.6</v>
          </cell>
        </row>
      </sheetData>
      <sheetData sheetId="5" refreshError="1">
        <row r="2">
          <cell r="G2">
            <v>33.46153846153846</v>
          </cell>
          <cell r="H2">
            <v>69600</v>
          </cell>
        </row>
      </sheetData>
      <sheetData sheetId="6" refreshError="1">
        <row r="2">
          <cell r="E2">
            <v>31.99</v>
          </cell>
        </row>
        <row r="8">
          <cell r="E8">
            <v>34.022499999999994</v>
          </cell>
        </row>
        <row r="14">
          <cell r="E14">
            <v>36.380000000000003</v>
          </cell>
        </row>
        <row r="18">
          <cell r="E18">
            <v>37.751999999999995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1"/>
  <sheetViews>
    <sheetView tabSelected="1" zoomScale="80" zoomScaleNormal="80" workbookViewId="0">
      <selection activeCell="B1" sqref="B1"/>
    </sheetView>
  </sheetViews>
  <sheetFormatPr defaultRowHeight="14.4" x14ac:dyDescent="0.3"/>
  <cols>
    <col min="1" max="1" width="5.5546875" style="1" customWidth="1"/>
    <col min="2" max="2" width="58" style="1" customWidth="1"/>
    <col min="3" max="3" width="24.109375" style="1" customWidth="1"/>
    <col min="4" max="5" width="14.88671875" style="1" hidden="1" customWidth="1"/>
    <col min="6" max="6" width="59.5546875" style="1" customWidth="1"/>
    <col min="7" max="7" width="58.5546875" style="5" customWidth="1"/>
    <col min="8" max="8" width="14.88671875" style="1" hidden="1" customWidth="1"/>
    <col min="9" max="9" width="0" style="1" hidden="1" customWidth="1"/>
    <col min="10" max="10" width="11" style="1" hidden="1" customWidth="1"/>
    <col min="11" max="11" width="0" style="1" hidden="1" customWidth="1"/>
    <col min="12" max="12" width="44" style="5" customWidth="1"/>
    <col min="13" max="256" width="8.88671875" style="1"/>
  </cols>
  <sheetData>
    <row r="1" spans="2:12" ht="21" x14ac:dyDescent="0.4">
      <c r="B1" s="2"/>
      <c r="C1" s="3" t="s">
        <v>0</v>
      </c>
      <c r="D1" s="3" t="s">
        <v>0</v>
      </c>
      <c r="E1" s="4"/>
    </row>
    <row r="2" spans="2:12" ht="21" x14ac:dyDescent="0.4">
      <c r="C2" s="6">
        <v>43952</v>
      </c>
      <c r="D2" s="7" t="s">
        <v>1</v>
      </c>
      <c r="E2" s="8"/>
    </row>
    <row r="3" spans="2:12" ht="21" x14ac:dyDescent="0.4">
      <c r="B3" s="9"/>
      <c r="C3" s="7" t="s">
        <v>2</v>
      </c>
      <c r="D3" s="7" t="s">
        <v>2</v>
      </c>
      <c r="E3" s="7"/>
      <c r="F3" s="10"/>
      <c r="G3" s="11"/>
      <c r="L3" s="11"/>
    </row>
    <row r="4" spans="2:12" ht="42.6" thickBot="1" x14ac:dyDescent="0.45">
      <c r="B4" s="12" t="s">
        <v>3</v>
      </c>
      <c r="C4" s="13" t="s">
        <v>4</v>
      </c>
      <c r="D4" s="14" t="s">
        <v>5</v>
      </c>
      <c r="E4" s="14" t="s">
        <v>6</v>
      </c>
      <c r="F4" s="12" t="s">
        <v>7</v>
      </c>
      <c r="G4" s="15" t="s">
        <v>8</v>
      </c>
      <c r="H4" s="8" t="s">
        <v>9</v>
      </c>
      <c r="J4" s="1" t="s">
        <v>10</v>
      </c>
      <c r="L4" s="15" t="s">
        <v>11</v>
      </c>
    </row>
    <row r="5" spans="2:12" ht="21" x14ac:dyDescent="0.4">
      <c r="B5" s="16" t="s">
        <v>12</v>
      </c>
      <c r="C5" s="17">
        <f>'[2]DC  CNA  DC III'!G7</f>
        <v>16.791999999999998</v>
      </c>
      <c r="D5" s="17">
        <v>15.48</v>
      </c>
      <c r="E5" s="18"/>
      <c r="F5" s="265" t="s">
        <v>13</v>
      </c>
      <c r="G5" s="256" t="s">
        <v>14</v>
      </c>
      <c r="H5" s="19">
        <f>H6/2080</f>
        <v>15.480288461538462</v>
      </c>
      <c r="J5" s="20">
        <f>C5-H5</f>
        <v>1.3117115384615357</v>
      </c>
      <c r="L5" s="256" t="s">
        <v>15</v>
      </c>
    </row>
    <row r="6" spans="2:12" ht="21.6" thickBot="1" x14ac:dyDescent="0.45">
      <c r="B6" s="21" t="s">
        <v>16</v>
      </c>
      <c r="C6" s="22">
        <f>C5*2080</f>
        <v>34927.359999999993</v>
      </c>
      <c r="D6" s="22">
        <f>D5*2080</f>
        <v>32198.400000000001</v>
      </c>
      <c r="E6" s="23">
        <f>(C6-D6)/D6</f>
        <v>8.4754521963824034E-2</v>
      </c>
      <c r="F6" s="266"/>
      <c r="G6" s="257"/>
      <c r="H6" s="24">
        <v>32199</v>
      </c>
      <c r="J6" s="20"/>
      <c r="L6" s="257"/>
    </row>
    <row r="7" spans="2:12" ht="21" x14ac:dyDescent="0.4">
      <c r="B7" s="16" t="s">
        <v>17</v>
      </c>
      <c r="C7" s="17">
        <f>'[2]DC  CNA  DC III'!G20</f>
        <v>21.736000000000001</v>
      </c>
      <c r="D7" s="17">
        <v>19.96</v>
      </c>
      <c r="E7" s="18"/>
      <c r="F7" s="25" t="s">
        <v>18</v>
      </c>
      <c r="G7" s="256" t="s">
        <v>19</v>
      </c>
      <c r="H7" s="19">
        <f>H8/2080</f>
        <v>18.400480769230768</v>
      </c>
      <c r="J7" s="20">
        <f>C7-H7</f>
        <v>3.3355192307692327</v>
      </c>
      <c r="L7" s="256" t="s">
        <v>20</v>
      </c>
    </row>
    <row r="8" spans="2:12" ht="21.6" thickBot="1" x14ac:dyDescent="0.45">
      <c r="B8" s="26" t="s">
        <v>21</v>
      </c>
      <c r="C8" s="27">
        <f>C7*2080</f>
        <v>45210.880000000005</v>
      </c>
      <c r="D8" s="27">
        <f>D7*2080</f>
        <v>41516.800000000003</v>
      </c>
      <c r="E8" s="28">
        <f>(C8-D8)/D8</f>
        <v>8.8977955911823683E-2</v>
      </c>
      <c r="F8" s="10" t="s">
        <v>22</v>
      </c>
      <c r="G8" s="262"/>
      <c r="H8" s="24">
        <v>38273</v>
      </c>
      <c r="J8" s="20"/>
      <c r="L8" s="262"/>
    </row>
    <row r="9" spans="2:12" ht="21" x14ac:dyDescent="0.4">
      <c r="B9" s="16" t="s">
        <v>23</v>
      </c>
      <c r="C9" s="17">
        <f>'[2]DC  CNA  DC III'!G11</f>
        <v>17.260000000000002</v>
      </c>
      <c r="D9" s="17">
        <v>15.53</v>
      </c>
      <c r="E9" s="18"/>
      <c r="F9" s="25"/>
      <c r="G9" s="256" t="s">
        <v>24</v>
      </c>
      <c r="H9" s="19">
        <f>H10/2080</f>
        <v>20.43028846153846</v>
      </c>
      <c r="J9" s="29">
        <f>C9-H9</f>
        <v>-3.1702884615384583</v>
      </c>
      <c r="L9" s="256" t="s">
        <v>25</v>
      </c>
    </row>
    <row r="10" spans="2:12" ht="21.6" thickBot="1" x14ac:dyDescent="0.45">
      <c r="B10" s="21" t="s">
        <v>26</v>
      </c>
      <c r="C10" s="22">
        <f>C9*2080</f>
        <v>35900.800000000003</v>
      </c>
      <c r="D10" s="22">
        <f>D9*2080</f>
        <v>32302.399999999998</v>
      </c>
      <c r="E10" s="23">
        <f>(C10-D10)/D10</f>
        <v>0.11139729555698664</v>
      </c>
      <c r="F10" s="30"/>
      <c r="G10" s="257"/>
      <c r="H10" s="24">
        <v>42495</v>
      </c>
      <c r="J10" s="20"/>
      <c r="L10" s="257"/>
    </row>
    <row r="11" spans="2:12" ht="21" x14ac:dyDescent="0.4">
      <c r="B11" s="16" t="s">
        <v>27</v>
      </c>
      <c r="C11" s="17">
        <f>'[2]Case Social Worker.Manager'!G4</f>
        <v>21.814999999999998</v>
      </c>
      <c r="D11" s="17">
        <v>21.14</v>
      </c>
      <c r="E11" s="18"/>
      <c r="F11" s="25" t="s">
        <v>28</v>
      </c>
      <c r="G11" s="256" t="s">
        <v>29</v>
      </c>
      <c r="H11" s="263" t="s">
        <v>30</v>
      </c>
      <c r="J11" s="20"/>
      <c r="L11" s="256" t="s">
        <v>31</v>
      </c>
    </row>
    <row r="12" spans="2:12" ht="21.6" thickBot="1" x14ac:dyDescent="0.45">
      <c r="B12" s="26" t="s">
        <v>32</v>
      </c>
      <c r="C12" s="27">
        <f>C11*2080</f>
        <v>45375.199999999997</v>
      </c>
      <c r="D12" s="27">
        <f>D11*2080</f>
        <v>43971.200000000004</v>
      </c>
      <c r="E12" s="28">
        <f>(C12-D12)/D12</f>
        <v>3.192999053926189E-2</v>
      </c>
      <c r="F12" s="10" t="s">
        <v>33</v>
      </c>
      <c r="G12" s="262"/>
      <c r="H12" s="264"/>
      <c r="J12" s="20"/>
      <c r="L12" s="262"/>
    </row>
    <row r="13" spans="2:12" ht="42" x14ac:dyDescent="0.4">
      <c r="B13" s="31" t="s">
        <v>34</v>
      </c>
      <c r="C13" s="17">
        <f>'[2]Case Social Worker.Manager'!G10</f>
        <v>26.16</v>
      </c>
      <c r="D13" s="17">
        <v>25.32</v>
      </c>
      <c r="E13" s="18"/>
      <c r="F13" s="25" t="s">
        <v>35</v>
      </c>
      <c r="G13" s="256" t="s">
        <v>36</v>
      </c>
      <c r="H13" s="19">
        <f>H14/2080</f>
        <v>19.703365384615385</v>
      </c>
      <c r="J13" s="20">
        <f>C13-H13</f>
        <v>6.4566346153846155</v>
      </c>
      <c r="L13" s="256" t="s">
        <v>37</v>
      </c>
    </row>
    <row r="14" spans="2:12" ht="42.6" thickBot="1" x14ac:dyDescent="0.45">
      <c r="B14" s="32" t="s">
        <v>38</v>
      </c>
      <c r="C14" s="22">
        <f>C13*2080</f>
        <v>54412.800000000003</v>
      </c>
      <c r="D14" s="22">
        <f>D13*2080</f>
        <v>52665.599999999999</v>
      </c>
      <c r="E14" s="23">
        <f>(C14-D14)/D14</f>
        <v>3.3175355450237053E-2</v>
      </c>
      <c r="F14" s="30" t="s">
        <v>39</v>
      </c>
      <c r="G14" s="257"/>
      <c r="H14" s="24">
        <v>40983</v>
      </c>
      <c r="J14" s="20"/>
      <c r="L14" s="257"/>
    </row>
    <row r="15" spans="2:12" ht="21" x14ac:dyDescent="0.4">
      <c r="B15" s="16" t="s">
        <v>40</v>
      </c>
      <c r="C15" s="17">
        <f>[2]Nursing!G2</f>
        <v>28.8</v>
      </c>
      <c r="D15" s="17">
        <v>27.62</v>
      </c>
      <c r="E15" s="18"/>
      <c r="F15" s="25"/>
      <c r="G15" s="256" t="s">
        <v>41</v>
      </c>
      <c r="H15" s="33"/>
      <c r="J15" s="20"/>
      <c r="L15" s="256" t="s">
        <v>42</v>
      </c>
    </row>
    <row r="16" spans="2:12" ht="21.6" thickBot="1" x14ac:dyDescent="0.45">
      <c r="B16" s="21" t="s">
        <v>43</v>
      </c>
      <c r="C16" s="22">
        <f>C15*2080</f>
        <v>59904</v>
      </c>
      <c r="D16" s="22">
        <f>D15*2080</f>
        <v>57449.599999999999</v>
      </c>
      <c r="E16" s="23">
        <f>(C16-D16)/D16</f>
        <v>4.2722664735698794E-2</v>
      </c>
      <c r="F16" s="30"/>
      <c r="G16" s="257"/>
      <c r="H16" s="33"/>
      <c r="J16" s="20"/>
      <c r="L16" s="257"/>
    </row>
    <row r="17" spans="2:12" ht="21" x14ac:dyDescent="0.4">
      <c r="B17" s="16" t="s">
        <v>44</v>
      </c>
      <c r="C17" s="17">
        <f>[2]Clinical!G5</f>
        <v>30.59</v>
      </c>
      <c r="D17" s="17">
        <v>29.29</v>
      </c>
      <c r="E17" s="18"/>
      <c r="F17" s="25" t="s">
        <v>45</v>
      </c>
      <c r="G17" s="256" t="s">
        <v>46</v>
      </c>
      <c r="H17" s="19">
        <f>H18/2080</f>
        <v>27.190865384615385</v>
      </c>
      <c r="J17" s="20">
        <f>C17-H17</f>
        <v>3.3991346153846145</v>
      </c>
      <c r="L17" s="256" t="s">
        <v>47</v>
      </c>
    </row>
    <row r="18" spans="2:12" ht="21.6" thickBot="1" x14ac:dyDescent="0.45">
      <c r="B18" s="21" t="s">
        <v>48</v>
      </c>
      <c r="C18" s="22">
        <f>C17*2080</f>
        <v>63627.199999999997</v>
      </c>
      <c r="D18" s="22">
        <f>D17*2080</f>
        <v>60923.199999999997</v>
      </c>
      <c r="E18" s="23">
        <f>(C18-D18)/D18</f>
        <v>4.4383748719699558E-2</v>
      </c>
      <c r="F18" s="30"/>
      <c r="G18" s="257"/>
      <c r="H18" s="24">
        <v>56557</v>
      </c>
      <c r="J18" s="20"/>
      <c r="L18" s="257"/>
    </row>
    <row r="19" spans="2:12" ht="21" x14ac:dyDescent="0.4">
      <c r="B19" s="16" t="s">
        <v>49</v>
      </c>
      <c r="C19" s="34">
        <f>[2]Therapies!E2</f>
        <v>31.99</v>
      </c>
      <c r="D19" s="35"/>
      <c r="E19" s="36"/>
      <c r="F19" s="25"/>
      <c r="G19" s="256" t="s">
        <v>50</v>
      </c>
      <c r="H19" s="33"/>
      <c r="J19" s="20"/>
      <c r="L19" s="256" t="s">
        <v>51</v>
      </c>
    </row>
    <row r="20" spans="2:12" ht="21.6" thickBot="1" x14ac:dyDescent="0.45">
      <c r="B20" s="21" t="s">
        <v>52</v>
      </c>
      <c r="C20" s="22">
        <f>C19*2080</f>
        <v>66539.199999999997</v>
      </c>
      <c r="D20" s="22"/>
      <c r="E20" s="37"/>
      <c r="F20" s="30"/>
      <c r="G20" s="257"/>
      <c r="H20" s="33"/>
      <c r="J20" s="20"/>
      <c r="L20" s="257"/>
    </row>
    <row r="21" spans="2:12" ht="21" x14ac:dyDescent="0.4">
      <c r="B21" s="26" t="s">
        <v>53</v>
      </c>
      <c r="C21" s="38">
        <f>[2]Management!G2</f>
        <v>33.46153846153846</v>
      </c>
      <c r="D21" s="27" t="s">
        <v>30</v>
      </c>
      <c r="E21" s="39"/>
      <c r="F21" s="10" t="s">
        <v>54</v>
      </c>
      <c r="G21" s="256" t="s">
        <v>55</v>
      </c>
      <c r="H21" s="33"/>
      <c r="J21" s="20"/>
      <c r="L21" s="260" t="s">
        <v>56</v>
      </c>
    </row>
    <row r="22" spans="2:12" ht="21.6" thickBot="1" x14ac:dyDescent="0.45">
      <c r="B22" s="21" t="s">
        <v>57</v>
      </c>
      <c r="C22" s="22">
        <f>[2]Management!H2</f>
        <v>69600</v>
      </c>
      <c r="D22" s="22" t="s">
        <v>30</v>
      </c>
      <c r="E22" s="40"/>
      <c r="F22" s="30" t="s">
        <v>58</v>
      </c>
      <c r="G22" s="257"/>
      <c r="H22" s="33"/>
      <c r="J22" s="20"/>
      <c r="L22" s="261"/>
    </row>
    <row r="23" spans="2:12" ht="21" x14ac:dyDescent="0.4">
      <c r="B23" s="26" t="s">
        <v>59</v>
      </c>
      <c r="C23" s="38">
        <f>[2]Therapies!E8</f>
        <v>34.022499999999994</v>
      </c>
      <c r="D23" s="27"/>
      <c r="E23" s="41"/>
      <c r="F23" s="10" t="s">
        <v>60</v>
      </c>
      <c r="G23" s="256" t="s">
        <v>36</v>
      </c>
      <c r="H23" s="33"/>
      <c r="J23" s="20"/>
      <c r="L23" s="256" t="s">
        <v>61</v>
      </c>
    </row>
    <row r="24" spans="2:12" ht="21.6" thickBot="1" x14ac:dyDescent="0.45">
      <c r="B24" s="21" t="s">
        <v>62</v>
      </c>
      <c r="C24" s="22">
        <f>C23*2080</f>
        <v>70766.799999999988</v>
      </c>
      <c r="D24" s="22"/>
      <c r="E24" s="37"/>
      <c r="F24" s="30"/>
      <c r="G24" s="257"/>
      <c r="H24" s="33"/>
      <c r="J24" s="20"/>
      <c r="L24" s="257"/>
    </row>
    <row r="25" spans="2:12" ht="21" x14ac:dyDescent="0.4">
      <c r="B25" s="26" t="s">
        <v>63</v>
      </c>
      <c r="C25" s="38">
        <f>[2]Therapies!E14</f>
        <v>36.380000000000003</v>
      </c>
      <c r="D25" s="27"/>
      <c r="E25" s="41"/>
      <c r="F25" s="10" t="s">
        <v>64</v>
      </c>
      <c r="G25" s="256" t="s">
        <v>36</v>
      </c>
      <c r="H25" s="33"/>
      <c r="J25" s="20"/>
      <c r="L25" s="256" t="s">
        <v>65</v>
      </c>
    </row>
    <row r="26" spans="2:12" ht="21.6" thickBot="1" x14ac:dyDescent="0.45">
      <c r="B26" s="21" t="s">
        <v>66</v>
      </c>
      <c r="C26" s="27">
        <f>C25*2080</f>
        <v>75670.400000000009</v>
      </c>
      <c r="D26" s="27"/>
      <c r="E26" s="41"/>
      <c r="F26" s="10"/>
      <c r="G26" s="257"/>
      <c r="H26" s="33"/>
      <c r="J26" s="20"/>
      <c r="L26" s="257"/>
    </row>
    <row r="27" spans="2:12" ht="21" x14ac:dyDescent="0.4">
      <c r="B27" s="16" t="s">
        <v>67</v>
      </c>
      <c r="C27" s="17">
        <f>[2]Clinical!G9</f>
        <v>40.57</v>
      </c>
      <c r="D27" s="17">
        <v>40.06</v>
      </c>
      <c r="E27" s="18"/>
      <c r="F27" s="258" t="s">
        <v>68</v>
      </c>
      <c r="G27" s="256" t="s">
        <v>69</v>
      </c>
      <c r="H27" s="19">
        <f>H28/2080</f>
        <v>33.217788461538461</v>
      </c>
      <c r="J27" s="20">
        <f>C27-H27</f>
        <v>7.352211538461539</v>
      </c>
      <c r="L27" s="256" t="s">
        <v>70</v>
      </c>
    </row>
    <row r="28" spans="2:12" ht="21.6" thickBot="1" x14ac:dyDescent="0.45">
      <c r="B28" s="21" t="s">
        <v>71</v>
      </c>
      <c r="C28" s="22">
        <f>C27*2080</f>
        <v>84385.600000000006</v>
      </c>
      <c r="D28" s="22">
        <f>D27*2080</f>
        <v>83324.800000000003</v>
      </c>
      <c r="E28" s="23">
        <f>(C28-D28)/D28</f>
        <v>1.2730903644533234E-2</v>
      </c>
      <c r="F28" s="259"/>
      <c r="G28" s="257"/>
      <c r="H28" s="24">
        <v>69093</v>
      </c>
      <c r="J28" s="20"/>
      <c r="L28" s="257"/>
    </row>
    <row r="29" spans="2:12" ht="21" x14ac:dyDescent="0.4">
      <c r="B29" s="16" t="s">
        <v>72</v>
      </c>
      <c r="C29" s="17">
        <f>[2]Therapies!E18</f>
        <v>37.751999999999995</v>
      </c>
      <c r="D29" s="17"/>
      <c r="E29" s="18"/>
      <c r="F29" s="25"/>
      <c r="G29" s="256" t="s">
        <v>36</v>
      </c>
      <c r="H29" s="19">
        <f>H30/2080</f>
        <v>25.143750000000001</v>
      </c>
      <c r="J29" s="20">
        <f>C29-H29</f>
        <v>12.608249999999995</v>
      </c>
      <c r="L29" s="256" t="s">
        <v>73</v>
      </c>
    </row>
    <row r="30" spans="2:12" ht="21.6" thickBot="1" x14ac:dyDescent="0.45">
      <c r="B30" s="21" t="s">
        <v>74</v>
      </c>
      <c r="C30" s="22">
        <f>C29*2080</f>
        <v>78524.159999999989</v>
      </c>
      <c r="D30" s="22"/>
      <c r="E30" s="23"/>
      <c r="F30" s="30"/>
      <c r="G30" s="257"/>
      <c r="H30" s="24">
        <v>52299</v>
      </c>
      <c r="J30" s="20"/>
      <c r="L30" s="257"/>
    </row>
    <row r="31" spans="2:12" ht="21" x14ac:dyDescent="0.4">
      <c r="B31" s="16" t="s">
        <v>75</v>
      </c>
      <c r="C31" s="17">
        <f>[2]Nursing!G6</f>
        <v>43.41</v>
      </c>
      <c r="D31" s="17">
        <v>41.76</v>
      </c>
      <c r="E31" s="18"/>
      <c r="F31" s="25"/>
      <c r="G31" s="256" t="s">
        <v>76</v>
      </c>
      <c r="H31" s="42">
        <f>H32/2080</f>
        <v>33.460576923076921</v>
      </c>
      <c r="J31" s="20">
        <f>C31-H31</f>
        <v>9.9494230769230754</v>
      </c>
      <c r="L31" s="256" t="s">
        <v>77</v>
      </c>
    </row>
    <row r="32" spans="2:12" ht="21.6" thickBot="1" x14ac:dyDescent="0.45">
      <c r="B32" s="21" t="s">
        <v>78</v>
      </c>
      <c r="C32" s="22">
        <f>C31*2080</f>
        <v>90292.799999999988</v>
      </c>
      <c r="D32" s="22">
        <f>D31*2080</f>
        <v>86860.800000000003</v>
      </c>
      <c r="E32" s="23">
        <f>(C32-D32)/D32</f>
        <v>3.9511494252873397E-2</v>
      </c>
      <c r="F32" s="30"/>
      <c r="G32" s="257"/>
      <c r="H32" s="24">
        <v>69598</v>
      </c>
      <c r="J32" s="20"/>
      <c r="L32" s="257"/>
    </row>
    <row r="33" spans="1:256" ht="21" x14ac:dyDescent="0.4">
      <c r="B33" s="16" t="s">
        <v>79</v>
      </c>
      <c r="C33" s="17">
        <f>[2]Nursing!G11</f>
        <v>59.6</v>
      </c>
      <c r="D33" s="17">
        <v>57.41</v>
      </c>
      <c r="E33" s="18"/>
      <c r="F33" s="25"/>
      <c r="G33" s="256" t="s">
        <v>80</v>
      </c>
      <c r="H33" s="19">
        <f>H34/2080</f>
        <v>48.354326923076925</v>
      </c>
      <c r="J33" s="20">
        <f>C33-H33</f>
        <v>11.245673076923076</v>
      </c>
      <c r="L33" s="256" t="s">
        <v>81</v>
      </c>
    </row>
    <row r="34" spans="1:256" ht="21.6" thickBot="1" x14ac:dyDescent="0.45">
      <c r="B34" s="21" t="s">
        <v>82</v>
      </c>
      <c r="C34" s="22">
        <f>C33*2080</f>
        <v>123968</v>
      </c>
      <c r="D34" s="22">
        <f>D33*2080</f>
        <v>119412.79999999999</v>
      </c>
      <c r="E34" s="23">
        <f>(C34-D34)/D34</f>
        <v>3.8146664344191006E-2</v>
      </c>
      <c r="F34" s="30"/>
      <c r="G34" s="257"/>
      <c r="H34" s="24">
        <v>100577</v>
      </c>
      <c r="J34" s="20"/>
      <c r="L34" s="257"/>
    </row>
    <row r="35" spans="1:256" ht="21" x14ac:dyDescent="0.4">
      <c r="B35" s="10"/>
      <c r="C35" s="43"/>
      <c r="D35" s="10"/>
      <c r="E35" s="10"/>
      <c r="F35" s="10"/>
      <c r="G35" s="11"/>
      <c r="L35" s="11"/>
    </row>
    <row r="36" spans="1:256" ht="36" x14ac:dyDescent="0.35">
      <c r="B36" s="44" t="s">
        <v>83</v>
      </c>
      <c r="C36" s="45">
        <f>C6</f>
        <v>34927.359999999993</v>
      </c>
      <c r="D36" s="46"/>
      <c r="E36" s="46"/>
      <c r="F36" s="46"/>
      <c r="G36" s="47"/>
      <c r="L36" s="47"/>
    </row>
    <row r="37" spans="1:256" ht="18" x14ac:dyDescent="0.35">
      <c r="B37" s="46"/>
      <c r="C37" s="46"/>
      <c r="D37" s="46"/>
      <c r="E37" s="46"/>
      <c r="F37" s="46"/>
      <c r="G37" s="47"/>
      <c r="L37" s="47"/>
    </row>
    <row r="38" spans="1:256" ht="18" x14ac:dyDescent="0.35">
      <c r="B38" s="46"/>
      <c r="C38" s="46"/>
      <c r="D38" s="46"/>
      <c r="E38" s="46"/>
      <c r="F38" s="46"/>
      <c r="G38" s="47"/>
      <c r="L38" s="47"/>
    </row>
    <row r="39" spans="1:256" ht="18" x14ac:dyDescent="0.35">
      <c r="B39" s="48" t="s">
        <v>84</v>
      </c>
      <c r="C39" s="49">
        <f>21.85%+0.37%+2%</f>
        <v>0.24220000000000003</v>
      </c>
      <c r="D39" s="46"/>
      <c r="E39" s="46"/>
      <c r="F39" s="46" t="s">
        <v>323</v>
      </c>
      <c r="G39" s="47"/>
      <c r="L39" s="47"/>
    </row>
    <row r="40" spans="1:256" ht="47.4" customHeight="1" x14ac:dyDescent="0.35">
      <c r="B40" s="48"/>
      <c r="C40" s="46"/>
      <c r="D40" s="46"/>
      <c r="E40" s="46"/>
      <c r="F40" s="255" t="s">
        <v>322</v>
      </c>
      <c r="G40" s="255"/>
      <c r="L40" s="1"/>
    </row>
    <row r="41" spans="1:256" ht="18" x14ac:dyDescent="0.35">
      <c r="B41" s="48"/>
      <c r="C41" s="49"/>
      <c r="D41" s="46"/>
      <c r="E41" s="46"/>
      <c r="F41" s="46"/>
      <c r="G41" s="47"/>
      <c r="L41" s="47"/>
    </row>
    <row r="42" spans="1:256" ht="18" x14ac:dyDescent="0.35">
      <c r="B42" s="46"/>
      <c r="C42" s="46"/>
      <c r="D42" s="46"/>
      <c r="E42" s="46"/>
      <c r="F42" s="46"/>
      <c r="G42" s="47"/>
      <c r="L42" s="47"/>
    </row>
    <row r="43" spans="1:256" ht="18" x14ac:dyDescent="0.35">
      <c r="B43" s="48" t="s">
        <v>85</v>
      </c>
      <c r="C43" s="50">
        <v>0.12</v>
      </c>
      <c r="D43" s="46"/>
      <c r="E43" s="46"/>
      <c r="F43" s="46" t="s">
        <v>86</v>
      </c>
      <c r="G43" s="47"/>
      <c r="L43" s="47"/>
    </row>
    <row r="45" spans="1:256" x14ac:dyDescent="0.3">
      <c r="A45" s="51"/>
      <c r="B45" s="52"/>
      <c r="C45" s="53"/>
      <c r="D45" s="51"/>
      <c r="E45" s="51"/>
      <c r="F45" s="54"/>
      <c r="G45" s="55"/>
      <c r="H45" s="51"/>
      <c r="I45" s="51"/>
      <c r="J45" s="51"/>
      <c r="K45" s="51"/>
      <c r="L45" s="55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  <c r="IO45" s="51"/>
      <c r="IP45" s="51"/>
      <c r="IQ45" s="51"/>
      <c r="IR45" s="51"/>
      <c r="IS45" s="51"/>
      <c r="IT45" s="51"/>
      <c r="IU45" s="51"/>
      <c r="IV45" s="51"/>
    </row>
    <row r="46" spans="1:256" x14ac:dyDescent="0.3">
      <c r="A46" s="51"/>
      <c r="B46" s="52"/>
      <c r="C46" s="53"/>
      <c r="D46" s="51"/>
      <c r="E46" s="51"/>
      <c r="F46" s="51"/>
      <c r="G46" s="55"/>
      <c r="H46" s="51"/>
      <c r="I46" s="51"/>
      <c r="J46" s="51"/>
      <c r="K46" s="51"/>
      <c r="L46" s="55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</row>
    <row r="47" spans="1:256" x14ac:dyDescent="0.3">
      <c r="A47" s="51"/>
      <c r="B47" s="52"/>
      <c r="C47" s="53"/>
      <c r="D47" s="51"/>
      <c r="E47" s="51"/>
      <c r="F47" s="51"/>
      <c r="G47" s="55"/>
      <c r="H47" s="51"/>
      <c r="I47" s="51"/>
      <c r="J47" s="51"/>
      <c r="K47" s="51"/>
      <c r="L47" s="55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</row>
    <row r="50" spans="3:3" x14ac:dyDescent="0.3">
      <c r="C50" s="20"/>
    </row>
    <row r="51" spans="3:3" x14ac:dyDescent="0.3">
      <c r="C51" s="20"/>
    </row>
  </sheetData>
  <mergeCells count="34">
    <mergeCell ref="G15:G16"/>
    <mergeCell ref="L15:L16"/>
    <mergeCell ref="F5:F6"/>
    <mergeCell ref="G5:G6"/>
    <mergeCell ref="L5:L6"/>
    <mergeCell ref="G7:G8"/>
    <mergeCell ref="L7:L8"/>
    <mergeCell ref="G9:G10"/>
    <mergeCell ref="L9:L10"/>
    <mergeCell ref="G11:G12"/>
    <mergeCell ref="H11:H12"/>
    <mergeCell ref="L11:L12"/>
    <mergeCell ref="G13:G14"/>
    <mergeCell ref="L13:L14"/>
    <mergeCell ref="G17:G18"/>
    <mergeCell ref="L17:L18"/>
    <mergeCell ref="G19:G20"/>
    <mergeCell ref="L19:L20"/>
    <mergeCell ref="G21:G22"/>
    <mergeCell ref="L21:L22"/>
    <mergeCell ref="G23:G24"/>
    <mergeCell ref="L23:L24"/>
    <mergeCell ref="G25:G26"/>
    <mergeCell ref="L25:L26"/>
    <mergeCell ref="F27:F28"/>
    <mergeCell ref="G27:G28"/>
    <mergeCell ref="L27:L28"/>
    <mergeCell ref="F40:G40"/>
    <mergeCell ref="G29:G30"/>
    <mergeCell ref="L29:L30"/>
    <mergeCell ref="G31:G32"/>
    <mergeCell ref="L31:L32"/>
    <mergeCell ref="G33:G34"/>
    <mergeCell ref="L33:L34"/>
  </mergeCells>
  <pageMargins left="0.7" right="0.7" top="0.75" bottom="0.75" header="0.3" footer="0.3"/>
  <ignoredErrors>
    <ignoredError sqref="C7:C19 C25:C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91"/>
  <sheetViews>
    <sheetView zoomScale="110" zoomScaleNormal="110" workbookViewId="0">
      <selection activeCell="M21" sqref="M21"/>
    </sheetView>
  </sheetViews>
  <sheetFormatPr defaultColWidth="9.109375" defaultRowHeight="13.8" x14ac:dyDescent="0.3"/>
  <cols>
    <col min="1" max="1" width="9.109375" style="56"/>
    <col min="2" max="2" width="36.5546875" style="56" customWidth="1"/>
    <col min="3" max="3" width="10.109375" style="56" bestFit="1" customWidth="1"/>
    <col min="4" max="4" width="0.44140625" style="56" customWidth="1"/>
    <col min="5" max="5" width="40.5546875" style="56" customWidth="1"/>
    <col min="6" max="6" width="5.44140625" style="56" customWidth="1"/>
    <col min="7" max="7" width="24.5546875" style="56" customWidth="1"/>
    <col min="8" max="8" width="10.109375" style="56" customWidth="1"/>
    <col min="9" max="9" width="9.88671875" style="56" customWidth="1"/>
    <col min="10" max="10" width="11" style="56" customWidth="1"/>
    <col min="11" max="11" width="2.5546875" style="56" customWidth="1"/>
    <col min="12" max="12" width="5.88671875" style="56" customWidth="1"/>
    <col min="13" max="13" width="12.109375" style="56" customWidth="1"/>
    <col min="14" max="14" width="9.109375" style="56" customWidth="1"/>
    <col min="15" max="15" width="9.109375" style="56"/>
    <col min="16" max="18" width="9.109375" style="57"/>
    <col min="19" max="16384" width="9.109375" style="56"/>
  </cols>
  <sheetData>
    <row r="2" spans="2:19" ht="13.5" customHeight="1" thickBot="1" x14ac:dyDescent="0.35">
      <c r="G2" s="58" t="s">
        <v>87</v>
      </c>
      <c r="H2" s="59"/>
      <c r="I2" s="59"/>
      <c r="J2" s="59"/>
      <c r="R2" s="56"/>
    </row>
    <row r="3" spans="2:19" ht="14.4" thickBot="1" x14ac:dyDescent="0.35">
      <c r="B3" s="267" t="s">
        <v>88</v>
      </c>
      <c r="C3" s="268"/>
      <c r="D3" s="268"/>
      <c r="E3" s="269"/>
      <c r="F3" s="60"/>
      <c r="G3" s="267" t="s">
        <v>89</v>
      </c>
      <c r="H3" s="268"/>
      <c r="I3" s="268"/>
      <c r="J3" s="269"/>
      <c r="L3" s="61"/>
      <c r="M3" s="61"/>
      <c r="N3" s="62"/>
      <c r="O3" s="60"/>
      <c r="P3" s="56"/>
      <c r="Q3" s="56"/>
      <c r="R3" s="56"/>
    </row>
    <row r="4" spans="2:19" x14ac:dyDescent="0.3">
      <c r="B4" s="63" t="s">
        <v>90</v>
      </c>
      <c r="C4" s="64" t="s">
        <v>91</v>
      </c>
      <c r="D4" s="65"/>
      <c r="E4" s="66" t="s">
        <v>92</v>
      </c>
      <c r="F4" s="67"/>
      <c r="G4" s="68" t="s">
        <v>93</v>
      </c>
      <c r="H4" s="69" t="s">
        <v>94</v>
      </c>
      <c r="I4" s="69" t="s">
        <v>95</v>
      </c>
      <c r="J4" s="70">
        <f>O15</f>
        <v>1792</v>
      </c>
      <c r="K4" s="71"/>
      <c r="L4" s="72"/>
      <c r="M4" s="72"/>
      <c r="N4" s="73"/>
      <c r="O4" s="74"/>
      <c r="P4" s="56"/>
      <c r="Q4" s="56"/>
      <c r="R4" s="56"/>
    </row>
    <row r="5" spans="2:19" x14ac:dyDescent="0.3">
      <c r="B5" s="75" t="s">
        <v>96</v>
      </c>
      <c r="C5" s="76">
        <f>'M2020 BLS Chart'!C6</f>
        <v>34927.359999999993</v>
      </c>
      <c r="D5" s="77"/>
      <c r="E5" s="78" t="s">
        <v>97</v>
      </c>
      <c r="F5" s="59"/>
      <c r="G5" s="79" t="s">
        <v>3</v>
      </c>
      <c r="H5" s="80" t="s">
        <v>91</v>
      </c>
      <c r="I5" s="80" t="s">
        <v>98</v>
      </c>
      <c r="J5" s="81" t="s">
        <v>99</v>
      </c>
      <c r="K5" s="71"/>
      <c r="L5" s="72"/>
      <c r="M5" s="73"/>
      <c r="N5" s="82"/>
      <c r="O5" s="83"/>
      <c r="P5" s="56"/>
      <c r="Q5" s="56"/>
      <c r="R5" s="56"/>
    </row>
    <row r="6" spans="2:19" ht="14.4" thickBot="1" x14ac:dyDescent="0.35">
      <c r="B6" s="270" t="s">
        <v>100</v>
      </c>
      <c r="C6" s="271"/>
      <c r="D6" s="84"/>
      <c r="E6" s="85"/>
      <c r="F6" s="59"/>
      <c r="G6" s="75" t="str">
        <f>B5</f>
        <v xml:space="preserve">Direct Care </v>
      </c>
      <c r="H6" s="86">
        <f>C5</f>
        <v>34927.359999999993</v>
      </c>
      <c r="I6" s="87">
        <f>C9</f>
        <v>1</v>
      </c>
      <c r="J6" s="88">
        <f>H6*I6</f>
        <v>34927.359999999993</v>
      </c>
      <c r="K6" s="71"/>
      <c r="L6" s="73"/>
      <c r="M6" s="89"/>
      <c r="N6" s="90"/>
      <c r="O6" s="83"/>
      <c r="P6" s="56"/>
      <c r="Q6" s="56"/>
      <c r="R6" s="56"/>
    </row>
    <row r="7" spans="2:19" ht="14.4" thickBot="1" x14ac:dyDescent="0.35">
      <c r="B7" s="91" t="s">
        <v>101</v>
      </c>
      <c r="C7" s="82" t="s">
        <v>102</v>
      </c>
      <c r="D7" s="82"/>
      <c r="E7" s="78"/>
      <c r="F7" s="59"/>
      <c r="G7" s="92"/>
      <c r="H7" s="93"/>
      <c r="I7" s="94"/>
      <c r="J7" s="95"/>
      <c r="K7" s="71"/>
      <c r="L7" s="96" t="s">
        <v>103</v>
      </c>
      <c r="M7" s="97"/>
      <c r="N7" s="98" t="s">
        <v>104</v>
      </c>
      <c r="O7" s="99">
        <v>40</v>
      </c>
      <c r="P7" s="56"/>
      <c r="Q7" s="56"/>
      <c r="R7" s="56"/>
    </row>
    <row r="8" spans="2:19" x14ac:dyDescent="0.3">
      <c r="B8" s="75" t="s">
        <v>105</v>
      </c>
      <c r="C8" s="100">
        <v>0.45</v>
      </c>
      <c r="D8" s="100"/>
      <c r="E8" s="78" t="s">
        <v>106</v>
      </c>
      <c r="F8" s="59"/>
      <c r="G8" s="101" t="s">
        <v>107</v>
      </c>
      <c r="H8" s="102">
        <f>C20</f>
        <v>0.24220000000000003</v>
      </c>
      <c r="I8" s="103"/>
      <c r="J8" s="104">
        <f>J6*H8</f>
        <v>8459.4065919999994</v>
      </c>
      <c r="K8" s="71"/>
      <c r="L8" s="105" t="s">
        <v>108</v>
      </c>
      <c r="M8" s="106"/>
      <c r="N8" s="107"/>
      <c r="O8" s="108">
        <f>O7*52</f>
        <v>2080</v>
      </c>
      <c r="P8" s="56"/>
      <c r="Q8" s="56"/>
      <c r="R8" s="56"/>
    </row>
    <row r="9" spans="2:19" x14ac:dyDescent="0.3">
      <c r="B9" s="75" t="s">
        <v>109</v>
      </c>
      <c r="C9" s="100">
        <v>1</v>
      </c>
      <c r="D9" s="100"/>
      <c r="E9" s="78" t="s">
        <v>106</v>
      </c>
      <c r="F9" s="59"/>
      <c r="G9" s="75"/>
      <c r="H9" s="90"/>
      <c r="I9" s="73"/>
      <c r="J9" s="109"/>
      <c r="K9" s="71"/>
      <c r="L9" s="110" t="s">
        <v>110</v>
      </c>
      <c r="M9" s="73"/>
      <c r="N9" s="82" t="s">
        <v>111</v>
      </c>
      <c r="O9" s="111"/>
      <c r="P9" s="56"/>
      <c r="Q9" s="56"/>
    </row>
    <row r="10" spans="2:19" ht="14.4" thickBot="1" x14ac:dyDescent="0.35">
      <c r="B10" s="91" t="s">
        <v>112</v>
      </c>
      <c r="C10" s="112" t="s">
        <v>102</v>
      </c>
      <c r="D10" s="112"/>
      <c r="E10" s="113"/>
      <c r="F10" s="59"/>
      <c r="G10" s="114" t="s">
        <v>113</v>
      </c>
      <c r="H10" s="115"/>
      <c r="I10" s="116"/>
      <c r="J10" s="117">
        <f>SUM(J6:J9)</f>
        <v>43386.766591999993</v>
      </c>
      <c r="K10" s="71"/>
      <c r="L10" s="75"/>
      <c r="M10" s="89" t="s">
        <v>114</v>
      </c>
      <c r="N10" s="90">
        <v>3</v>
      </c>
      <c r="O10" s="111">
        <f>N10*O7</f>
        <v>120</v>
      </c>
      <c r="P10" s="56"/>
      <c r="Q10" s="56"/>
    </row>
    <row r="11" spans="2:19" ht="14.4" thickTop="1" x14ac:dyDescent="0.3">
      <c r="B11" s="75" t="s">
        <v>115</v>
      </c>
      <c r="C11" s="118">
        <v>5.8854795558047094E-3</v>
      </c>
      <c r="D11" s="118"/>
      <c r="E11" s="78" t="s">
        <v>116</v>
      </c>
      <c r="F11" s="59"/>
      <c r="G11" s="75" t="str">
        <f>B21</f>
        <v>Occupancy per FTE</v>
      </c>
      <c r="H11" s="90"/>
      <c r="I11" s="73"/>
      <c r="J11" s="88">
        <f ca="1">C21</f>
        <v>12973.887168271694</v>
      </c>
      <c r="K11" s="71"/>
      <c r="L11" s="75"/>
      <c r="M11" s="89" t="s">
        <v>117</v>
      </c>
      <c r="N11" s="90">
        <v>1.6</v>
      </c>
      <c r="O11" s="119">
        <f>N11*O7</f>
        <v>64</v>
      </c>
      <c r="P11" s="59"/>
      <c r="Q11" s="59"/>
      <c r="R11" s="120"/>
    </row>
    <row r="12" spans="2:19" x14ac:dyDescent="0.3">
      <c r="B12" s="75" t="s">
        <v>118</v>
      </c>
      <c r="C12" s="118">
        <v>1.2619999999999999E-2</v>
      </c>
      <c r="D12" s="118"/>
      <c r="E12" s="78" t="s">
        <v>116</v>
      </c>
      <c r="F12" s="59"/>
      <c r="G12" s="121" t="str">
        <f>B22</f>
        <v>Other Program Expenses per FTE</v>
      </c>
      <c r="H12" s="90"/>
      <c r="I12" s="73"/>
      <c r="J12" s="122">
        <f ca="1">C22</f>
        <v>9147.2498970736742</v>
      </c>
      <c r="K12" s="71"/>
      <c r="L12" s="75"/>
      <c r="M12" s="89" t="s">
        <v>119</v>
      </c>
      <c r="N12" s="90">
        <v>2</v>
      </c>
      <c r="O12" s="111">
        <f>N12*O7</f>
        <v>80</v>
      </c>
      <c r="P12" s="120"/>
      <c r="Q12" s="120"/>
      <c r="R12" s="120"/>
      <c r="S12" s="59"/>
    </row>
    <row r="13" spans="2:19" ht="14.4" thickBot="1" x14ac:dyDescent="0.35">
      <c r="B13" s="75" t="s">
        <v>120</v>
      </c>
      <c r="C13" s="118">
        <v>1.2578494151025212E-2</v>
      </c>
      <c r="D13" s="118"/>
      <c r="E13" s="78" t="s">
        <v>116</v>
      </c>
      <c r="F13" s="59"/>
      <c r="G13" s="114" t="s">
        <v>121</v>
      </c>
      <c r="H13" s="123"/>
      <c r="I13" s="124"/>
      <c r="J13" s="117">
        <f ca="1">SUM(J10:J12)</f>
        <v>65507.903657345363</v>
      </c>
      <c r="K13" s="71"/>
      <c r="L13" s="92"/>
      <c r="M13" s="125" t="s">
        <v>122</v>
      </c>
      <c r="N13" s="126">
        <v>0.6</v>
      </c>
      <c r="O13" s="127">
        <f>N13*O7</f>
        <v>24</v>
      </c>
      <c r="P13" s="120"/>
      <c r="Q13" s="120"/>
      <c r="R13" s="120"/>
      <c r="S13" s="59"/>
    </row>
    <row r="14" spans="2:19" ht="15" thickTop="1" thickBot="1" x14ac:dyDescent="0.35">
      <c r="B14" s="75" t="s">
        <v>123</v>
      </c>
      <c r="C14" s="118">
        <v>3.4450000000000001E-2</v>
      </c>
      <c r="D14" s="118"/>
      <c r="E14" s="78" t="s">
        <v>116</v>
      </c>
      <c r="F14" s="59"/>
      <c r="G14" s="75" t="str">
        <f>B23</f>
        <v>Admin Allocation</v>
      </c>
      <c r="H14" s="128">
        <f>C23</f>
        <v>0.12</v>
      </c>
      <c r="I14" s="73"/>
      <c r="J14" s="88">
        <f ca="1">H14*J13</f>
        <v>7860.9484388814435</v>
      </c>
      <c r="K14" s="71"/>
      <c r="L14" s="129"/>
      <c r="M14" s="130" t="s">
        <v>124</v>
      </c>
      <c r="N14" s="130"/>
      <c r="O14" s="131">
        <f>SUM(O10:O13)</f>
        <v>288</v>
      </c>
      <c r="P14" s="120"/>
      <c r="Q14" s="120"/>
      <c r="R14" s="120"/>
      <c r="S14" s="59"/>
    </row>
    <row r="15" spans="2:19" ht="14.4" thickBot="1" x14ac:dyDescent="0.35">
      <c r="B15" s="75" t="s">
        <v>125</v>
      </c>
      <c r="C15" s="118">
        <v>2.1450909613492445E-2</v>
      </c>
      <c r="D15" s="118"/>
      <c r="E15" s="78" t="s">
        <v>116</v>
      </c>
      <c r="F15" s="59"/>
      <c r="G15" s="132" t="s">
        <v>126</v>
      </c>
      <c r="H15" s="90"/>
      <c r="I15" s="73"/>
      <c r="J15" s="133">
        <f ca="1">J13+J14</f>
        <v>73368.852096226808</v>
      </c>
      <c r="K15" s="71"/>
      <c r="L15" s="134"/>
      <c r="M15" s="135"/>
      <c r="N15" s="136" t="s">
        <v>127</v>
      </c>
      <c r="O15" s="137">
        <f>O8-O14</f>
        <v>1792</v>
      </c>
      <c r="P15" s="138"/>
      <c r="Q15" s="120"/>
      <c r="R15" s="120"/>
      <c r="S15" s="59"/>
    </row>
    <row r="16" spans="2:19" ht="14.4" thickBot="1" x14ac:dyDescent="0.35">
      <c r="B16" s="75" t="s">
        <v>128</v>
      </c>
      <c r="C16" s="118">
        <v>6.9445000000000007E-2</v>
      </c>
      <c r="D16" s="118"/>
      <c r="E16" s="78" t="s">
        <v>116</v>
      </c>
      <c r="F16" s="59"/>
      <c r="G16" s="75" t="s">
        <v>129</v>
      </c>
      <c r="H16" s="139">
        <f>C24</f>
        <v>2.3077627802923752E-2</v>
      </c>
      <c r="I16" s="73"/>
      <c r="J16" s="88">
        <f ca="1">J15*H16</f>
        <v>1693.1790610044843</v>
      </c>
      <c r="K16" s="71"/>
      <c r="P16" s="120"/>
      <c r="Q16" s="120"/>
      <c r="R16" s="120"/>
      <c r="S16" s="59"/>
    </row>
    <row r="17" spans="2:21" ht="14.4" thickBot="1" x14ac:dyDescent="0.35">
      <c r="B17" s="75" t="s">
        <v>130</v>
      </c>
      <c r="C17" s="118">
        <v>7.7714736706283359E-3</v>
      </c>
      <c r="D17" s="118"/>
      <c r="E17" s="78" t="s">
        <v>116</v>
      </c>
      <c r="F17" s="59"/>
      <c r="G17" s="96" t="s">
        <v>131</v>
      </c>
      <c r="H17" s="140"/>
      <c r="I17" s="97"/>
      <c r="J17" s="141">
        <f ca="1">J15+J16</f>
        <v>75062.031157231293</v>
      </c>
      <c r="K17" s="71"/>
      <c r="L17" s="71"/>
      <c r="O17" s="71"/>
      <c r="Q17" s="120"/>
      <c r="R17" s="120"/>
      <c r="S17" s="59"/>
    </row>
    <row r="18" spans="2:21" ht="14.4" thickBot="1" x14ac:dyDescent="0.35">
      <c r="B18" s="75" t="s">
        <v>130</v>
      </c>
      <c r="C18" s="118">
        <v>2.4794544101729609E-2</v>
      </c>
      <c r="D18" s="118"/>
      <c r="E18" s="78" t="s">
        <v>116</v>
      </c>
      <c r="F18" s="59"/>
      <c r="G18" s="91" t="s">
        <v>132</v>
      </c>
      <c r="H18" s="128"/>
      <c r="I18" s="82"/>
      <c r="J18" s="88"/>
      <c r="K18" s="71"/>
      <c r="L18" s="73"/>
      <c r="M18" s="71"/>
      <c r="N18" s="71"/>
      <c r="O18" s="142"/>
      <c r="P18" s="143"/>
      <c r="Q18" s="120"/>
      <c r="R18" s="120"/>
      <c r="S18" s="59"/>
    </row>
    <row r="19" spans="2:21" ht="14.4" thickBot="1" x14ac:dyDescent="0.35">
      <c r="B19" s="272" t="s">
        <v>133</v>
      </c>
      <c r="C19" s="273"/>
      <c r="D19" s="144"/>
      <c r="E19" s="145"/>
      <c r="F19" s="59"/>
      <c r="G19" s="146" t="s">
        <v>134</v>
      </c>
      <c r="H19" s="90"/>
      <c r="I19" s="87"/>
      <c r="J19" s="147">
        <f ca="1">J17/J4-0.01</f>
        <v>41.87729417256211</v>
      </c>
      <c r="K19" s="73"/>
      <c r="L19" s="73"/>
      <c r="M19" s="148"/>
      <c r="N19" s="149"/>
      <c r="O19" s="73"/>
      <c r="P19" s="150"/>
      <c r="Q19" s="151"/>
      <c r="R19" s="151"/>
      <c r="S19" s="151"/>
      <c r="T19" s="151"/>
      <c r="U19" s="151"/>
    </row>
    <row r="20" spans="2:21" ht="49.2" thickBot="1" x14ac:dyDescent="0.35">
      <c r="B20" s="75" t="s">
        <v>135</v>
      </c>
      <c r="C20" s="152">
        <f>'M2020 BLS Chart'!C39</f>
        <v>0.24220000000000003</v>
      </c>
      <c r="D20" s="153"/>
      <c r="E20" s="154" t="s">
        <v>136</v>
      </c>
      <c r="F20" s="59"/>
      <c r="G20" s="155" t="s">
        <v>137</v>
      </c>
      <c r="H20" s="156"/>
      <c r="I20" s="157"/>
      <c r="J20" s="158">
        <f ca="1">C8*J19</f>
        <v>18.844782377652951</v>
      </c>
      <c r="K20" s="73"/>
      <c r="L20" s="73"/>
      <c r="M20" s="148"/>
      <c r="N20" s="149"/>
      <c r="O20" s="73"/>
      <c r="P20" s="150"/>
      <c r="Q20" s="143"/>
    </row>
    <row r="21" spans="2:21" ht="14.4" thickBot="1" x14ac:dyDescent="0.35">
      <c r="B21" s="75" t="s">
        <v>138</v>
      </c>
      <c r="C21" s="159">
        <f ca="1">'UFR 2020 all codes'!E5</f>
        <v>12973.887168271694</v>
      </c>
      <c r="D21" s="160"/>
      <c r="E21" s="78" t="s">
        <v>139</v>
      </c>
      <c r="F21" s="59"/>
      <c r="G21" s="68" t="s">
        <v>140</v>
      </c>
      <c r="H21" s="161"/>
      <c r="I21" s="162"/>
      <c r="J21" s="163"/>
      <c r="K21" s="73"/>
      <c r="L21" s="164"/>
      <c r="M21" s="165"/>
      <c r="O21" s="73"/>
      <c r="P21" s="59"/>
    </row>
    <row r="22" spans="2:21" ht="25.2" thickBot="1" x14ac:dyDescent="0.35">
      <c r="B22" s="75" t="s">
        <v>141</v>
      </c>
      <c r="C22" s="166">
        <f ca="1">'UFR 2020 all codes'!AQ5+'UFR 2020 all codes'!AR114</f>
        <v>9147.2498970736742</v>
      </c>
      <c r="D22" s="160"/>
      <c r="E22" s="167" t="s">
        <v>142</v>
      </c>
      <c r="F22" s="59"/>
      <c r="G22" s="146" t="s">
        <v>143</v>
      </c>
      <c r="H22" s="73"/>
      <c r="I22" s="168"/>
      <c r="J22" s="169">
        <f ca="1">C11*($J$17)+2</f>
        <v>443.77604979306091</v>
      </c>
      <c r="K22" s="73"/>
      <c r="L22" s="170"/>
      <c r="M22" s="171"/>
      <c r="N22" s="149"/>
      <c r="O22" s="73"/>
      <c r="P22" s="172"/>
    </row>
    <row r="23" spans="2:21" ht="14.4" thickBot="1" x14ac:dyDescent="0.35">
      <c r="B23" s="92" t="s">
        <v>85</v>
      </c>
      <c r="C23" s="173">
        <f>'M2020 BLS Chart'!C43</f>
        <v>0.12</v>
      </c>
      <c r="D23" s="174"/>
      <c r="E23" s="175" t="s">
        <v>144</v>
      </c>
      <c r="F23" s="59"/>
      <c r="G23" s="146" t="s">
        <v>145</v>
      </c>
      <c r="H23" s="73"/>
      <c r="I23" s="168"/>
      <c r="J23" s="169">
        <f ca="1">C12*($J$17)+1</f>
        <v>948.28283320425885</v>
      </c>
      <c r="K23" s="73"/>
      <c r="L23" s="73"/>
      <c r="M23" s="171"/>
      <c r="N23" s="149"/>
      <c r="O23" s="73"/>
      <c r="P23" s="59"/>
      <c r="R23" s="56"/>
    </row>
    <row r="24" spans="2:21" ht="14.4" thickBot="1" x14ac:dyDescent="0.35">
      <c r="B24" s="176" t="s">
        <v>146</v>
      </c>
      <c r="C24" s="177">
        <f>'Fall 2021 CAF'!CD24</f>
        <v>2.3077627802923752E-2</v>
      </c>
      <c r="D24" s="178"/>
      <c r="E24" s="179" t="s">
        <v>147</v>
      </c>
      <c r="F24" s="59"/>
      <c r="G24" s="146" t="s">
        <v>148</v>
      </c>
      <c r="H24" s="73"/>
      <c r="I24" s="168"/>
      <c r="J24" s="169">
        <f ca="1">C13*($J$17)</f>
        <v>944.16731987530602</v>
      </c>
      <c r="K24" s="73"/>
      <c r="L24" s="71"/>
      <c r="M24" s="171"/>
      <c r="N24" s="149"/>
      <c r="O24" s="164"/>
      <c r="P24" s="59"/>
      <c r="R24" s="56"/>
    </row>
    <row r="25" spans="2:21" ht="14.4" thickBot="1" x14ac:dyDescent="0.35">
      <c r="B25" s="59"/>
      <c r="C25" s="59"/>
      <c r="D25" s="59"/>
      <c r="E25" s="59"/>
      <c r="F25" s="59"/>
      <c r="G25" s="146" t="s">
        <v>149</v>
      </c>
      <c r="H25" s="73"/>
      <c r="I25" s="168"/>
      <c r="J25" s="169">
        <f ca="1">C14*($J$17)+2</f>
        <v>2587.8869733666183</v>
      </c>
      <c r="K25" s="71"/>
      <c r="L25" s="180"/>
      <c r="M25" s="171"/>
      <c r="N25" s="149"/>
      <c r="O25" s="73"/>
      <c r="P25" s="59"/>
      <c r="R25" s="56"/>
    </row>
    <row r="26" spans="2:21" ht="14.4" thickBot="1" x14ac:dyDescent="0.35">
      <c r="B26" s="181" t="s">
        <v>150</v>
      </c>
      <c r="C26" s="182"/>
      <c r="D26" s="182"/>
      <c r="E26" s="183"/>
      <c r="F26" s="59"/>
      <c r="G26" s="146" t="s">
        <v>151</v>
      </c>
      <c r="H26" s="73"/>
      <c r="I26" s="168"/>
      <c r="J26" s="169">
        <f ca="1">C15*($J$17)+2</f>
        <v>1612.1488457589221</v>
      </c>
      <c r="K26" s="73"/>
      <c r="L26" s="71"/>
      <c r="M26" s="171"/>
      <c r="N26" s="149"/>
      <c r="O26" s="73"/>
      <c r="P26" s="59"/>
      <c r="Q26" s="59"/>
      <c r="R26" s="59"/>
      <c r="S26" s="59"/>
      <c r="T26" s="59"/>
      <c r="U26" s="59"/>
    </row>
    <row r="27" spans="2:21" ht="14.4" thickBot="1" x14ac:dyDescent="0.35">
      <c r="B27" s="184" t="s">
        <v>152</v>
      </c>
      <c r="C27" s="73"/>
      <c r="D27" s="73"/>
      <c r="E27" s="185"/>
      <c r="F27" s="59"/>
      <c r="G27" s="146" t="s">
        <v>153</v>
      </c>
      <c r="H27" s="73"/>
      <c r="I27" s="168"/>
      <c r="J27" s="169">
        <f ca="1">C16*($J$17)-1</f>
        <v>5211.6827537139279</v>
      </c>
      <c r="K27" s="73"/>
      <c r="L27" s="71"/>
      <c r="M27" s="171"/>
      <c r="N27" s="149"/>
      <c r="O27" s="73"/>
      <c r="P27" s="59"/>
      <c r="Q27" s="59"/>
      <c r="R27" s="59"/>
      <c r="S27" s="59"/>
      <c r="T27" s="59"/>
      <c r="U27" s="59"/>
    </row>
    <row r="28" spans="2:21" ht="14.4" thickBot="1" x14ac:dyDescent="0.35">
      <c r="B28" s="184" t="s">
        <v>154</v>
      </c>
      <c r="C28" s="73"/>
      <c r="D28" s="73"/>
      <c r="E28" s="185"/>
      <c r="F28" s="59"/>
      <c r="G28" s="146" t="s">
        <v>155</v>
      </c>
      <c r="H28" s="73"/>
      <c r="I28" s="168"/>
      <c r="J28" s="169">
        <f ca="1">C17*($J$17)+1</f>
        <v>584.34259880230684</v>
      </c>
      <c r="K28" s="73"/>
      <c r="L28" s="71"/>
      <c r="M28" s="171"/>
      <c r="N28" s="149"/>
      <c r="O28" s="71"/>
      <c r="P28" s="59"/>
      <c r="Q28" s="59"/>
      <c r="R28" s="59"/>
      <c r="S28" s="59"/>
      <c r="T28" s="59"/>
      <c r="U28" s="59"/>
    </row>
    <row r="29" spans="2:21" ht="14.4" thickBot="1" x14ac:dyDescent="0.35">
      <c r="B29" s="184" t="s">
        <v>156</v>
      </c>
      <c r="C29" s="73"/>
      <c r="D29" s="73"/>
      <c r="E29" s="185"/>
      <c r="F29" s="59"/>
      <c r="G29" s="155" t="s">
        <v>157</v>
      </c>
      <c r="H29" s="186"/>
      <c r="I29" s="187"/>
      <c r="J29" s="169">
        <f ca="1">C18*($J$17)-1</f>
        <v>1860.1288418933732</v>
      </c>
      <c r="K29" s="73"/>
      <c r="L29" s="71"/>
      <c r="M29" s="171"/>
      <c r="N29" s="149"/>
      <c r="O29" s="71"/>
      <c r="P29" s="59"/>
      <c r="Q29" s="59"/>
      <c r="R29" s="59"/>
      <c r="S29" s="59"/>
      <c r="T29" s="59"/>
      <c r="U29" s="59"/>
    </row>
    <row r="30" spans="2:21" x14ac:dyDescent="0.3">
      <c r="B30" s="188" t="s">
        <v>158</v>
      </c>
      <c r="C30" s="189"/>
      <c r="D30" s="189"/>
      <c r="E30" s="190"/>
      <c r="F30" s="59"/>
      <c r="G30" s="71"/>
      <c r="H30" s="71"/>
      <c r="I30" s="71"/>
      <c r="J30" s="71"/>
      <c r="K30" s="73"/>
      <c r="M30" s="165"/>
      <c r="P30" s="59"/>
      <c r="Q30" s="59"/>
      <c r="R30" s="59"/>
      <c r="S30" s="59"/>
      <c r="T30" s="59"/>
      <c r="U30" s="59"/>
    </row>
    <row r="31" spans="2:21" x14ac:dyDescent="0.3">
      <c r="B31" s="59"/>
      <c r="C31" s="59"/>
      <c r="D31" s="59"/>
      <c r="E31" s="59"/>
      <c r="F31" s="59"/>
      <c r="G31" s="71"/>
      <c r="H31" s="71"/>
      <c r="I31" s="71"/>
      <c r="J31" s="71"/>
      <c r="K31" s="73"/>
      <c r="M31" s="165"/>
      <c r="P31" s="56"/>
      <c r="Q31" s="59"/>
      <c r="R31" s="59"/>
      <c r="S31" s="59"/>
      <c r="T31" s="59"/>
      <c r="U31" s="59"/>
    </row>
    <row r="32" spans="2:21" x14ac:dyDescent="0.3">
      <c r="F32" s="59"/>
      <c r="G32" s="71"/>
      <c r="H32" s="71"/>
      <c r="I32" s="71"/>
      <c r="J32" s="71"/>
      <c r="K32" s="71"/>
      <c r="M32" s="165"/>
      <c r="P32" s="56"/>
      <c r="Q32" s="59"/>
      <c r="R32" s="59"/>
      <c r="S32" s="59"/>
      <c r="T32" s="59"/>
      <c r="U32" s="59"/>
    </row>
    <row r="33" spans="2:21" x14ac:dyDescent="0.3">
      <c r="F33" s="59"/>
      <c r="G33" s="71"/>
      <c r="H33" s="71"/>
      <c r="I33" s="71"/>
      <c r="J33" s="71"/>
      <c r="K33" s="71"/>
      <c r="M33" s="191"/>
      <c r="P33" s="56"/>
      <c r="Q33" s="59"/>
      <c r="R33" s="59"/>
      <c r="S33" s="59"/>
      <c r="T33" s="59"/>
      <c r="U33" s="59"/>
    </row>
    <row r="34" spans="2:21" ht="19.5" customHeight="1" x14ac:dyDescent="0.3">
      <c r="F34" s="59"/>
      <c r="G34" s="71"/>
      <c r="H34" s="71"/>
      <c r="I34" s="71"/>
      <c r="J34" s="71"/>
      <c r="K34" s="71"/>
      <c r="M34" s="165"/>
      <c r="Q34" s="59"/>
      <c r="R34" s="59"/>
      <c r="S34" s="59"/>
      <c r="T34" s="59"/>
      <c r="U34" s="59"/>
    </row>
    <row r="35" spans="2:21" ht="12.75" customHeight="1" x14ac:dyDescent="0.3">
      <c r="B35" s="192"/>
      <c r="C35" s="193"/>
      <c r="D35" s="193"/>
      <c r="M35" s="165"/>
      <c r="Q35" s="59"/>
      <c r="R35" s="59"/>
      <c r="S35" s="59"/>
      <c r="T35" s="59"/>
      <c r="U35" s="59"/>
    </row>
    <row r="36" spans="2:21" ht="12.75" customHeight="1" x14ac:dyDescent="0.3">
      <c r="C36" s="193"/>
      <c r="D36" s="193"/>
      <c r="M36" s="165"/>
      <c r="Q36" s="56"/>
    </row>
    <row r="37" spans="2:21" x14ac:dyDescent="0.3">
      <c r="C37" s="193"/>
      <c r="D37" s="193"/>
      <c r="M37" s="165"/>
      <c r="Q37" s="56"/>
    </row>
    <row r="38" spans="2:21" x14ac:dyDescent="0.3">
      <c r="C38" s="193"/>
      <c r="D38" s="193"/>
      <c r="M38" s="165"/>
      <c r="Q38" s="56"/>
    </row>
    <row r="39" spans="2:21" x14ac:dyDescent="0.3">
      <c r="C39" s="193"/>
      <c r="D39" s="193"/>
      <c r="M39" s="165"/>
      <c r="O39" s="57"/>
    </row>
    <row r="40" spans="2:21" x14ac:dyDescent="0.3">
      <c r="C40" s="193"/>
      <c r="D40" s="193"/>
      <c r="M40" s="165"/>
      <c r="O40" s="57"/>
    </row>
    <row r="41" spans="2:21" x14ac:dyDescent="0.3">
      <c r="C41" s="193"/>
      <c r="D41" s="193"/>
      <c r="M41" s="165"/>
      <c r="O41" s="57"/>
    </row>
    <row r="42" spans="2:21" x14ac:dyDescent="0.3">
      <c r="C42" s="193"/>
      <c r="D42" s="193"/>
      <c r="M42" s="165"/>
      <c r="O42" s="57"/>
      <c r="P42" s="56"/>
    </row>
    <row r="43" spans="2:21" x14ac:dyDescent="0.3">
      <c r="M43" s="165"/>
      <c r="O43" s="57"/>
      <c r="P43" s="56"/>
    </row>
    <row r="44" spans="2:21" x14ac:dyDescent="0.3">
      <c r="M44" s="165"/>
      <c r="N44" s="151"/>
      <c r="O44" s="57"/>
      <c r="P44" s="56"/>
      <c r="R44" s="56"/>
    </row>
    <row r="45" spans="2:21" x14ac:dyDescent="0.3">
      <c r="M45" s="165"/>
      <c r="O45" s="151"/>
      <c r="P45" s="56"/>
      <c r="R45" s="56"/>
    </row>
    <row r="46" spans="2:21" x14ac:dyDescent="0.3">
      <c r="M46" s="165"/>
      <c r="O46" s="57"/>
      <c r="P46" s="56"/>
      <c r="R46" s="56"/>
    </row>
    <row r="47" spans="2:21" x14ac:dyDescent="0.3">
      <c r="M47" s="165"/>
      <c r="P47" s="56"/>
      <c r="Q47" s="56"/>
      <c r="R47" s="56"/>
    </row>
    <row r="48" spans="2:21" x14ac:dyDescent="0.3">
      <c r="M48" s="165"/>
      <c r="P48" s="151"/>
      <c r="Q48" s="56"/>
      <c r="R48" s="56"/>
    </row>
    <row r="49" spans="13:22" x14ac:dyDescent="0.3">
      <c r="M49" s="165"/>
      <c r="P49" s="56"/>
      <c r="Q49" s="56"/>
      <c r="R49" s="56"/>
    </row>
    <row r="50" spans="13:22" x14ac:dyDescent="0.3">
      <c r="M50" s="165"/>
      <c r="Q50" s="56"/>
      <c r="R50" s="151"/>
    </row>
    <row r="51" spans="13:22" x14ac:dyDescent="0.3">
      <c r="M51" s="165"/>
      <c r="Q51" s="56"/>
      <c r="R51" s="56"/>
    </row>
    <row r="52" spans="13:22" x14ac:dyDescent="0.3">
      <c r="M52" s="165"/>
      <c r="Q52" s="56"/>
    </row>
    <row r="53" spans="13:22" x14ac:dyDescent="0.3">
      <c r="M53" s="165"/>
      <c r="Q53" s="151"/>
      <c r="S53" s="151"/>
      <c r="T53" s="151"/>
      <c r="U53" s="151"/>
      <c r="V53" s="151"/>
    </row>
    <row r="54" spans="13:22" x14ac:dyDescent="0.3">
      <c r="M54" s="165"/>
      <c r="Q54" s="56"/>
    </row>
    <row r="55" spans="13:22" x14ac:dyDescent="0.3">
      <c r="M55" s="165"/>
    </row>
    <row r="56" spans="13:22" x14ac:dyDescent="0.3">
      <c r="M56" s="165"/>
    </row>
    <row r="57" spans="13:22" x14ac:dyDescent="0.3">
      <c r="M57" s="165"/>
    </row>
    <row r="58" spans="13:22" x14ac:dyDescent="0.3">
      <c r="M58" s="165"/>
    </row>
    <row r="59" spans="13:22" x14ac:dyDescent="0.3">
      <c r="M59" s="165"/>
    </row>
    <row r="60" spans="13:22" x14ac:dyDescent="0.3">
      <c r="M60" s="165"/>
    </row>
    <row r="61" spans="13:22" x14ac:dyDescent="0.3">
      <c r="M61" s="165"/>
    </row>
    <row r="62" spans="13:22" x14ac:dyDescent="0.3">
      <c r="M62" s="165"/>
    </row>
    <row r="63" spans="13:22" x14ac:dyDescent="0.3">
      <c r="M63" s="165"/>
    </row>
    <row r="64" spans="13:22" x14ac:dyDescent="0.3">
      <c r="M64" s="165"/>
    </row>
    <row r="65" spans="13:13" x14ac:dyDescent="0.3">
      <c r="M65" s="165"/>
    </row>
    <row r="66" spans="13:13" x14ac:dyDescent="0.3">
      <c r="M66" s="165"/>
    </row>
    <row r="67" spans="13:13" x14ac:dyDescent="0.3">
      <c r="M67" s="165"/>
    </row>
    <row r="68" spans="13:13" x14ac:dyDescent="0.3">
      <c r="M68" s="165"/>
    </row>
    <row r="69" spans="13:13" x14ac:dyDescent="0.3">
      <c r="M69" s="165"/>
    </row>
    <row r="70" spans="13:13" x14ac:dyDescent="0.3">
      <c r="M70" s="165"/>
    </row>
    <row r="71" spans="13:13" x14ac:dyDescent="0.3">
      <c r="M71" s="165"/>
    </row>
    <row r="72" spans="13:13" x14ac:dyDescent="0.3">
      <c r="M72" s="165"/>
    </row>
    <row r="73" spans="13:13" x14ac:dyDescent="0.3">
      <c r="M73" s="165"/>
    </row>
    <row r="74" spans="13:13" x14ac:dyDescent="0.3">
      <c r="M74" s="165"/>
    </row>
    <row r="91" spans="8:8" x14ac:dyDescent="0.3">
      <c r="H91" s="56">
        <f>AVERAGE(H4:H89)</f>
        <v>8731.9363194069501</v>
      </c>
    </row>
  </sheetData>
  <mergeCells count="4">
    <mergeCell ref="B3:E3"/>
    <mergeCell ref="G3:J3"/>
    <mergeCell ref="B6:C6"/>
    <mergeCell ref="B19:C19"/>
  </mergeCells>
  <pageMargins left="0.25" right="0.25" top="0.75" bottom="0.75" header="0.3" footer="0.3"/>
  <pageSetup scale="64" orientation="landscape" r:id="rId1"/>
  <ignoredErrors>
    <ignoredError sqref="J1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5"/>
  <sheetViews>
    <sheetView topLeftCell="BM4" workbookViewId="0">
      <selection activeCell="F49" sqref="F49"/>
    </sheetView>
  </sheetViews>
  <sheetFormatPr defaultColWidth="8.6640625" defaultRowHeight="13.2" x14ac:dyDescent="0.25"/>
  <cols>
    <col min="1" max="1" width="38.44140625" style="196" customWidth="1"/>
    <col min="2" max="2" width="12.88671875" style="201" customWidth="1"/>
    <col min="3" max="64" width="7.5546875" style="196" hidden="1" customWidth="1"/>
    <col min="65" max="82" width="7.5546875" style="196" customWidth="1"/>
    <col min="83" max="16384" width="8.6640625" style="196"/>
  </cols>
  <sheetData>
    <row r="1" spans="1:90" ht="17.399999999999999" x14ac:dyDescent="0.3">
      <c r="A1" s="194" t="s">
        <v>159</v>
      </c>
      <c r="B1" s="195"/>
    </row>
    <row r="2" spans="1:90" ht="15.6" x14ac:dyDescent="0.3">
      <c r="A2" s="197" t="s">
        <v>160</v>
      </c>
      <c r="B2" s="198"/>
    </row>
    <row r="3" spans="1:90" ht="14.4" thickBot="1" x14ac:dyDescent="0.3">
      <c r="A3" s="199" t="s">
        <v>161</v>
      </c>
      <c r="B3" s="200"/>
    </row>
    <row r="6" spans="1:90" x14ac:dyDescent="0.25">
      <c r="BM6" s="202" t="s">
        <v>162</v>
      </c>
      <c r="BN6" s="202" t="s">
        <v>162</v>
      </c>
      <c r="BO6" s="202" t="s">
        <v>162</v>
      </c>
      <c r="BP6" s="202" t="s">
        <v>162</v>
      </c>
      <c r="BQ6" s="203" t="s">
        <v>163</v>
      </c>
      <c r="BR6" s="203" t="s">
        <v>163</v>
      </c>
      <c r="BS6" s="203" t="s">
        <v>163</v>
      </c>
      <c r="BT6" s="203" t="s">
        <v>163</v>
      </c>
      <c r="BU6" s="204" t="s">
        <v>164</v>
      </c>
      <c r="BV6" s="204" t="s">
        <v>164</v>
      </c>
      <c r="BW6" s="204" t="s">
        <v>164</v>
      </c>
      <c r="BX6" s="204" t="s">
        <v>164</v>
      </c>
      <c r="BY6" s="205" t="s">
        <v>165</v>
      </c>
      <c r="BZ6" s="205" t="s">
        <v>165</v>
      </c>
      <c r="CA6" s="205" t="s">
        <v>165</v>
      </c>
      <c r="CB6" s="205" t="s">
        <v>165</v>
      </c>
      <c r="CC6" s="206" t="s">
        <v>166</v>
      </c>
      <c r="CD6" s="206" t="s">
        <v>166</v>
      </c>
      <c r="CE6" s="206" t="s">
        <v>166</v>
      </c>
      <c r="CF6" s="206" t="s">
        <v>166</v>
      </c>
      <c r="CG6" s="207" t="s">
        <v>167</v>
      </c>
      <c r="CH6" s="207" t="s">
        <v>167</v>
      </c>
      <c r="CI6" s="207" t="s">
        <v>167</v>
      </c>
      <c r="CJ6" s="207" t="s">
        <v>167</v>
      </c>
    </row>
    <row r="7" spans="1:90" s="201" customFormat="1" x14ac:dyDescent="0.25">
      <c r="B7" s="201" t="s">
        <v>168</v>
      </c>
      <c r="C7" s="208" t="s">
        <v>169</v>
      </c>
      <c r="D7" s="208" t="s">
        <v>170</v>
      </c>
      <c r="E7" s="208" t="s">
        <v>171</v>
      </c>
      <c r="F7" s="208" t="s">
        <v>172</v>
      </c>
      <c r="G7" s="208" t="s">
        <v>173</v>
      </c>
      <c r="H7" s="208" t="s">
        <v>174</v>
      </c>
      <c r="I7" s="208" t="s">
        <v>175</v>
      </c>
      <c r="J7" s="208" t="s">
        <v>176</v>
      </c>
      <c r="K7" s="208" t="s">
        <v>177</v>
      </c>
      <c r="L7" s="208" t="s">
        <v>178</v>
      </c>
      <c r="M7" s="208" t="s">
        <v>179</v>
      </c>
      <c r="N7" s="208" t="s">
        <v>180</v>
      </c>
      <c r="O7" s="208" t="s">
        <v>181</v>
      </c>
      <c r="P7" s="208" t="s">
        <v>182</v>
      </c>
      <c r="Q7" s="208" t="s">
        <v>183</v>
      </c>
      <c r="R7" s="208" t="s">
        <v>184</v>
      </c>
      <c r="S7" s="208" t="s">
        <v>185</v>
      </c>
      <c r="T7" s="208" t="s">
        <v>186</v>
      </c>
      <c r="U7" s="208" t="s">
        <v>187</v>
      </c>
      <c r="V7" s="208" t="s">
        <v>188</v>
      </c>
      <c r="W7" s="208" t="s">
        <v>189</v>
      </c>
      <c r="X7" s="208" t="s">
        <v>190</v>
      </c>
      <c r="Y7" s="208" t="s">
        <v>191</v>
      </c>
      <c r="Z7" s="208" t="s">
        <v>192</v>
      </c>
      <c r="AA7" s="208" t="s">
        <v>193</v>
      </c>
      <c r="AB7" s="208" t="s">
        <v>194</v>
      </c>
      <c r="AC7" s="208" t="s">
        <v>195</v>
      </c>
      <c r="AD7" s="208" t="s">
        <v>196</v>
      </c>
      <c r="AE7" s="208" t="s">
        <v>197</v>
      </c>
      <c r="AF7" s="208" t="s">
        <v>198</v>
      </c>
      <c r="AG7" s="208" t="s">
        <v>199</v>
      </c>
      <c r="AH7" s="208" t="s">
        <v>200</v>
      </c>
      <c r="AI7" s="208" t="s">
        <v>201</v>
      </c>
      <c r="AJ7" s="208" t="s">
        <v>202</v>
      </c>
      <c r="AK7" s="208" t="s">
        <v>203</v>
      </c>
      <c r="AL7" s="208" t="s">
        <v>204</v>
      </c>
      <c r="AM7" s="208" t="s">
        <v>205</v>
      </c>
      <c r="AN7" s="208" t="s">
        <v>206</v>
      </c>
      <c r="AO7" s="208" t="s">
        <v>207</v>
      </c>
      <c r="AP7" s="208" t="s">
        <v>208</v>
      </c>
      <c r="AQ7" s="208" t="s">
        <v>209</v>
      </c>
      <c r="AR7" s="208" t="s">
        <v>210</v>
      </c>
      <c r="AS7" s="208" t="s">
        <v>211</v>
      </c>
      <c r="AT7" s="208" t="s">
        <v>212</v>
      </c>
      <c r="AU7" s="201" t="s">
        <v>213</v>
      </c>
      <c r="AV7" s="201" t="s">
        <v>214</v>
      </c>
      <c r="AW7" s="201" t="s">
        <v>215</v>
      </c>
      <c r="AX7" s="201" t="s">
        <v>216</v>
      </c>
      <c r="AY7" s="201" t="s">
        <v>217</v>
      </c>
      <c r="AZ7" s="201" t="s">
        <v>218</v>
      </c>
      <c r="BA7" s="201" t="s">
        <v>219</v>
      </c>
      <c r="BB7" s="201" t="s">
        <v>220</v>
      </c>
      <c r="BC7" s="201" t="s">
        <v>221</v>
      </c>
      <c r="BD7" s="201" t="s">
        <v>222</v>
      </c>
      <c r="BE7" s="201" t="s">
        <v>223</v>
      </c>
      <c r="BF7" s="201" t="s">
        <v>224</v>
      </c>
      <c r="BG7" s="201" t="s">
        <v>225</v>
      </c>
      <c r="BH7" s="201" t="s">
        <v>226</v>
      </c>
      <c r="BI7" s="201" t="s">
        <v>227</v>
      </c>
      <c r="BJ7" s="201" t="s">
        <v>228</v>
      </c>
      <c r="BK7" s="201" t="s">
        <v>229</v>
      </c>
      <c r="BL7" s="201" t="s">
        <v>230</v>
      </c>
      <c r="BM7" s="201" t="s">
        <v>231</v>
      </c>
      <c r="BN7" s="201" t="s">
        <v>232</v>
      </c>
      <c r="BO7" s="201" t="s">
        <v>233</v>
      </c>
      <c r="BP7" s="201" t="s">
        <v>234</v>
      </c>
      <c r="BQ7" s="201" t="s">
        <v>235</v>
      </c>
      <c r="BR7" s="201" t="s">
        <v>236</v>
      </c>
      <c r="BS7" s="201" t="s">
        <v>237</v>
      </c>
      <c r="BT7" s="201" t="s">
        <v>238</v>
      </c>
      <c r="BU7" s="201" t="s">
        <v>239</v>
      </c>
      <c r="BV7" s="201" t="s">
        <v>240</v>
      </c>
      <c r="BW7" s="201" t="s">
        <v>241</v>
      </c>
      <c r="BX7" s="201" t="s">
        <v>242</v>
      </c>
      <c r="BY7" s="201" t="s">
        <v>243</v>
      </c>
      <c r="BZ7" s="201" t="s">
        <v>244</v>
      </c>
      <c r="CA7" s="201" t="s">
        <v>245</v>
      </c>
      <c r="CB7" s="201" t="s">
        <v>246</v>
      </c>
      <c r="CC7" s="201" t="s">
        <v>247</v>
      </c>
      <c r="CD7" s="201" t="s">
        <v>248</v>
      </c>
      <c r="CE7" s="201" t="s">
        <v>249</v>
      </c>
      <c r="CF7" s="201" t="s">
        <v>250</v>
      </c>
      <c r="CG7" s="201" t="s">
        <v>251</v>
      </c>
      <c r="CH7" s="201" t="s">
        <v>252</v>
      </c>
      <c r="CI7" s="201" t="s">
        <v>253</v>
      </c>
      <c r="CJ7" s="201" t="s">
        <v>254</v>
      </c>
      <c r="CK7" s="201" t="s">
        <v>255</v>
      </c>
      <c r="CL7" s="201" t="s">
        <v>256</v>
      </c>
    </row>
    <row r="8" spans="1:90" x14ac:dyDescent="0.25">
      <c r="A8" s="201" t="s">
        <v>257</v>
      </c>
      <c r="B8" s="201" t="s">
        <v>258</v>
      </c>
      <c r="C8" s="209">
        <v>2.0346113976543099</v>
      </c>
      <c r="D8" s="209">
        <v>2.0596500771746999</v>
      </c>
      <c r="E8" s="209">
        <v>2.0647060372238499</v>
      </c>
      <c r="F8" s="209">
        <v>2.08676028581668</v>
      </c>
      <c r="G8" s="209">
        <v>2.10441481814272</v>
      </c>
      <c r="H8" s="209">
        <v>2.1147152065649601</v>
      </c>
      <c r="I8" s="209">
        <v>2.1510993425276599</v>
      </c>
      <c r="J8" s="209">
        <v>2.1700303556901499</v>
      </c>
      <c r="K8" s="209">
        <v>2.1872092233455001</v>
      </c>
      <c r="L8" s="209">
        <v>2.2125396282877201</v>
      </c>
      <c r="M8" s="209">
        <v>2.2351374505046602</v>
      </c>
      <c r="N8" s="209">
        <v>2.2204817980336999</v>
      </c>
      <c r="O8" s="209">
        <v>2.2320116226990798</v>
      </c>
      <c r="P8" s="209">
        <v>2.2583096838239101</v>
      </c>
      <c r="Q8" s="209">
        <v>2.27564540872048</v>
      </c>
      <c r="R8" s="209">
        <v>2.30212674606845</v>
      </c>
      <c r="S8" s="209">
        <v>2.31936770794078</v>
      </c>
      <c r="T8" s="209">
        <v>2.3630887075886</v>
      </c>
      <c r="U8" s="209">
        <v>2.40401775208483</v>
      </c>
      <c r="V8" s="209">
        <v>2.3508872068266702</v>
      </c>
      <c r="W8" s="209">
        <v>2.3397884211161499</v>
      </c>
      <c r="X8" s="209">
        <v>2.3463315593326199</v>
      </c>
      <c r="Y8" s="209">
        <v>2.3660251530796899</v>
      </c>
      <c r="Z8" s="209">
        <v>2.38072574928248</v>
      </c>
      <c r="AA8" s="209">
        <v>2.3786733941980902</v>
      </c>
      <c r="AB8" s="209">
        <v>2.3833613783132601</v>
      </c>
      <c r="AC8" s="209">
        <v>2.3978430594132099</v>
      </c>
      <c r="AD8" s="209">
        <v>2.42168970868748</v>
      </c>
      <c r="AE8" s="209">
        <v>2.4317072324959299</v>
      </c>
      <c r="AF8" s="209">
        <v>2.47695645025907</v>
      </c>
      <c r="AG8" s="209">
        <v>2.4885116546577</v>
      </c>
      <c r="AH8" s="209">
        <v>2.4969754819522398</v>
      </c>
      <c r="AI8" s="209">
        <v>2.5130795409255899</v>
      </c>
      <c r="AJ8" s="209">
        <v>2.5194466142060299</v>
      </c>
      <c r="AK8" s="209">
        <v>2.52963857685537</v>
      </c>
      <c r="AL8" s="209">
        <v>2.5501989464999602</v>
      </c>
      <c r="AM8" s="209">
        <v>2.55712003670995</v>
      </c>
      <c r="AN8" s="209">
        <v>2.5546952042684001</v>
      </c>
      <c r="AO8" s="209">
        <v>2.57375608575328</v>
      </c>
      <c r="AP8" s="209">
        <v>2.5883411608511002</v>
      </c>
      <c r="AQ8" s="209">
        <v>2.5966793575059901</v>
      </c>
      <c r="AR8" s="209">
        <v>2.6079522450453201</v>
      </c>
      <c r="AS8" s="209">
        <v>2.6142540104276799</v>
      </c>
      <c r="AT8" s="209">
        <v>2.6167589769378798</v>
      </c>
      <c r="AU8" s="209">
        <v>2.6115923571662201</v>
      </c>
      <c r="AV8" s="209">
        <v>2.62275484000673</v>
      </c>
      <c r="AW8" s="209">
        <v>2.6191293013400601</v>
      </c>
      <c r="AX8" s="209">
        <v>2.62627714923654</v>
      </c>
      <c r="AY8" s="209">
        <v>2.6194265314110301</v>
      </c>
      <c r="AZ8" s="209">
        <v>2.6415043138832401</v>
      </c>
      <c r="BA8" s="209">
        <v>2.662062301288</v>
      </c>
      <c r="BB8" s="209">
        <v>2.67729020882655</v>
      </c>
      <c r="BC8" s="209">
        <v>2.6907954146946098</v>
      </c>
      <c r="BD8" s="209">
        <v>2.6947387967675498</v>
      </c>
      <c r="BE8" s="209">
        <v>2.7066859028113202</v>
      </c>
      <c r="BF8" s="209">
        <v>2.72054827789868</v>
      </c>
      <c r="BG8" s="209">
        <v>2.7569640168604699</v>
      </c>
      <c r="BH8" s="209">
        <v>2.7703563734588399</v>
      </c>
      <c r="BI8" s="209">
        <v>2.7758420471732599</v>
      </c>
      <c r="BJ8" s="209">
        <v>2.78863899429814</v>
      </c>
      <c r="BK8" s="209">
        <v>2.80152864366993</v>
      </c>
      <c r="BL8" s="209">
        <v>2.8145299240305102</v>
      </c>
      <c r="BM8" s="209">
        <v>2.8281189721556101</v>
      </c>
      <c r="BN8" s="209">
        <v>2.8436922082042799</v>
      </c>
      <c r="BO8" s="209">
        <v>2.8613737788287201</v>
      </c>
      <c r="BP8" s="209">
        <v>2.8656515498241899</v>
      </c>
      <c r="BQ8" s="209">
        <v>2.9040288860327399</v>
      </c>
      <c r="BR8" s="209">
        <v>2.91977882121695</v>
      </c>
      <c r="BS8" s="209">
        <v>2.93326675921104</v>
      </c>
      <c r="BT8" s="209">
        <v>2.97685668244746</v>
      </c>
      <c r="BU8" s="209">
        <v>3.0371208125829399</v>
      </c>
      <c r="BV8" s="209">
        <v>3.1020153690202301</v>
      </c>
      <c r="BW8" s="209">
        <v>3.1100610044392401</v>
      </c>
      <c r="BX8" s="209">
        <v>3.1395252293610501</v>
      </c>
      <c r="BY8" s="209">
        <v>3.1649822337431801</v>
      </c>
      <c r="BZ8" s="209">
        <v>3.1857564897189699</v>
      </c>
      <c r="CA8" s="209">
        <v>3.2089601115627802</v>
      </c>
      <c r="CB8" s="209">
        <v>3.2251006295920801</v>
      </c>
      <c r="CC8" s="209">
        <v>3.2438223796834902</v>
      </c>
      <c r="CD8" s="209">
        <v>3.2612789195942602</v>
      </c>
      <c r="CE8" s="209">
        <v>3.2772287993110498</v>
      </c>
      <c r="CF8" s="209">
        <v>3.29441871755468</v>
      </c>
      <c r="CG8" s="209">
        <v>3.3120850786098299</v>
      </c>
      <c r="CH8" s="209">
        <v>3.3308896530961198</v>
      </c>
      <c r="CI8" s="209">
        <v>3.34923634399235</v>
      </c>
      <c r="CJ8" s="209">
        <v>3.3692526326061798</v>
      </c>
      <c r="CK8" s="209">
        <v>3.3881610508489999</v>
      </c>
      <c r="CL8" s="209">
        <v>3.4084892012091399</v>
      </c>
    </row>
    <row r="9" spans="1:90" x14ac:dyDescent="0.25">
      <c r="A9" s="201" t="s">
        <v>259</v>
      </c>
      <c r="B9" s="201" t="s">
        <v>260</v>
      </c>
      <c r="C9" s="209">
        <v>2.0346113976543099</v>
      </c>
      <c r="D9" s="209">
        <v>2.0596500771746999</v>
      </c>
      <c r="E9" s="209">
        <v>2.0647060372238499</v>
      </c>
      <c r="F9" s="209">
        <v>2.08676028581668</v>
      </c>
      <c r="G9" s="209">
        <v>2.10441481814272</v>
      </c>
      <c r="H9" s="209">
        <v>2.1147152065649601</v>
      </c>
      <c r="I9" s="209">
        <v>2.1510993425276599</v>
      </c>
      <c r="J9" s="209">
        <v>2.1700303556901499</v>
      </c>
      <c r="K9" s="209">
        <v>2.1872092233455001</v>
      </c>
      <c r="L9" s="209">
        <v>2.2125396282877201</v>
      </c>
      <c r="M9" s="209">
        <v>2.2351374505046602</v>
      </c>
      <c r="N9" s="209">
        <v>2.2204817980336999</v>
      </c>
      <c r="O9" s="209">
        <v>2.2320116226990798</v>
      </c>
      <c r="P9" s="209">
        <v>2.2583096838239101</v>
      </c>
      <c r="Q9" s="209">
        <v>2.27564540872048</v>
      </c>
      <c r="R9" s="209">
        <v>2.30212674606845</v>
      </c>
      <c r="S9" s="209">
        <v>2.31936770794078</v>
      </c>
      <c r="T9" s="209">
        <v>2.3630887075886</v>
      </c>
      <c r="U9" s="209">
        <v>2.40401775208483</v>
      </c>
      <c r="V9" s="209">
        <v>2.3508872068266702</v>
      </c>
      <c r="W9" s="209">
        <v>2.3397884211161499</v>
      </c>
      <c r="X9" s="209">
        <v>2.3463315593326199</v>
      </c>
      <c r="Y9" s="209">
        <v>2.3660251530796899</v>
      </c>
      <c r="Z9" s="209">
        <v>2.38072574928248</v>
      </c>
      <c r="AA9" s="209">
        <v>2.3786733941980902</v>
      </c>
      <c r="AB9" s="209">
        <v>2.3833613783132601</v>
      </c>
      <c r="AC9" s="209">
        <v>2.3978430594132099</v>
      </c>
      <c r="AD9" s="209">
        <v>2.42168970868748</v>
      </c>
      <c r="AE9" s="209">
        <v>2.4317072324959299</v>
      </c>
      <c r="AF9" s="209">
        <v>2.47695645025907</v>
      </c>
      <c r="AG9" s="209">
        <v>2.4885116546577</v>
      </c>
      <c r="AH9" s="209">
        <v>2.4969754819522398</v>
      </c>
      <c r="AI9" s="209">
        <v>2.5130795409255899</v>
      </c>
      <c r="AJ9" s="209">
        <v>2.5194466142060299</v>
      </c>
      <c r="AK9" s="209">
        <v>2.52963857685537</v>
      </c>
      <c r="AL9" s="209">
        <v>2.5501989464999602</v>
      </c>
      <c r="AM9" s="209">
        <v>2.55712003670995</v>
      </c>
      <c r="AN9" s="209">
        <v>2.5546952042684001</v>
      </c>
      <c r="AO9" s="209">
        <v>2.57375608575328</v>
      </c>
      <c r="AP9" s="209">
        <v>2.5883411608511002</v>
      </c>
      <c r="AQ9" s="209">
        <v>2.5966793575059901</v>
      </c>
      <c r="AR9" s="209">
        <v>2.6079522450453201</v>
      </c>
      <c r="AS9" s="209">
        <v>2.6142540104276799</v>
      </c>
      <c r="AT9" s="209">
        <v>2.6167589769378798</v>
      </c>
      <c r="AU9" s="209">
        <v>2.6115923571662201</v>
      </c>
      <c r="AV9" s="209">
        <v>2.62275484000673</v>
      </c>
      <c r="AW9" s="209">
        <v>2.6191293013400601</v>
      </c>
      <c r="AX9" s="209">
        <v>2.62627714923654</v>
      </c>
      <c r="AY9" s="209">
        <v>2.6194265314110301</v>
      </c>
      <c r="AZ9" s="209">
        <v>2.6415043138832401</v>
      </c>
      <c r="BA9" s="209">
        <v>2.662062301288</v>
      </c>
      <c r="BB9" s="209">
        <v>2.67729020882655</v>
      </c>
      <c r="BC9" s="209">
        <v>2.6907954146946098</v>
      </c>
      <c r="BD9" s="209">
        <v>2.6947387967675498</v>
      </c>
      <c r="BE9" s="209">
        <v>2.7066859028113202</v>
      </c>
      <c r="BF9" s="209">
        <v>2.72054827789868</v>
      </c>
      <c r="BG9" s="209">
        <v>2.7569640168604699</v>
      </c>
      <c r="BH9" s="209">
        <v>2.7703563734588399</v>
      </c>
      <c r="BI9" s="209">
        <v>2.7758420471732599</v>
      </c>
      <c r="BJ9" s="209">
        <v>2.78863899429814</v>
      </c>
      <c r="BK9" s="209">
        <v>2.80152864366993</v>
      </c>
      <c r="BL9" s="209">
        <v>2.8145299240305102</v>
      </c>
      <c r="BM9" s="209">
        <v>2.8281189721556101</v>
      </c>
      <c r="BN9" s="209">
        <v>2.8436922082042799</v>
      </c>
      <c r="BO9" s="209">
        <v>2.8613737788287201</v>
      </c>
      <c r="BP9" s="209">
        <v>2.8656515498241899</v>
      </c>
      <c r="BQ9" s="209">
        <v>2.9040288860327399</v>
      </c>
      <c r="BR9" s="209">
        <v>2.91977882121695</v>
      </c>
      <c r="BS9" s="209">
        <v>2.93326675921104</v>
      </c>
      <c r="BT9" s="209">
        <v>2.97685668244746</v>
      </c>
      <c r="BU9" s="209">
        <v>3.0371208125829399</v>
      </c>
      <c r="BV9" s="209">
        <v>3.0959472484614499</v>
      </c>
      <c r="BW9" s="209">
        <v>3.0976631041438898</v>
      </c>
      <c r="BX9" s="209">
        <v>3.1216976513906798</v>
      </c>
      <c r="BY9" s="209">
        <v>3.1419964810498202</v>
      </c>
      <c r="BZ9" s="209">
        <v>3.1572395520324501</v>
      </c>
      <c r="CA9" s="209">
        <v>3.1752468332852302</v>
      </c>
      <c r="CB9" s="209">
        <v>3.1874038099320501</v>
      </c>
      <c r="CC9" s="209">
        <v>3.2020926608413101</v>
      </c>
      <c r="CD9" s="209">
        <v>3.2161508717239098</v>
      </c>
      <c r="CE9" s="209">
        <v>3.22822510404264</v>
      </c>
      <c r="CF9" s="209">
        <v>3.2415569103144701</v>
      </c>
      <c r="CG9" s="209">
        <v>3.2555670741349401</v>
      </c>
      <c r="CH9" s="209">
        <v>3.2707270341806298</v>
      </c>
      <c r="CI9" s="209">
        <v>3.2856628789659599</v>
      </c>
      <c r="CJ9" s="209">
        <v>3.3023973816657799</v>
      </c>
      <c r="CK9" s="209">
        <v>3.3181498816848198</v>
      </c>
      <c r="CL9" s="209">
        <v>3.3354145185996198</v>
      </c>
    </row>
    <row r="10" spans="1:90" x14ac:dyDescent="0.25">
      <c r="A10" s="201" t="s">
        <v>261</v>
      </c>
      <c r="B10" s="201" t="s">
        <v>262</v>
      </c>
      <c r="C10" s="209">
        <v>2.0346113976543099</v>
      </c>
      <c r="D10" s="209">
        <v>2.0596500771746999</v>
      </c>
      <c r="E10" s="209">
        <v>2.0647060372238499</v>
      </c>
      <c r="F10" s="209">
        <v>2.08676028581668</v>
      </c>
      <c r="G10" s="209">
        <v>2.10441481814272</v>
      </c>
      <c r="H10" s="209">
        <v>2.1147152065649601</v>
      </c>
      <c r="I10" s="209">
        <v>2.1510993425276599</v>
      </c>
      <c r="J10" s="209">
        <v>2.1700303556901499</v>
      </c>
      <c r="K10" s="209">
        <v>2.1872092233455001</v>
      </c>
      <c r="L10" s="209">
        <v>2.2125396282877201</v>
      </c>
      <c r="M10" s="209">
        <v>2.2351374505046602</v>
      </c>
      <c r="N10" s="209">
        <v>2.2204817980336999</v>
      </c>
      <c r="O10" s="209">
        <v>2.2320116226990798</v>
      </c>
      <c r="P10" s="209">
        <v>2.2583096838239101</v>
      </c>
      <c r="Q10" s="209">
        <v>2.27564540872048</v>
      </c>
      <c r="R10" s="209">
        <v>2.30212674606845</v>
      </c>
      <c r="S10" s="209">
        <v>2.31936770794078</v>
      </c>
      <c r="T10" s="209">
        <v>2.3630887075886</v>
      </c>
      <c r="U10" s="209">
        <v>2.40401775208483</v>
      </c>
      <c r="V10" s="209">
        <v>2.3508872068266702</v>
      </c>
      <c r="W10" s="209">
        <v>2.3397884211161499</v>
      </c>
      <c r="X10" s="209">
        <v>2.3463315593326199</v>
      </c>
      <c r="Y10" s="209">
        <v>2.3660251530796899</v>
      </c>
      <c r="Z10" s="209">
        <v>2.38072574928248</v>
      </c>
      <c r="AA10" s="209">
        <v>2.3786733941980902</v>
      </c>
      <c r="AB10" s="209">
        <v>2.3833613783132601</v>
      </c>
      <c r="AC10" s="209">
        <v>2.3978430594132099</v>
      </c>
      <c r="AD10" s="209">
        <v>2.42168970868748</v>
      </c>
      <c r="AE10" s="209">
        <v>2.4317072324959299</v>
      </c>
      <c r="AF10" s="209">
        <v>2.47695645025907</v>
      </c>
      <c r="AG10" s="209">
        <v>2.4885116546577</v>
      </c>
      <c r="AH10" s="209">
        <v>2.4969754819522398</v>
      </c>
      <c r="AI10" s="209">
        <v>2.5130795409255899</v>
      </c>
      <c r="AJ10" s="209">
        <v>2.5194466142060299</v>
      </c>
      <c r="AK10" s="209">
        <v>2.52963857685537</v>
      </c>
      <c r="AL10" s="209">
        <v>2.5501989464999602</v>
      </c>
      <c r="AM10" s="209">
        <v>2.55712003670995</v>
      </c>
      <c r="AN10" s="209">
        <v>2.5546952042684001</v>
      </c>
      <c r="AO10" s="209">
        <v>2.57375608575328</v>
      </c>
      <c r="AP10" s="209">
        <v>2.5883411608511002</v>
      </c>
      <c r="AQ10" s="209">
        <v>2.5966793575059901</v>
      </c>
      <c r="AR10" s="209">
        <v>2.6079522450453201</v>
      </c>
      <c r="AS10" s="209">
        <v>2.6142540104276799</v>
      </c>
      <c r="AT10" s="209">
        <v>2.6167589769378798</v>
      </c>
      <c r="AU10" s="209">
        <v>2.6115923571662201</v>
      </c>
      <c r="AV10" s="209">
        <v>2.62275484000673</v>
      </c>
      <c r="AW10" s="209">
        <v>2.6191293013400601</v>
      </c>
      <c r="AX10" s="209">
        <v>2.62627714923654</v>
      </c>
      <c r="AY10" s="209">
        <v>2.6194265314110301</v>
      </c>
      <c r="AZ10" s="209">
        <v>2.6415043138832401</v>
      </c>
      <c r="BA10" s="209">
        <v>2.662062301288</v>
      </c>
      <c r="BB10" s="209">
        <v>2.67729020882655</v>
      </c>
      <c r="BC10" s="209">
        <v>2.6907954146946098</v>
      </c>
      <c r="BD10" s="209">
        <v>2.6947387967675498</v>
      </c>
      <c r="BE10" s="209">
        <v>2.7066859028113202</v>
      </c>
      <c r="BF10" s="209">
        <v>2.72054827789868</v>
      </c>
      <c r="BG10" s="209">
        <v>2.7569640168604699</v>
      </c>
      <c r="BH10" s="209">
        <v>2.7703563734588399</v>
      </c>
      <c r="BI10" s="209">
        <v>2.7758420471732599</v>
      </c>
      <c r="BJ10" s="209">
        <v>2.78863899429814</v>
      </c>
      <c r="BK10" s="209">
        <v>2.80152864366993</v>
      </c>
      <c r="BL10" s="209">
        <v>2.8145299240305102</v>
      </c>
      <c r="BM10" s="209">
        <v>2.8281189721556101</v>
      </c>
      <c r="BN10" s="209">
        <v>2.8436922082042799</v>
      </c>
      <c r="BO10" s="209">
        <v>2.8613737788287201</v>
      </c>
      <c r="BP10" s="209">
        <v>2.8656515498241899</v>
      </c>
      <c r="BQ10" s="209">
        <v>2.9040288860327399</v>
      </c>
      <c r="BR10" s="209">
        <v>2.91977882121695</v>
      </c>
      <c r="BS10" s="209">
        <v>2.93326675921104</v>
      </c>
      <c r="BT10" s="209">
        <v>2.97685668244746</v>
      </c>
      <c r="BU10" s="209">
        <v>3.0371208125829399</v>
      </c>
      <c r="BV10" s="209">
        <v>3.1088573789987799</v>
      </c>
      <c r="BW10" s="209">
        <v>3.1239179214581299</v>
      </c>
      <c r="BX10" s="209">
        <v>3.1603777797394499</v>
      </c>
      <c r="BY10" s="209">
        <v>3.19320129266299</v>
      </c>
      <c r="BZ10" s="209">
        <v>3.2216577384305198</v>
      </c>
      <c r="CA10" s="209">
        <v>3.2523592132470598</v>
      </c>
      <c r="CB10" s="209">
        <v>3.2758148065757999</v>
      </c>
      <c r="CC10" s="209">
        <v>3.3018263656289402</v>
      </c>
      <c r="CD10" s="209">
        <v>3.3267091139689202</v>
      </c>
      <c r="CE10" s="209">
        <v>3.3503420472321199</v>
      </c>
      <c r="CF10" s="209">
        <v>3.3755320197722698</v>
      </c>
      <c r="CG10" s="209">
        <v>3.4013821049706801</v>
      </c>
      <c r="CH10" s="209">
        <v>3.4285196349741498</v>
      </c>
      <c r="CI10" s="209">
        <v>3.4554729414972001</v>
      </c>
      <c r="CJ10" s="209">
        <v>3.4846161149341701</v>
      </c>
      <c r="CK10" s="209">
        <v>3.51305467966387</v>
      </c>
      <c r="CL10" s="209">
        <v>3.5434825289363499</v>
      </c>
    </row>
    <row r="12" spans="1:90" x14ac:dyDescent="0.25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</row>
    <row r="13" spans="1:90" x14ac:dyDescent="0.25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BS13" s="211" t="s">
        <v>263</v>
      </c>
      <c r="BT13" s="212"/>
      <c r="BU13" s="212"/>
      <c r="BV13" s="213" t="s">
        <v>264</v>
      </c>
      <c r="BW13" s="214"/>
      <c r="BX13" s="214"/>
      <c r="BY13" s="214"/>
      <c r="BZ13" s="214"/>
      <c r="CA13" s="214"/>
      <c r="CB13" s="212"/>
      <c r="CC13" s="212"/>
      <c r="CD13" s="212"/>
    </row>
    <row r="14" spans="1:90" x14ac:dyDescent="0.25"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BS14" s="215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7"/>
    </row>
    <row r="15" spans="1:90" x14ac:dyDescent="0.25"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BS15" s="218"/>
      <c r="BT15" s="219" t="s">
        <v>265</v>
      </c>
      <c r="BU15" s="220" t="str">
        <f>BX7</f>
        <v>2022Q2</v>
      </c>
      <c r="BV15" s="212"/>
      <c r="BW15" s="212"/>
      <c r="BX15" s="212"/>
      <c r="BY15" s="212"/>
      <c r="BZ15" s="212"/>
      <c r="CA15" s="212"/>
      <c r="CB15" s="212"/>
      <c r="CC15" s="212"/>
      <c r="CD15" s="221"/>
    </row>
    <row r="16" spans="1:90" x14ac:dyDescent="0.25"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BS16" s="218"/>
      <c r="BT16" s="212"/>
      <c r="BU16" s="222" t="s">
        <v>266</v>
      </c>
      <c r="BV16" s="212"/>
      <c r="BW16" s="212"/>
      <c r="BX16" s="212"/>
      <c r="BY16" s="212"/>
      <c r="BZ16" s="212"/>
      <c r="CA16" s="212"/>
      <c r="CB16" s="212"/>
      <c r="CC16" s="212"/>
      <c r="CD16" s="223" t="s">
        <v>267</v>
      </c>
    </row>
    <row r="17" spans="3:82" x14ac:dyDescent="0.25"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BS17" s="218"/>
      <c r="BT17" s="212"/>
      <c r="BU17" s="225">
        <f>BX9</f>
        <v>3.1216976513906798</v>
      </c>
      <c r="BV17" s="226"/>
      <c r="BW17" s="212"/>
      <c r="BX17" s="212"/>
      <c r="BY17" s="212"/>
      <c r="BZ17" s="212"/>
      <c r="CA17" s="212"/>
      <c r="CB17" s="212"/>
      <c r="CC17" s="212"/>
      <c r="CD17" s="227">
        <f>BU17</f>
        <v>3.1216976513906798</v>
      </c>
    </row>
    <row r="18" spans="3:82" x14ac:dyDescent="0.25">
      <c r="BS18" s="218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28"/>
    </row>
    <row r="19" spans="3:82" x14ac:dyDescent="0.25">
      <c r="BS19" s="274" t="s">
        <v>268</v>
      </c>
      <c r="BT19" s="275"/>
      <c r="BU19" s="275"/>
      <c r="BV19" s="212" t="s">
        <v>269</v>
      </c>
      <c r="BW19" s="212"/>
      <c r="BX19" s="212"/>
      <c r="BY19" s="212"/>
      <c r="BZ19" s="212"/>
      <c r="CA19" s="212"/>
      <c r="CB19" s="212"/>
      <c r="CC19" s="212"/>
      <c r="CD19" s="228"/>
    </row>
    <row r="20" spans="3:82" x14ac:dyDescent="0.25">
      <c r="BS20" s="229"/>
      <c r="BT20" s="219"/>
      <c r="BU20" s="220" t="str">
        <f>BY7</f>
        <v>2022Q3</v>
      </c>
      <c r="BV20" s="220" t="str">
        <f t="shared" ref="BV20:CB20" si="0">BZ7</f>
        <v>2022Q4</v>
      </c>
      <c r="BW20" s="220" t="str">
        <f t="shared" si="0"/>
        <v>2023Q1</v>
      </c>
      <c r="BX20" s="220" t="str">
        <f t="shared" si="0"/>
        <v>2023Q2</v>
      </c>
      <c r="BY20" s="220" t="str">
        <f t="shared" si="0"/>
        <v>2023Q3</v>
      </c>
      <c r="BZ20" s="220" t="str">
        <f t="shared" si="0"/>
        <v>2023Q4</v>
      </c>
      <c r="CA20" s="220" t="str">
        <f t="shared" si="0"/>
        <v>2024Q1</v>
      </c>
      <c r="CB20" s="220" t="str">
        <f t="shared" si="0"/>
        <v>2024Q2</v>
      </c>
      <c r="CC20" s="212"/>
      <c r="CD20" s="228"/>
    </row>
    <row r="21" spans="3:82" x14ac:dyDescent="0.25">
      <c r="BS21" s="218"/>
      <c r="BT21" s="212"/>
      <c r="BU21" s="230" t="str">
        <f>BY6</f>
        <v>FY23</v>
      </c>
      <c r="BV21" s="230" t="str">
        <f t="shared" ref="BV21:CB21" si="1">BZ6</f>
        <v>FY23</v>
      </c>
      <c r="BW21" s="230" t="str">
        <f t="shared" si="1"/>
        <v>FY23</v>
      </c>
      <c r="BX21" s="230" t="str">
        <f t="shared" si="1"/>
        <v>FY23</v>
      </c>
      <c r="BY21" s="230" t="str">
        <f t="shared" si="1"/>
        <v>FY24</v>
      </c>
      <c r="BZ21" s="230" t="str">
        <f t="shared" si="1"/>
        <v>FY24</v>
      </c>
      <c r="CA21" s="230" t="str">
        <f t="shared" si="1"/>
        <v>FY24</v>
      </c>
      <c r="CB21" s="230" t="str">
        <f t="shared" si="1"/>
        <v>FY24</v>
      </c>
      <c r="CC21" s="212"/>
      <c r="CD21" s="228"/>
    </row>
    <row r="22" spans="3:82" x14ac:dyDescent="0.25">
      <c r="BS22" s="218"/>
      <c r="BT22" s="212"/>
      <c r="BU22" s="231">
        <f>BY9</f>
        <v>3.1419964810498202</v>
      </c>
      <c r="BV22" s="231">
        <f t="shared" ref="BV22:CB22" si="2">BZ9</f>
        <v>3.1572395520324501</v>
      </c>
      <c r="BW22" s="231">
        <f t="shared" si="2"/>
        <v>3.1752468332852302</v>
      </c>
      <c r="BX22" s="231">
        <f t="shared" si="2"/>
        <v>3.1874038099320501</v>
      </c>
      <c r="BY22" s="231">
        <f t="shared" si="2"/>
        <v>3.2020926608413101</v>
      </c>
      <c r="BZ22" s="231">
        <f t="shared" si="2"/>
        <v>3.2161508717239098</v>
      </c>
      <c r="CA22" s="231">
        <f t="shared" si="2"/>
        <v>3.22822510404264</v>
      </c>
      <c r="CB22" s="231">
        <f t="shared" si="2"/>
        <v>3.2415569103144701</v>
      </c>
      <c r="CC22" s="212"/>
      <c r="CD22" s="227">
        <f>AVERAGE(BU22:CB22)</f>
        <v>3.1937390279027351</v>
      </c>
    </row>
    <row r="23" spans="3:82" x14ac:dyDescent="0.25">
      <c r="BS23" s="218"/>
      <c r="BT23" s="212"/>
      <c r="BU23" s="212"/>
      <c r="BV23" s="212"/>
      <c r="BW23" s="212"/>
      <c r="BX23" s="212"/>
      <c r="BY23" s="212"/>
      <c r="BZ23" s="212"/>
      <c r="CA23" s="212"/>
      <c r="CB23" s="212"/>
      <c r="CC23" s="212"/>
      <c r="CD23" s="228"/>
    </row>
    <row r="24" spans="3:82" x14ac:dyDescent="0.25">
      <c r="BS24" s="218"/>
      <c r="BT24" s="212"/>
      <c r="BU24" s="212"/>
      <c r="BV24" s="212"/>
      <c r="BW24" s="212"/>
      <c r="BX24" s="212"/>
      <c r="BY24" s="212"/>
      <c r="BZ24" s="212"/>
      <c r="CA24" s="212"/>
      <c r="CB24" s="212"/>
      <c r="CC24" s="232" t="s">
        <v>270</v>
      </c>
      <c r="CD24" s="233">
        <f>(CD22-CD17)/CD17</f>
        <v>2.3077627802923752E-2</v>
      </c>
    </row>
    <row r="25" spans="3:82" x14ac:dyDescent="0.25">
      <c r="BS25" s="234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6"/>
    </row>
  </sheetData>
  <mergeCells count="1">
    <mergeCell ref="BS19:BU19"/>
  </mergeCells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0"/>
  <sheetViews>
    <sheetView topLeftCell="B104" workbookViewId="0">
      <selection activeCell="F49" sqref="F49"/>
    </sheetView>
  </sheetViews>
  <sheetFormatPr defaultRowHeight="14.4" x14ac:dyDescent="0.3"/>
  <cols>
    <col min="1" max="1" width="39.5546875" hidden="1" customWidth="1"/>
    <col min="2" max="2" width="11.88671875" bestFit="1" customWidth="1"/>
    <col min="3" max="3" width="12.109375" customWidth="1"/>
    <col min="4" max="5" width="14.5546875" bestFit="1" customWidth="1"/>
    <col min="6" max="6" width="12.109375" bestFit="1" customWidth="1"/>
    <col min="7" max="7" width="10.88671875" bestFit="1" customWidth="1"/>
    <col min="8" max="8" width="12.109375" bestFit="1" customWidth="1"/>
    <col min="9" max="9" width="9.109375" bestFit="1" customWidth="1"/>
    <col min="10" max="10" width="13.5546875" bestFit="1" customWidth="1"/>
    <col min="11" max="11" width="10.88671875" bestFit="1" customWidth="1"/>
    <col min="12" max="12" width="12.109375" bestFit="1" customWidth="1"/>
    <col min="13" max="13" width="8.109375" bestFit="1" customWidth="1"/>
    <col min="14" max="14" width="12.109375" bestFit="1" customWidth="1"/>
    <col min="15" max="15" width="10.109375" bestFit="1" customWidth="1"/>
    <col min="16" max="16" width="12.109375" bestFit="1" customWidth="1"/>
    <col min="17" max="17" width="11.109375" bestFit="1" customWidth="1"/>
    <col min="18" max="18" width="12.109375" bestFit="1" customWidth="1"/>
    <col min="19" max="19" width="10.88671875" bestFit="1" customWidth="1"/>
    <col min="20" max="20" width="12.109375" bestFit="1" customWidth="1"/>
    <col min="21" max="21" width="9.109375" bestFit="1" customWidth="1"/>
    <col min="22" max="22" width="12.109375" bestFit="1" customWidth="1"/>
    <col min="23" max="23" width="10.88671875" bestFit="1" customWidth="1"/>
    <col min="24" max="24" width="12.109375" bestFit="1" customWidth="1"/>
    <col min="25" max="25" width="10.88671875" bestFit="1" customWidth="1"/>
    <col min="26" max="26" width="12.109375" bestFit="1" customWidth="1"/>
    <col min="27" max="27" width="10.109375" bestFit="1" customWidth="1"/>
    <col min="28" max="28" width="12.109375" bestFit="1" customWidth="1"/>
    <col min="29" max="29" width="10.88671875" bestFit="1" customWidth="1"/>
    <col min="30" max="30" width="12.109375" bestFit="1" customWidth="1"/>
    <col min="32" max="32" width="12.109375" bestFit="1" customWidth="1"/>
    <col min="33" max="33" width="11.88671875" bestFit="1" customWidth="1"/>
    <col min="34" max="34" width="12.109375" bestFit="1" customWidth="1"/>
    <col min="35" max="35" width="8.44140625" bestFit="1" customWidth="1"/>
    <col min="36" max="36" width="12.109375" bestFit="1" customWidth="1"/>
    <col min="37" max="37" width="10.88671875" bestFit="1" customWidth="1"/>
    <col min="38" max="38" width="12.109375" bestFit="1" customWidth="1"/>
    <col min="39" max="39" width="8.5546875" bestFit="1" customWidth="1"/>
    <col min="40" max="40" width="12.109375" bestFit="1" customWidth="1"/>
    <col min="41" max="41" width="10.88671875" bestFit="1" customWidth="1"/>
    <col min="42" max="42" width="13.5546875" bestFit="1" customWidth="1"/>
    <col min="43" max="43" width="11.109375" bestFit="1" customWidth="1"/>
    <col min="44" max="44" width="18.88671875" customWidth="1"/>
  </cols>
  <sheetData>
    <row r="1" spans="1:44" x14ac:dyDescent="0.3">
      <c r="A1" s="237">
        <v>100</v>
      </c>
      <c r="C1" s="238" t="s">
        <v>271</v>
      </c>
      <c r="E1" s="239">
        <f ca="1">IF(COUNT(E12:E300)=0,"-",AVERAGE(E12:OFFSET(E12,$A$1-1,0)))</f>
        <v>7456.6266522337874</v>
      </c>
      <c r="G1" s="239">
        <f ca="1">IF(COUNT(G12:G300)=0,"-",AVERAGE(G12:OFFSET(G12,$A$1-1,0)))</f>
        <v>1459.8130469970774</v>
      </c>
      <c r="I1" s="239">
        <f ca="1">IF(COUNT(I12:I300)=0,"-",AVERAGE(I12:OFFSET(I12,$A$1-1,0)))</f>
        <v>311.96266875628248</v>
      </c>
      <c r="K1" s="239">
        <f ca="1">IF(COUNT(K12:K300)=0,"-",AVERAGE(K12:OFFSET(K12,$A$1-1,0)))</f>
        <v>848.64264322222721</v>
      </c>
      <c r="M1" s="239" t="str">
        <f ca="1">IF(COUNT(M12:M300)=0,"-",AVERAGE(M12:OFFSET(M12,$A$1-1,0)))</f>
        <v>-</v>
      </c>
      <c r="O1" s="239">
        <f ca="1">IF(COUNT(O12:O300)=0,"-",AVERAGE(O12:OFFSET(O12,$A$1-1,0)))</f>
        <v>258.87748651320464</v>
      </c>
      <c r="Q1" s="239">
        <f ca="1">IF(COUNT(Q12:Q300)=0,"-",AVERAGE(Q12:OFFSET(Q12,$A$1-1,0)))</f>
        <v>1337.7271074151327</v>
      </c>
      <c r="S1" s="239">
        <f ca="1">IF(COUNT(S12:S300)=0,"-",AVERAGE(S12:OFFSET(S12,$A$1-1,0)))</f>
        <v>318.36838080100358</v>
      </c>
      <c r="U1" s="239">
        <f ca="1">IF(COUNT(U12:U300)=0,"-",AVERAGE(U12:OFFSET(U12,$A$1-1,0)))</f>
        <v>124.46628454655279</v>
      </c>
      <c r="W1" s="239">
        <f ca="1">IF(COUNT(W12:W300)=0,"-",AVERAGE(W12:OFFSET(W12,$A$1-1,0)))</f>
        <v>1600.245722809849</v>
      </c>
      <c r="Y1" s="239">
        <f ca="1">IF(COUNT(Y12:Y300)=0,"-",AVERAGE(Y12:OFFSET(Y12,$A$1-1,0)))</f>
        <v>1121.6116384036818</v>
      </c>
      <c r="AA1" s="239">
        <f ca="1">IF(COUNT(AA12:AA300)=0,"-",AVERAGE(AA12:OFFSET(AA12,$A$1-1,0)))</f>
        <v>253.50154642242862</v>
      </c>
      <c r="AC1" s="239">
        <f ca="1">IF(COUNT(AC12:AC300)=0,"-",AVERAGE(AC12:OFFSET(AC12,$A$1-1,0)))</f>
        <v>1284.6650827602271</v>
      </c>
      <c r="AE1" s="239">
        <f ca="1">IF(COUNT(AE12:AE300)=0,"-",AVERAGE(AE12:OFFSET(AE12,$A$1-1,0)))</f>
        <v>97.257424485850805</v>
      </c>
      <c r="AG1" s="239">
        <f ca="1">IF(COUNT(AG12:AG300)=0,"-",AVERAGE(AG12:OFFSET(AG12,$A$1-1,0)))</f>
        <v>6883.385353511615</v>
      </c>
      <c r="AI1" s="239" t="str">
        <f ca="1">IF(COUNT(AI12:AI300)=0,"-",AVERAGE(AI12:OFFSET(AI12,$A$1-1,0)))</f>
        <v>-</v>
      </c>
      <c r="AK1" s="239">
        <f ca="1">IF(COUNT(AK12:AK300)=0,"-",AVERAGE(AK12:OFFSET(AK12,$A$1-1,0)))</f>
        <v>839.00641699714095</v>
      </c>
      <c r="AM1" s="239" t="str">
        <f ca="1">IF(COUNT(AM12:AM300)=0,"-",AVERAGE(AM12:OFFSET(AM12,$A$1-1,0)))</f>
        <v>-</v>
      </c>
      <c r="AO1" s="239">
        <f ca="1">IF(COUNT(AO12:AO300)=0,"-",AVERAGE(AO12:OFFSET(AO12,$A$1-1,0)))</f>
        <v>971.31386697280755</v>
      </c>
      <c r="AQ1" s="239">
        <f ca="1">IF(COUNT(AQ12:AQ300)=0,"-",AVERAGE(AQ12:OFFSET(AQ12,$A$1-1,0)))</f>
        <v>5304.9911976143021</v>
      </c>
    </row>
    <row r="2" spans="1:44" x14ac:dyDescent="0.3">
      <c r="C2" s="238" t="s">
        <v>272</v>
      </c>
      <c r="E2" s="239">
        <f ca="1">IF(COUNT(E12:E300)=0,"-",E1-(2*_xlfn.STDEV.P(E12:OFFSET(E12,$A$1-1,0))))</f>
        <v>-4629.3748941761323</v>
      </c>
      <c r="G2" s="239">
        <f ca="1">IF(COUNT(G12:G300)=0,"-",G1-(2*_xlfn.STDEV.P(G12:OFFSET(G12,$A$1-1,0))))</f>
        <v>-2458.7549903655977</v>
      </c>
      <c r="I2" s="239">
        <f ca="1">IF(COUNT(I12:I300)=0,"-",I1-(2*_xlfn.STDEV.P(I12:OFFSET(I12,$A$1-1,0))))</f>
        <v>-303.9966570727986</v>
      </c>
      <c r="K2" s="239">
        <f ca="1">IF(COUNT(K12:K300)=0,"-",K1-(2*_xlfn.STDEV.P(K12:OFFSET(K12,$A$1-1,0))))</f>
        <v>-2110.9069158376915</v>
      </c>
      <c r="M2" s="239" t="str">
        <f ca="1">IF(COUNT(M12:M300)=0,"-",M1-(2*_xlfn.STDEV.P(M12:OFFSET(M12,$A$1-1,0))))</f>
        <v>-</v>
      </c>
      <c r="O2" s="239">
        <f ca="1">IF(COUNT(O12:O300)=0,"-",O1-(2*_xlfn.STDEV.P(O12:OFFSET(O12,$A$1-1,0))))</f>
        <v>-209.96641795423523</v>
      </c>
      <c r="Q2" s="239">
        <f ca="1">IF(COUNT(Q12:Q300)=0,"-",Q1-(2*_xlfn.STDEV.P(Q12:OFFSET(Q12,$A$1-1,0))))</f>
        <v>-1628.0760622183916</v>
      </c>
      <c r="S2" s="239">
        <f ca="1">IF(COUNT(S12:S300)=0,"-",S1-(2*_xlfn.STDEV.P(S12:OFFSET(S12,$A$1-1,0))))</f>
        <v>-1869.8604625532494</v>
      </c>
      <c r="U2" s="239">
        <f ca="1">IF(COUNT(U12:U300)=0,"-",U1-(2*_xlfn.STDEV.P(U12:OFFSET(U12,$A$1-1,0))))</f>
        <v>-211.64036470196925</v>
      </c>
      <c r="W2" s="239">
        <f ca="1">IF(COUNT(W12:W300)=0,"-",W1-(2*_xlfn.STDEV.P(W12:OFFSET(W12,$A$1-1,0))))</f>
        <v>-2027.3967921548658</v>
      </c>
      <c r="Y2" s="239">
        <f ca="1">IF(COUNT(Y12:Y300)=0,"-",Y1-(2*_xlfn.STDEV.P(Y12:OFFSET(Y12,$A$1-1,0))))</f>
        <v>-2061.2465181236653</v>
      </c>
      <c r="AA2" s="239">
        <f ca="1">IF(COUNT(AA12:AA300)=0,"-",AA1-(2*_xlfn.STDEV.P(AA12:OFFSET(AA12,$A$1-1,0))))</f>
        <v>-789.4508128959701</v>
      </c>
      <c r="AC2" s="239">
        <f ca="1">IF(COUNT(AC12:AC300)=0,"-",AC1-(2*_xlfn.STDEV.P(AC12:OFFSET(AC12,$A$1-1,0))))</f>
        <v>-1661.3894185933541</v>
      </c>
      <c r="AE2" s="239">
        <f ca="1">IF(COUNT(AE12:AE300)=0,"-",AE1-(2*_xlfn.STDEV.P(AE12:OFFSET(AE12,$A$1-1,0))))</f>
        <v>-3.231708383742216</v>
      </c>
      <c r="AG2" s="239">
        <f ca="1">IF(COUNT(AG12:AG300)=0,"-",AG1-(2*_xlfn.STDEV.P(AG12:OFFSET(AG12,$A$1-1,0))))</f>
        <v>-17689.050645708256</v>
      </c>
      <c r="AI2" s="239" t="str">
        <f ca="1">IF(COUNT(AI12:AI300)=0,"-",AI1-(2*_xlfn.STDEV.P(AI12:OFFSET(AI12,$A$1-1,0))))</f>
        <v>-</v>
      </c>
      <c r="AK2" s="239">
        <f ca="1">IF(COUNT(AK12:AK300)=0,"-",AK1-(2*_xlfn.STDEV.P(AK12:OFFSET(AK12,$A$1-1,0))))</f>
        <v>-1964.8972464101425</v>
      </c>
      <c r="AM2" s="239" t="str">
        <f ca="1">IF(COUNT(AM12:AM300)=0,"-",AM1-(2*_xlfn.STDEV.P(AM12:OFFSET(AM12,$A$1-1,0))))</f>
        <v>-</v>
      </c>
      <c r="AO2" s="239">
        <f ca="1">IF(COUNT(AO12:AO300)=0,"-",AO1-(2*_xlfn.STDEV.P(AO12:OFFSET(AO12,$A$1-1,0))))</f>
        <v>-1434.5940801254194</v>
      </c>
      <c r="AQ2" s="239">
        <f ca="1">IF(COUNT(AQ12:AQ300)=0,"-",AQ1-(2*_xlfn.STDEV.P(AQ12:OFFSET(AQ12,$A$1-1,0))))</f>
        <v>-8688.7197679947822</v>
      </c>
    </row>
    <row r="3" spans="1:44" x14ac:dyDescent="0.3">
      <c r="A3" s="276" t="s">
        <v>273</v>
      </c>
      <c r="C3" s="238" t="s">
        <v>274</v>
      </c>
      <c r="E3" s="239">
        <f ca="1">IF(COUNT(E12:E300)=0,"-",E1+(2*_xlfn.STDEV.P(E12:OFFSET(E12,$A$1-1,0))))</f>
        <v>19542.628198643706</v>
      </c>
      <c r="G3" s="239">
        <f ca="1">IF(COUNT(G12:G300)=0,"-",G1+(2*_xlfn.STDEV.P(G12:OFFSET(G12,$A$1-1,0))))</f>
        <v>5378.381084359753</v>
      </c>
      <c r="I3" s="239">
        <f ca="1">IF(COUNT(I12:I300)=0,"-",I1+(2*_xlfn.STDEV.P(I12:OFFSET(I12,$A$1-1,0))))</f>
        <v>927.92199458536356</v>
      </c>
      <c r="K3" s="239">
        <f ca="1">IF(COUNT(K12:K300)=0,"-",K1+(2*_xlfn.STDEV.P(K12:OFFSET(K12,$A$1-1,0))))</f>
        <v>3808.1922022821464</v>
      </c>
      <c r="M3" s="239" t="str">
        <f ca="1">IF(COUNT(M12:M300)=0,"-",M1+(2*_xlfn.STDEV.P(M12:OFFSET(M12,$A$1-1,0))))</f>
        <v>-</v>
      </c>
      <c r="O3" s="239">
        <f ca="1">IF(COUNT(O12:O300)=0,"-",O1+(2*_xlfn.STDEV.P(O12:OFFSET(O12,$A$1-1,0))))</f>
        <v>727.72139098064451</v>
      </c>
      <c r="Q3" s="239">
        <f ca="1">IF(COUNT(Q12:Q300)=0,"-",Q1+(2*_xlfn.STDEV.P(Q12:OFFSET(Q12,$A$1-1,0))))</f>
        <v>4303.5302770486569</v>
      </c>
      <c r="S3" s="239">
        <f ca="1">IF(COUNT(S12:S300)=0,"-",S1+(2*_xlfn.STDEV.P(S12:OFFSET(S12,$A$1-1,0))))</f>
        <v>2506.5972241552568</v>
      </c>
      <c r="U3" s="239">
        <f ca="1">IF(COUNT(U12:U300)=0,"-",U1+(2*_xlfn.STDEV.P(U12:OFFSET(U12,$A$1-1,0))))</f>
        <v>460.57293379507485</v>
      </c>
      <c r="W3" s="239">
        <f ca="1">IF(COUNT(W12:W300)=0,"-",W1+(2*_xlfn.STDEV.P(W12:OFFSET(W12,$A$1-1,0))))</f>
        <v>5227.888237774564</v>
      </c>
      <c r="Y3" s="239">
        <f ca="1">IF(COUNT(Y12:Y300)=0,"-",Y1+(2*_xlfn.STDEV.P(Y12:OFFSET(Y12,$A$1-1,0))))</f>
        <v>4304.4697949310284</v>
      </c>
      <c r="AA3" s="239">
        <f ca="1">IF(COUNT(AA12:AA300)=0,"-",AA1+(2*_xlfn.STDEV.P(AA12:OFFSET(AA12,$A$1-1,0))))</f>
        <v>1296.4539057408274</v>
      </c>
      <c r="AC3" s="239">
        <f ca="1">IF(COUNT(AC12:AC300)=0,"-",AC1+(2*_xlfn.STDEV.P(AC12:OFFSET(AC12,$A$1-1,0))))</f>
        <v>4230.7195841138082</v>
      </c>
      <c r="AE3" s="239">
        <f ca="1">IF(COUNT(AE12:AE300)=0,"-",AE1+(2*_xlfn.STDEV.P(AE12:OFFSET(AE12,$A$1-1,0))))</f>
        <v>197.74655735544383</v>
      </c>
      <c r="AG3" s="239">
        <f ca="1">IF(COUNT(AG12:AG300)=0,"-",AG1+(2*_xlfn.STDEV.P(AG12:OFFSET(AG12,$A$1-1,0))))</f>
        <v>31455.821352731484</v>
      </c>
      <c r="AI3" s="239" t="str">
        <f ca="1">IF(COUNT(AI12:AI300)=0,"-",AI1+(2*_xlfn.STDEV.P(AI12:OFFSET(AI12,$A$1-1,0))))</f>
        <v>-</v>
      </c>
      <c r="AK3" s="239">
        <f ca="1">IF(COUNT(AK12:AK300)=0,"-",AK1+(2*_xlfn.STDEV.P(AK12:OFFSET(AK12,$A$1-1,0))))</f>
        <v>3642.9100804044247</v>
      </c>
      <c r="AM3" s="239" t="str">
        <f ca="1">IF(COUNT(AM12:AM300)=0,"-",AM1+(2*_xlfn.STDEV.P(AM12:OFFSET(AM12,$A$1-1,0))))</f>
        <v>-</v>
      </c>
      <c r="AO3" s="239">
        <f ca="1">IF(COUNT(AO12:AO300)=0,"-",AO1+(2*_xlfn.STDEV.P(AO12:OFFSET(AO12,$A$1-1,0))))</f>
        <v>3377.2218140710347</v>
      </c>
      <c r="AQ3" s="239">
        <f ca="1">IF(COUNT(AQ12:AQ300)=0,"-",AQ1+(2*_xlfn.STDEV.P(AQ12:OFFSET(AQ12,$A$1-1,0))))</f>
        <v>19298.702163223385</v>
      </c>
    </row>
    <row r="4" spans="1:44" x14ac:dyDescent="0.3">
      <c r="A4" s="276"/>
      <c r="C4" s="238" t="s">
        <v>275</v>
      </c>
      <c r="E4" s="240">
        <f ca="1">IF(COUNT(E12:E300)=0,"-",AVERAGEIFS(E12:E300, E12:E300, "&gt;="&amp;E2,E12:E300,"&lt;="&amp;E3))</f>
        <v>6806.8943050116814</v>
      </c>
      <c r="G4" s="240">
        <f ca="1">IF(COUNT(G12:G300)=0,"-",AVERAGEIFS(G12:G300, G12:G300, "&gt;="&amp;G2,G12:G300,"&lt;="&amp;G3))</f>
        <v>1459.8130469970774</v>
      </c>
      <c r="I4" s="240">
        <f ca="1">IF(COUNT(I12:I300)=0,"-",AVERAGEIFS(I12:I300, I12:I300, "&gt;="&amp;I2,I12:I300,"&lt;="&amp;I3))</f>
        <v>311.96266875628248</v>
      </c>
      <c r="K4" s="240">
        <f ca="1">IF(COUNT(K12:K300)=0,"-",AVERAGEIFS(K12:K300, K12:K300, "&gt;="&amp;K2,K12:K300,"&lt;="&amp;K3))</f>
        <v>298.50662609793528</v>
      </c>
      <c r="M4" s="240" t="str">
        <f>IF(COUNT(M12:M300)=0,"-",AVERAGEIFS(M12:M300, M12:M300, "&gt;="&amp;M2,M12:M300,"&lt;="&amp;M3))</f>
        <v>-</v>
      </c>
      <c r="O4" s="240">
        <f ca="1">IF(COUNT(O12:O300)=0,"-",AVERAGEIFS(O12:O300, O12:O300, "&gt;="&amp;O2,O12:O300,"&lt;="&amp;O3))</f>
        <v>214.20938044276161</v>
      </c>
      <c r="Q4" s="240">
        <f ca="1">IF(COUNT(Q12:Q300)=0,"-",AVERAGEIFS(Q12:Q300, Q12:Q300, "&gt;="&amp;Q2,Q12:Q300,"&lt;="&amp;Q3))</f>
        <v>1206.3753474010321</v>
      </c>
      <c r="S4" s="240">
        <f ca="1">IF(COUNT(S12:S300)=0,"-",AVERAGEIFS(S12:S300, S12:S300, "&gt;="&amp;S2,S12:S300,"&lt;="&amp;S3))</f>
        <v>155.39787008313363</v>
      </c>
      <c r="U4" s="240">
        <f ca="1">IF(COUNT(U12:U300)=0,"-",AVERAGEIFS(U12:U300, U12:U300, "&gt;="&amp;U2,U12:U300,"&lt;="&amp;U3))</f>
        <v>124.46628454655279</v>
      </c>
      <c r="W4" s="240">
        <f ca="1">IF(COUNT(W12:W300)=0,"-",AVERAGEIFS(W12:W300, W12:W300, "&gt;="&amp;W2,W12:W300,"&lt;="&amp;W3))</f>
        <v>1366.2246763939704</v>
      </c>
      <c r="Y4" s="240">
        <f ca="1">IF(COUNT(Y12:Y300)=0,"-",AVERAGEIFS(Y12:Y300, Y12:Y300, "&gt;="&amp;Y2,Y12:Y300,"&lt;="&amp;Y3))</f>
        <v>719.48896834193806</v>
      </c>
      <c r="AA4" s="240">
        <f ca="1">IF(COUNT(AA12:AA300)=0,"-",AVERAGEIFS(AA12:AA300, AA12:AA300, "&gt;="&amp;AA2,AA12:AA300,"&lt;="&amp;AA3))</f>
        <v>117.44213307164968</v>
      </c>
      <c r="AC4" s="240">
        <f ca="1">IF(COUNT(AC12:AC300)=0,"-",AVERAGEIFS(AC12:AC300, AC12:AC300, "&gt;="&amp;AC2,AC12:AC300,"&lt;="&amp;AC3))</f>
        <v>1284.6650827602271</v>
      </c>
      <c r="AE4" s="240">
        <f ca="1">IF(COUNT(AE12:AE300)=0,"-",AVERAGEIFS(AE12:AE300, AE12:AE300, "&gt;="&amp;AE2,AE12:AE300,"&lt;="&amp;AE3))</f>
        <v>97.257424485850805</v>
      </c>
      <c r="AG4" s="240">
        <f ca="1">IF(COUNT(AG12:AG300)=0,"-",AVERAGEIFS(AG12:AG300, AG12:AG300, "&gt;="&amp;AG2,AG12:AG300,"&lt;="&amp;AG3))</f>
        <v>1759.5334614596918</v>
      </c>
      <c r="AI4" s="240" t="str">
        <f>IF(COUNT(AI12:AI300)=0,"-",AVERAGEIFS(AI12:AI300, AI12:AI300, "&gt;="&amp;AI2,AI12:AI300,"&lt;="&amp;AI3))</f>
        <v>-</v>
      </c>
      <c r="AK4" s="240">
        <f ca="1">IF(COUNT(AK12:AK300)=0,"-",AVERAGEIFS(AK12:AK300, AK12:AK300, "&gt;="&amp;AK2,AK12:AK300,"&lt;="&amp;AK3))</f>
        <v>576.82483940892917</v>
      </c>
      <c r="AM4" s="240" t="str">
        <f>IF(COUNT(AM12:AM300)=0,"-",AVERAGEIFS(AM12:AM300, AM12:AM300, "&gt;="&amp;AM2,AM12:AM300,"&lt;="&amp;AM3))</f>
        <v>-</v>
      </c>
      <c r="AO4" s="240">
        <f ca="1">IF(COUNT(AO12:AO300)=0,"-",AVERAGEIFS(AO12:AO300, AO12:AO300, "&gt;="&amp;AO2,AO12:AO300,"&lt;="&amp;AO3))</f>
        <v>759.69145038176896</v>
      </c>
      <c r="AQ4" s="240">
        <f ca="1">IF(COUNT(AQ12:AQ300)=0,"-",AVERAGEIFS(AQ12:AQ300, AQ12:AQ300, "&gt;="&amp;AQ2,AQ12:AQ300,"&lt;="&amp;AQ3))</f>
        <v>4404.7147900280088</v>
      </c>
    </row>
    <row r="5" spans="1:44" x14ac:dyDescent="0.3">
      <c r="A5" s="276"/>
      <c r="C5" s="238" t="s">
        <v>276</v>
      </c>
      <c r="E5" s="241">
        <f ca="1">IF(COUNT(E12:E300)=0,"-",SUMIFS(D12:D300,E12:E300,"&gt;="&amp;E2,E12:E300,"&lt;="&amp;E3)/SUMIFS($B12:$B300,E12:E300,"&gt;="&amp;E2,E12:E300,"&lt;="&amp;E3))</f>
        <v>12973.887168271694</v>
      </c>
      <c r="G5" s="241">
        <f ca="1">IF(COUNT(G12:G300)=0,"-",SUMIFS(F12:F300,G12:G300,"&gt;="&amp;G2,G12:G300,"&lt;="&amp;G3)/SUMIFS($B12:$B300,G12:G300,"&gt;="&amp;G2,G12:G300,"&lt;="&amp;G3))</f>
        <v>1398.6645610901305</v>
      </c>
      <c r="I5" s="241">
        <f ca="1">IF(COUNT(I12:I300)=0,"-",SUMIFS(H12:H300,I12:I300,"&gt;="&amp;I2,I12:I300,"&lt;="&amp;I3)/SUMIFS($B12:$B300,I12:I300,"&gt;="&amp;I2,I12:I300,"&lt;="&amp;I3))</f>
        <v>602.38026740154146</v>
      </c>
      <c r="K5" s="241">
        <f ca="1">IF(COUNT(K12:K300)=0,"-",SUMIFS(J12:J300,K12:K300,"&gt;="&amp;K2,K12:K300,"&lt;="&amp;K3)/SUMIFS($B12:$B300,K12:K300,"&gt;="&amp;K2,K12:K300,"&lt;="&amp;K3))</f>
        <v>476.94794697704492</v>
      </c>
      <c r="M5" s="241" t="str">
        <f>IF(COUNT(M12:M300)=0,"-",SUMIFS(L12:L300,M12:M300,"&gt;="&amp;M2,M12:M300,"&lt;="&amp;M3)/SUMIFS($B12:$B300,M12:M300,"&gt;="&amp;M2,M12:M300,"&lt;="&amp;M3))</f>
        <v>-</v>
      </c>
      <c r="O5" s="241">
        <f ca="1">IF(COUNT(O12:O300)=0,"-",SUMIFS(N12:N300,O12:O300,"&gt;="&amp;O2,O12:O300,"&lt;="&amp;O3)/SUMIFS($B12:$B300,O12:O300,"&gt;="&amp;O2,O12:O300,"&lt;="&amp;O3))</f>
        <v>62.933482133935847</v>
      </c>
      <c r="Q5" s="241">
        <f ca="1">IF(COUNT(Q12:Q300)=0,"-",SUMIFS(P12:P300,Q12:Q300,"&gt;="&amp;Q2,Q12:Q300,"&lt;="&amp;Q3)/SUMIFS($B12:$B300,Q12:Q300,"&gt;="&amp;Q2,Q12:Q300,"&lt;="&amp;Q3))</f>
        <v>348.77195585715225</v>
      </c>
      <c r="S5" s="241">
        <f ca="1">IF(COUNT(S12:S300)=0,"-",SUMIFS(R12:R300,S12:S300,"&gt;="&amp;S2,S12:S300,"&lt;="&amp;S3)/SUMIFS($B12:$B300,S12:S300,"&gt;="&amp;S2,S12:S300,"&lt;="&amp;S3))</f>
        <v>370.05260398881614</v>
      </c>
      <c r="U5" s="241">
        <f ca="1">IF(COUNT(U12:U300)=0,"-",SUMIFS(T12:T300,U12:U300,"&gt;="&amp;U2,U12:U300,"&lt;="&amp;U3)/SUMIFS($B12:$B300,U12:U300,"&gt;="&amp;U2,U12:U300,"&lt;="&amp;U3))</f>
        <v>79.268182366421428</v>
      </c>
      <c r="W5" s="241">
        <f ca="1">IF(COUNT(W12:W300)=0,"-",SUMIFS(V12:V300,W12:W300,"&gt;="&amp;W2,W12:W300,"&lt;="&amp;W3)/SUMIFS($B12:$B300,W12:W300,"&gt;="&amp;W2,W12:W300,"&lt;="&amp;W3))</f>
        <v>924.71001735982429</v>
      </c>
      <c r="Y5" s="241">
        <f ca="1">IF(COUNT(Y12:Y300)=0,"-",SUMIFS(X12:X300,Y12:Y300,"&gt;="&amp;Y2,Y12:Y300,"&lt;="&amp;Y3)/SUMIFS($B12:$B300,Y12:Y300,"&gt;="&amp;Y2,Y12:Y300,"&lt;="&amp;Y3))</f>
        <v>774.15821339429988</v>
      </c>
      <c r="AA5" s="241">
        <f ca="1">IF(COUNT(AA12:AA300)=0,"-",SUMIFS(Z12:Z300,AA12:AA300,"&gt;="&amp;AA2,AA12:AA300,"&lt;="&amp;AA3)/SUMIFS($B12:$B300,AA12:AA300,"&gt;="&amp;AA2,AA12:AA300,"&lt;="&amp;AA3))</f>
        <v>72.555840437464795</v>
      </c>
      <c r="AC5" s="241">
        <f ca="1">IF(COUNT(AC12:AC300)=0,"-",SUMIFS(AB12:AB300,AC12:AC300,"&gt;="&amp;AC2,AC12:AC300,"&lt;="&amp;AC3)/SUMIFS($B12:$B300,AC12:AC300,"&gt;="&amp;AC2,AC12:AC300,"&lt;="&amp;AC3))</f>
        <v>393.27452465607359</v>
      </c>
      <c r="AE5" s="241">
        <f ca="1">IF(COUNT(AE12:AE300)=0,"-",SUMIFS(AD12:AD300,AE12:AE300,"&gt;="&amp;AE2,AE12:AE300,"&lt;="&amp;AE3)/SUMIFS($B12:$B300,AE12:AE300,"&gt;="&amp;AE2,AE12:AE300,"&lt;="&amp;AE3))</f>
        <v>72.262916034238543</v>
      </c>
      <c r="AG5" s="241">
        <f ca="1">IF(COUNT(AG12:AG300)=0,"-",SUMIFS(AF12:AF300,AG12:AG300,"&gt;="&amp;AG2,AG12:AG300,"&lt;="&amp;AG3)/SUMIFS($B12:$B300,AG12:AG300,"&gt;="&amp;AG2,AG12:AG300,"&lt;="&amp;AG3))</f>
        <v>471.74300358068058</v>
      </c>
      <c r="AI5" s="241" t="str">
        <f>IF(COUNT(AI12:AI300)=0,"-",SUMIFS(AH12:AH300,AI12:AI300,"&gt;="&amp;AI2,AI12:AI300,"&lt;="&amp;AI3)/SUMIFS($B12:$B300,AI12:AI300,"&gt;="&amp;AI2,AI12:AI300,"&lt;="&amp;AI3))</f>
        <v>-</v>
      </c>
      <c r="AK5" s="241">
        <f ca="1">IF(COUNT(AK12:AK300)=0,"-",SUMIFS(AJ12:AJ300,AK12:AK300,"&gt;="&amp;AK2,AK12:AK300,"&lt;="&amp;AK3)/SUMIFS($B12:$B300,AK12:AK300,"&gt;="&amp;AK2,AK12:AK300,"&lt;="&amp;AK3))</f>
        <v>922.06515876293065</v>
      </c>
      <c r="AM5" s="241" t="str">
        <f>IF(COUNT(AM12:AM300)=0,"-",SUMIFS(AL12:AL300,AM12:AM300,"&gt;="&amp;AM2,AM12:AM300,"&lt;="&amp;AM3)/SUMIFS($B12:$B300,AM12:AM300,"&gt;="&amp;AM2,AM12:AM300,"&lt;="&amp;AM3))</f>
        <v>-</v>
      </c>
      <c r="AO5" s="241">
        <f ca="1">IF(COUNT(AO12:AO300)=0,"-",SUMIFS(AN12:AN300,AO12:AO300,"&gt;="&amp;AO2,AO12:AO300,"&lt;="&amp;AO3)/SUMIFS($B12:$B300,AO12:AO300,"&gt;="&amp;AO2,AO12:AO300,"&lt;="&amp;AO3))</f>
        <v>997.93141423689553</v>
      </c>
      <c r="AQ5" s="241">
        <f ca="1">IF(COUNT(AQ12:AQ300)=0,"-",SUMIFS(AP12:AP300,AQ12:AQ300,"&gt;="&amp;AQ2,AQ12:AQ300,"&lt;="&amp;AQ3)/SUMIFS($B12:$B300,AQ12:AQ300,"&gt;="&amp;AQ2,AQ12:AQ300,"&lt;="&amp;AQ3))</f>
        <v>7102.4275965397082</v>
      </c>
    </row>
    <row r="6" spans="1:44" x14ac:dyDescent="0.3">
      <c r="A6" s="276"/>
      <c r="C6" s="238" t="s">
        <v>277</v>
      </c>
      <c r="E6" s="242">
        <f ca="1">IF(COUNT(E12:E300)=0,"-",SUMIFS(E12:E300, E12:E300, "&gt;="&amp;E2,E12:E300,"&lt;="&amp;E3)/($A$1-COUNTIF(E12:E300,"&lt;"&amp;E$2)-COUNTIF(E12:E300,"&gt;"&amp;E$3)))</f>
        <v>5333.2367750606982</v>
      </c>
      <c r="G6" s="242">
        <f ca="1">IF(COUNT(G12:G300)=0,"-",SUMIFS(G12:G300, G12:G300, "&gt;="&amp;G2,G12:G300,"&lt;="&amp;G3)/($A$1-COUNTIF(G12:G300,"&lt;"&amp;G$2)-COUNTIF(G12:G300,"&gt;"&amp;G$3)))</f>
        <v>671.51400161865558</v>
      </c>
      <c r="I6" s="242">
        <f ca="1">IF(COUNT(I12:I300)=0,"-",SUMIFS(I12:I300, I12:I300, "&gt;="&amp;I2,I12:I300,"&lt;="&amp;I3)/($A$1-COUNTIF(I12:I300,"&lt;"&amp;I$2)-COUNTIF(I12:I300,"&gt;"&amp;I$3)))</f>
        <v>6.2392533751256494</v>
      </c>
      <c r="K6" s="242">
        <f ca="1">IF(COUNT(K12:K300)=0,"-",SUMIFS(K12:K300, K12:K300, "&gt;="&amp;K2,K12:K300,"&lt;="&amp;K3)/($A$1-COUNTIF(K12:K300,"&lt;"&amp;K$2)-COUNTIF(K12:K300,"&gt;"&amp;K$3)))</f>
        <v>21.10652911803583</v>
      </c>
      <c r="M6" s="242" t="str">
        <f>IF(COUNT(M12:M300)=0,"-",SUMIFS(M12:M300, M12:M300, "&gt;="&amp;M2,M12:M300,"&lt;="&amp;M3)/($A$1-COUNTIF(M12:M300,"&lt;"&amp;M$2)-COUNTIF(M12:M300,"&gt;"&amp;M$3)))</f>
        <v>-</v>
      </c>
      <c r="O6" s="242">
        <f ca="1">IF(COUNT(O12:O300)=0,"-",SUMIFS(O12:O300, O12:O300, "&gt;="&amp;O2,O12:O300,"&lt;="&amp;O3)/($A$1-COUNTIF(O12:O300,"&lt;"&amp;O$2)-COUNTIF(O12:O300,"&gt;"&amp;O$3)))</f>
        <v>133.88086277672599</v>
      </c>
      <c r="Q6" s="242">
        <f ca="1">IF(COUNT(Q12:Q300)=0,"-",SUMIFS(Q12:Q300, Q12:Q300, "&gt;="&amp;Q2,Q12:Q300,"&lt;="&amp;Q3)/($A$1-COUNTIF(Q12:Q300,"&lt;"&amp;Q$2)-COUNTIF(Q12:Q300,"&gt;"&amp;Q$3)))</f>
        <v>999.21998471600637</v>
      </c>
      <c r="S6" s="242">
        <f ca="1">IF(COUNT(S12:S300)=0,"-",SUMIFS(S12:S300, S12:S300, "&gt;="&amp;S2,S12:S300,"&lt;="&amp;S3)/($A$1-COUNTIF(S12:S300,"&lt;"&amp;S$2)-COUNTIF(S12:S300,"&gt;"&amp;S$3)))</f>
        <v>64.356693670792723</v>
      </c>
      <c r="U6" s="242">
        <f ca="1">IF(COUNT(U12:U300)=0,"-",SUMIFS(U12:U300, U12:U300, "&gt;="&amp;U2,U12:U300,"&lt;="&amp;U3)/($A$1-COUNTIF(U12:U300,"&lt;"&amp;U$2)-COUNTIF(U12:U300,"&gt;"&amp;U$3)))</f>
        <v>4.978651381862111</v>
      </c>
      <c r="W6" s="242">
        <f ca="1">IF(COUNT(W12:W300)=0,"-",SUMIFS(W12:W300, W12:W300, "&gt;="&amp;W2,W12:W300,"&lt;="&amp;W3)/($A$1-COUNTIF(W12:W300,"&lt;"&amp;W$2)-COUNTIF(W12:W300,"&gt;"&amp;W$3)))</f>
        <v>487.93738442641802</v>
      </c>
      <c r="Y6" s="242">
        <f ca="1">IF(COUNT(Y12:Y300)=0,"-",SUMIFS(Y12:Y300, Y12:Y300, "&gt;="&amp;Y2,Y12:Y300,"&lt;="&amp;Y3)/($A$1-COUNTIF(Y12:Y300,"&lt;"&amp;Y$2)-COUNTIF(Y12:Y300,"&gt;"&amp;Y$3)))</f>
        <v>94.478349378234284</v>
      </c>
      <c r="AA6" s="242">
        <f ca="1">IF(COUNT(AA12:AA300)=0,"-",SUMIFS(AA12:AA300, AA12:AA300, "&gt;="&amp;AA2,AA12:AA300,"&lt;="&amp;AA3)/($A$1-COUNTIF(AA12:AA300,"&lt;"&amp;AA$2)-COUNTIF(AA12:AA300,"&gt;"&amp;AA$3)))</f>
        <v>16.607978414172681</v>
      </c>
      <c r="AC6" s="242">
        <f ca="1">IF(COUNT(AC12:AC300)=0,"-",SUMIFS(AC12:AC300, AC12:AC300, "&gt;="&amp;AC2,AC12:AC300,"&lt;="&amp;AC3)/($A$1-COUNTIF(AC12:AC300,"&lt;"&amp;AC$2)-COUNTIF(AC12:AC300,"&gt;"&amp;AC$3)))</f>
        <v>231.23971489684084</v>
      </c>
      <c r="AE6" s="242">
        <f ca="1">IF(COUNT(AE12:AE300)=0,"-",SUMIFS(AE12:AE300, AE12:AE300, "&gt;="&amp;AE2,AE12:AE300,"&lt;="&amp;AE3)/($A$1-COUNTIF(AE12:AE300,"&lt;"&amp;AE$2)-COUNTIF(AE12:AE300,"&gt;"&amp;AE$3)))</f>
        <v>8.7531682037265721</v>
      </c>
      <c r="AG6" s="242">
        <f ca="1">IF(COUNT(AG12:AG300)=0,"-",SUMIFS(AG12:AG300, AG12:AG300, "&gt;="&amp;AG2,AG12:AG300,"&lt;="&amp;AG3)/($A$1-COUNTIF(AG12:AG300,"&lt;"&amp;AG$2)-COUNTIF(AG12:AG300,"&gt;"&amp;AG$3)))</f>
        <v>197.49865383731233</v>
      </c>
      <c r="AI6" s="242" t="str">
        <f>IF(COUNT(AI12:AI300)=0,"-",SUMIFS(AI12:AI300, AI12:AI300, "&gt;="&amp;AI2,AI12:AI300,"&lt;="&amp;AI3)/($A$1-COUNTIF(AI12:AI300,"&lt;"&amp;AI$2)-COUNTIF(AI12:AI300,"&gt;"&amp;AI$3)))</f>
        <v>-</v>
      </c>
      <c r="AK6" s="242">
        <f ca="1">IF(COUNT(AK12:AK300)=0,"-",SUMIFS(AK12:AK300, AK12:AK300, "&gt;="&amp;AK2,AK12:AK300,"&lt;="&amp;AK3)/($A$1-COUNTIF(AK12:AK300,"&lt;"&amp;AK$2)-COUNTIF(AK12:AK300,"&gt;"&amp;AK$3)))</f>
        <v>432.61862955669682</v>
      </c>
      <c r="AM6" s="242" t="str">
        <f>IF(COUNT(AM12:AM300)=0,"-",SUMIFS(AM12:AM300, AM12:AM300, "&gt;="&amp;AM2,AM12:AM300,"&lt;="&amp;AM3)/($A$1-COUNTIF(AM12:AM300,"&lt;"&amp;AM$2)-COUNTIF(AM12:AM300,"&gt;"&amp;AM$3)))</f>
        <v>-</v>
      </c>
      <c r="AO6" s="242">
        <f ca="1">IF(COUNT(AO12:AO300)=0,"-",SUMIFS(AO12:AO300, AO12:AO300, "&gt;="&amp;AO2,AO12:AO300,"&lt;="&amp;AO3)/($A$1-COUNTIF(AO12:AO300,"&lt;"&amp;AO$2)-COUNTIF(AO12:AO300,"&gt;"&amp;AO$3)))</f>
        <v>161.14667129310251</v>
      </c>
      <c r="AQ6" s="242">
        <f ca="1">IF(COUNT(AQ12:AQ300)=0,"-",SUMIFS(AQ12:AQ300, AQ12:AQ300, "&gt;="&amp;AQ2,AQ12:AQ300,"&lt;="&amp;AQ3)/($A$1-COUNTIF(AQ12:AQ300,"&lt;"&amp;AQ$2)-COUNTIF(AQ12:AQ300,"&gt;"&amp;AQ$3)))</f>
        <v>4090.092305026008</v>
      </c>
    </row>
    <row r="9" spans="1:44" x14ac:dyDescent="0.3">
      <c r="D9" s="243" t="s">
        <v>278</v>
      </c>
      <c r="E9" s="244"/>
      <c r="F9" s="243" t="s">
        <v>279</v>
      </c>
      <c r="G9" s="244"/>
      <c r="H9" s="243" t="s">
        <v>280</v>
      </c>
      <c r="I9" s="244"/>
      <c r="J9" s="243" t="s">
        <v>281</v>
      </c>
      <c r="K9" s="244"/>
      <c r="L9" s="243" t="s">
        <v>282</v>
      </c>
      <c r="M9" s="244"/>
      <c r="N9" s="243" t="s">
        <v>283</v>
      </c>
      <c r="O9" s="244"/>
      <c r="P9" s="243" t="s">
        <v>284</v>
      </c>
      <c r="Q9" s="244"/>
      <c r="R9" s="243" t="s">
        <v>285</v>
      </c>
      <c r="S9" s="244"/>
      <c r="T9" s="243" t="s">
        <v>286</v>
      </c>
      <c r="U9" s="244"/>
      <c r="V9" s="243" t="s">
        <v>287</v>
      </c>
      <c r="W9" s="244"/>
      <c r="X9" s="243" t="s">
        <v>288</v>
      </c>
      <c r="Y9" s="244"/>
      <c r="Z9" s="243" t="s">
        <v>289</v>
      </c>
      <c r="AA9" s="244"/>
      <c r="AB9" s="243" t="s">
        <v>290</v>
      </c>
      <c r="AC9" s="244"/>
      <c r="AD9" s="243" t="s">
        <v>291</v>
      </c>
      <c r="AE9" s="244"/>
      <c r="AF9" s="243" t="s">
        <v>292</v>
      </c>
      <c r="AG9" s="244"/>
      <c r="AH9" s="243" t="s">
        <v>293</v>
      </c>
      <c r="AI9" s="244"/>
      <c r="AJ9" s="243" t="s">
        <v>294</v>
      </c>
      <c r="AK9" s="244"/>
      <c r="AL9" s="243" t="s">
        <v>295</v>
      </c>
      <c r="AM9" s="244"/>
      <c r="AN9" s="243" t="s">
        <v>296</v>
      </c>
      <c r="AO9" s="244"/>
      <c r="AP9" s="243" t="s">
        <v>297</v>
      </c>
      <c r="AQ9" s="244"/>
      <c r="AR9" s="243" t="s">
        <v>298</v>
      </c>
    </row>
    <row r="10" spans="1:44" ht="86.4" x14ac:dyDescent="0.3">
      <c r="A10" s="245"/>
      <c r="B10" s="246"/>
      <c r="D10" s="247" t="s">
        <v>299</v>
      </c>
      <c r="E10" s="248" t="str">
        <f>D10&amp;"
per FTE"</f>
        <v>Total Occupancy
per FTE</v>
      </c>
      <c r="F10" s="247" t="s">
        <v>300</v>
      </c>
      <c r="G10" s="248" t="str">
        <f>F10&amp;"
per FTE"</f>
        <v>Direct Care Consultant 201
per FTE</v>
      </c>
      <c r="H10" s="247" t="s">
        <v>301</v>
      </c>
      <c r="I10" s="248" t="str">
        <f>H10&amp;"
per FTE"</f>
        <v>Temporary Help 202
per FTE</v>
      </c>
      <c r="J10" s="247" t="s">
        <v>302</v>
      </c>
      <c r="K10" s="248" t="str">
        <f>J10&amp;"
per FTE"</f>
        <v>Clients and Caregivers Reimb./Stipends 203
per FTE</v>
      </c>
      <c r="L10" s="247" t="s">
        <v>303</v>
      </c>
      <c r="M10" s="248" t="str">
        <f>L10&amp;"
per FTE"</f>
        <v>Subcontracted Direct Care 206
per FTE</v>
      </c>
      <c r="N10" s="247" t="s">
        <v>304</v>
      </c>
      <c r="O10" s="248" t="str">
        <f>N10&amp;"
per FTE"</f>
        <v>Staff Training 204
per FTE</v>
      </c>
      <c r="P10" s="247" t="s">
        <v>305</v>
      </c>
      <c r="Q10" s="248" t="str">
        <f>P10&amp;"
per FTE"</f>
        <v>Staff Mileage / Travel 205
per FTE</v>
      </c>
      <c r="R10" s="247" t="s">
        <v>306</v>
      </c>
      <c r="S10" s="248" t="str">
        <f>R10&amp;"
per FTE"</f>
        <v>Meals 207
per FTE</v>
      </c>
      <c r="T10" s="247" t="s">
        <v>307</v>
      </c>
      <c r="U10" s="248" t="str">
        <f>T10&amp;"
per FTE"</f>
        <v>Client Transportation 208
per FTE</v>
      </c>
      <c r="V10" s="247" t="s">
        <v>308</v>
      </c>
      <c r="W10" s="248" t="str">
        <f>V10&amp;"
per FTE"</f>
        <v>Vehicle Expenses 208
per FTE</v>
      </c>
      <c r="X10" s="247" t="s">
        <v>309</v>
      </c>
      <c r="Y10" s="248" t="str">
        <f>X10&amp;"
per FTE"</f>
        <v>Vehicle Depreciation 208
per FTE</v>
      </c>
      <c r="Z10" s="247" t="s">
        <v>310</v>
      </c>
      <c r="AA10" s="248" t="str">
        <f>Z10&amp;"
per FTE"</f>
        <v>Incidental Medical /Medicine/Pharmacy 209
per FTE</v>
      </c>
      <c r="AB10" s="247" t="s">
        <v>311</v>
      </c>
      <c r="AC10" s="248" t="str">
        <f>AB10&amp;"
per FTE"</f>
        <v>Client Personal Allowances 211
per FTE</v>
      </c>
      <c r="AD10" s="247" t="s">
        <v>312</v>
      </c>
      <c r="AE10" s="248" t="str">
        <f>AD10&amp;"
per FTE"</f>
        <v>Provision Material Goods/Svs./Benefits 212
per FTE</v>
      </c>
      <c r="AF10" s="247" t="s">
        <v>313</v>
      </c>
      <c r="AG10" s="248" t="str">
        <f>AF10&amp;"
per FTE"</f>
        <v>Direct Client Wages 214
per FTE</v>
      </c>
      <c r="AH10" s="247" t="s">
        <v>314</v>
      </c>
      <c r="AI10" s="248" t="str">
        <f>AH10&amp;"
per FTE"</f>
        <v>Other Commercial Prod. &amp; Svs. 214
per FTE</v>
      </c>
      <c r="AJ10" s="247" t="s">
        <v>315</v>
      </c>
      <c r="AK10" s="248" t="str">
        <f>AJ10&amp;"
per FTE"</f>
        <v>Program Supplies &amp; Materials 215
per FTE</v>
      </c>
      <c r="AL10" s="247" t="s">
        <v>316</v>
      </c>
      <c r="AM10" s="248" t="str">
        <f>AL10&amp;"
per FTE"</f>
        <v>Non Charitable Expenses
per FTE</v>
      </c>
      <c r="AN10" s="247" t="s">
        <v>317</v>
      </c>
      <c r="AO10" s="248" t="str">
        <f>AN10&amp;"
per FTE"</f>
        <v>Other Expense
per FTE</v>
      </c>
      <c r="AP10" s="247" t="s">
        <v>318</v>
      </c>
      <c r="AQ10" s="248" t="str">
        <f>AP10&amp;"
per FTE"</f>
        <v>Total Other Program Expense
per FTE</v>
      </c>
      <c r="AR10" s="247" t="s">
        <v>319</v>
      </c>
    </row>
    <row r="11" spans="1:44" x14ac:dyDescent="0.3">
      <c r="A11" s="243"/>
      <c r="B11" s="249" t="s">
        <v>320</v>
      </c>
      <c r="D11" s="243" t="s">
        <v>321</v>
      </c>
      <c r="E11" s="244"/>
      <c r="F11" s="243" t="s">
        <v>321</v>
      </c>
      <c r="G11" s="244"/>
      <c r="H11" s="243" t="s">
        <v>321</v>
      </c>
      <c r="I11" s="244"/>
      <c r="J11" s="243" t="s">
        <v>321</v>
      </c>
      <c r="K11" s="244"/>
      <c r="L11" s="243" t="s">
        <v>321</v>
      </c>
      <c r="M11" s="244"/>
      <c r="N11" s="243" t="s">
        <v>321</v>
      </c>
      <c r="O11" s="244"/>
      <c r="P11" s="243" t="s">
        <v>321</v>
      </c>
      <c r="Q11" s="244"/>
      <c r="R11" s="243" t="s">
        <v>321</v>
      </c>
      <c r="S11" s="244"/>
      <c r="T11" s="243" t="s">
        <v>321</v>
      </c>
      <c r="U11" s="244"/>
      <c r="V11" s="243" t="s">
        <v>321</v>
      </c>
      <c r="W11" s="244"/>
      <c r="X11" s="243" t="s">
        <v>321</v>
      </c>
      <c r="Y11" s="244"/>
      <c r="Z11" s="243" t="s">
        <v>321</v>
      </c>
      <c r="AA11" s="244"/>
      <c r="AB11" s="243" t="s">
        <v>321</v>
      </c>
      <c r="AC11" s="244"/>
      <c r="AD11" s="243" t="s">
        <v>321</v>
      </c>
      <c r="AE11" s="244"/>
      <c r="AF11" s="243" t="s">
        <v>321</v>
      </c>
      <c r="AG11" s="244"/>
      <c r="AH11" s="243" t="s">
        <v>321</v>
      </c>
      <c r="AI11" s="244"/>
      <c r="AJ11" s="243" t="s">
        <v>321</v>
      </c>
      <c r="AK11" s="244"/>
      <c r="AL11" s="243" t="s">
        <v>321</v>
      </c>
      <c r="AM11" s="244"/>
      <c r="AN11" s="243" t="s">
        <v>321</v>
      </c>
      <c r="AO11" s="244"/>
      <c r="AP11" s="243" t="s">
        <v>321</v>
      </c>
      <c r="AQ11" s="244"/>
      <c r="AR11" s="243" t="s">
        <v>321</v>
      </c>
    </row>
    <row r="12" spans="1:44" x14ac:dyDescent="0.3">
      <c r="A12" s="243"/>
      <c r="B12" s="249">
        <v>0.36</v>
      </c>
      <c r="D12" s="250">
        <v>1651</v>
      </c>
      <c r="E12" s="251">
        <f>IF(OR($B12=0,D12=0),"",D12/$B12)</f>
        <v>4586.1111111111113</v>
      </c>
      <c r="F12" s="252">
        <v>14</v>
      </c>
      <c r="G12" s="251">
        <f>IF(OR($B12=0,F12=0),"",F12/$B12)</f>
        <v>38.888888888888893</v>
      </c>
      <c r="H12" s="250"/>
      <c r="I12" s="251" t="str">
        <f>IF(OR($B12=0,H12=0),"",H12/$B12)</f>
        <v/>
      </c>
      <c r="J12" s="250"/>
      <c r="K12" s="251" t="str">
        <f>IF(OR($B12=0,J12=0),"",J12/$B12)</f>
        <v/>
      </c>
      <c r="L12" s="250"/>
      <c r="M12" s="251" t="str">
        <f>IF(OR($B12=0,L12=0),"",L12/$B12)</f>
        <v/>
      </c>
      <c r="N12" s="250">
        <v>87</v>
      </c>
      <c r="O12" s="251">
        <f>IF(OR($B12=0,N12=0),"",N12/$B12)</f>
        <v>241.66666666666669</v>
      </c>
      <c r="P12" s="250">
        <v>371</v>
      </c>
      <c r="Q12" s="251">
        <f>IF(OR($B12=0,P12=0),"",P12/$B12)</f>
        <v>1030.5555555555557</v>
      </c>
      <c r="R12" s="250">
        <v>4</v>
      </c>
      <c r="S12" s="251">
        <f>IF(OR($B12=0,R12=0),"",R12/$B12)</f>
        <v>11.111111111111111</v>
      </c>
      <c r="T12" s="250"/>
      <c r="U12" s="251" t="str">
        <f>IF(OR($B12=0,T12=0),"",T12/$B12)</f>
        <v/>
      </c>
      <c r="V12" s="250"/>
      <c r="W12" s="251" t="str">
        <f>IF(OR($B12=0,V12=0),"",V12/$B12)</f>
        <v/>
      </c>
      <c r="X12" s="250"/>
      <c r="Y12" s="251" t="str">
        <f>IF(OR($B12=0,X12=0),"",X12/$B12)</f>
        <v/>
      </c>
      <c r="Z12" s="250">
        <v>777</v>
      </c>
      <c r="AA12" s="251">
        <f>IF(OR($B12=0,Z12=0),"",Z12/$B12)</f>
        <v>2158.3333333333335</v>
      </c>
      <c r="AB12" s="250"/>
      <c r="AC12" s="251" t="str">
        <f>IF(OR($B12=0,AB12=0),"",AB12/$B12)</f>
        <v/>
      </c>
      <c r="AD12" s="250"/>
      <c r="AE12" s="251" t="str">
        <f>IF(OR($B12=0,AD12=0),"",AD12/$B12)</f>
        <v/>
      </c>
      <c r="AF12" s="250"/>
      <c r="AG12" s="251" t="str">
        <f>IF(OR($B12=0,AF12=0),"",AF12/$B12)</f>
        <v/>
      </c>
      <c r="AH12" s="250"/>
      <c r="AI12" s="251" t="str">
        <f>IF(OR($B12=0,AH12=0),"",AH12/$B12)</f>
        <v/>
      </c>
      <c r="AJ12" s="250">
        <v>82</v>
      </c>
      <c r="AK12" s="251">
        <f>IF(OR($B12=0,AJ12=0),"",AJ12/$B12)</f>
        <v>227.7777777777778</v>
      </c>
      <c r="AL12" s="250"/>
      <c r="AM12" s="251" t="str">
        <f>IF(OR($B12=0,AL12=0),"",AL12/$B12)</f>
        <v/>
      </c>
      <c r="AN12" s="250">
        <v>636</v>
      </c>
      <c r="AO12" s="251">
        <f>IF(OR($B12=0,AN12=0),"",AN12/$B12)</f>
        <v>1766.6666666666667</v>
      </c>
      <c r="AP12" s="250">
        <v>1971</v>
      </c>
      <c r="AQ12" s="251">
        <f>IF(OR($B12=0,AP12=0),"",AP12/$B12)</f>
        <v>5475</v>
      </c>
      <c r="AR12" s="250">
        <v>1161</v>
      </c>
    </row>
    <row r="13" spans="1:44" x14ac:dyDescent="0.3">
      <c r="A13" s="253"/>
      <c r="B13">
        <v>0.96</v>
      </c>
      <c r="D13" s="254">
        <v>5147</v>
      </c>
      <c r="E13" s="251">
        <f t="shared" ref="E13:E76" si="0">IF(OR($B13=0,D13=0),"",D13/$B13)</f>
        <v>5361.4583333333339</v>
      </c>
      <c r="F13" s="254">
        <v>43</v>
      </c>
      <c r="G13" s="251">
        <f t="shared" ref="G13:G76" si="1">IF(OR($B13=0,F13=0),"",F13/$B13)</f>
        <v>44.791666666666671</v>
      </c>
      <c r="H13" s="254"/>
      <c r="I13" s="251" t="str">
        <f t="shared" ref="I13:I76" si="2">IF(OR($B13=0,H13=0),"",H13/$B13)</f>
        <v/>
      </c>
      <c r="J13" s="254"/>
      <c r="K13" s="251" t="str">
        <f t="shared" ref="K13:K76" si="3">IF(OR($B13=0,J13=0),"",J13/$B13)</f>
        <v/>
      </c>
      <c r="L13" s="254"/>
      <c r="M13" s="251" t="str">
        <f t="shared" ref="M13:M76" si="4">IF(OR($B13=0,L13=0),"",L13/$B13)</f>
        <v/>
      </c>
      <c r="N13" s="254">
        <v>273</v>
      </c>
      <c r="O13" s="251">
        <f t="shared" ref="O13:O76" si="5">IF(OR($B13=0,N13=0),"",N13/$B13)</f>
        <v>284.375</v>
      </c>
      <c r="P13" s="254">
        <v>1158</v>
      </c>
      <c r="Q13" s="251">
        <f t="shared" ref="Q13:Q76" si="6">IF(OR($B13=0,P13=0),"",P13/$B13)</f>
        <v>1206.25</v>
      </c>
      <c r="R13" s="254">
        <v>11</v>
      </c>
      <c r="S13" s="251">
        <f t="shared" ref="S13:S76" si="7">IF(OR($B13=0,R13=0),"",R13/$B13)</f>
        <v>11.458333333333334</v>
      </c>
      <c r="T13" s="254"/>
      <c r="U13" s="251" t="str">
        <f t="shared" ref="U13:U76" si="8">IF(OR($B13=0,T13=0),"",T13/$B13)</f>
        <v/>
      </c>
      <c r="V13" s="254"/>
      <c r="W13" s="251" t="str">
        <f t="shared" ref="W13:W76" si="9">IF(OR($B13=0,V13=0),"",V13/$B13)</f>
        <v/>
      </c>
      <c r="X13" s="254"/>
      <c r="Y13" s="251" t="str">
        <f t="shared" ref="Y13:Y76" si="10">IF(OR($B13=0,X13=0),"",X13/$B13)</f>
        <v/>
      </c>
      <c r="Z13" s="254"/>
      <c r="AA13" s="251" t="str">
        <f t="shared" ref="AA13:AA76" si="11">IF(OR($B13=0,Z13=0),"",Z13/$B13)</f>
        <v/>
      </c>
      <c r="AB13" s="254"/>
      <c r="AC13" s="251" t="str">
        <f t="shared" ref="AC13:AC76" si="12">IF(OR($B13=0,AB13=0),"",AB13/$B13)</f>
        <v/>
      </c>
      <c r="AD13" s="254"/>
      <c r="AE13" s="251" t="str">
        <f t="shared" ref="AE13:AE76" si="13">IF(OR($B13=0,AD13=0),"",AD13/$B13)</f>
        <v/>
      </c>
      <c r="AF13" s="254"/>
      <c r="AG13" s="251" t="str">
        <f t="shared" ref="AG13:AG76" si="14">IF(OR($B13=0,AF13=0),"",AF13/$B13)</f>
        <v/>
      </c>
      <c r="AH13" s="254"/>
      <c r="AI13" s="251" t="str">
        <f t="shared" ref="AI13:AI76" si="15">IF(OR($B13=0,AH13=0),"",AH13/$B13)</f>
        <v/>
      </c>
      <c r="AJ13" s="254">
        <v>33</v>
      </c>
      <c r="AK13" s="251">
        <f t="shared" ref="AK13:AK76" si="16">IF(OR($B13=0,AJ13=0),"",AJ13/$B13)</f>
        <v>34.375</v>
      </c>
      <c r="AL13" s="254"/>
      <c r="AM13" s="251" t="str">
        <f t="shared" ref="AM13:AM76" si="17">IF(OR($B13=0,AL13=0),"",AL13/$B13)</f>
        <v/>
      </c>
      <c r="AN13" s="254">
        <v>2203</v>
      </c>
      <c r="AO13" s="251">
        <f t="shared" ref="AO13:AO76" si="18">IF(OR($B13=0,AN13=0),"",AN13/$B13)</f>
        <v>2294.791666666667</v>
      </c>
      <c r="AP13" s="254">
        <v>3721</v>
      </c>
      <c r="AQ13" s="251">
        <f t="shared" ref="AQ13:AQ76" si="19">IF(OR($B13=0,AP13=0),"",AP13/$B13)</f>
        <v>3876.041666666667</v>
      </c>
      <c r="AR13" s="254">
        <v>3557</v>
      </c>
    </row>
    <row r="14" spans="1:44" x14ac:dyDescent="0.3">
      <c r="A14" s="253"/>
      <c r="B14">
        <v>0.65</v>
      </c>
      <c r="D14" s="254">
        <v>3500</v>
      </c>
      <c r="E14" s="251">
        <f t="shared" si="0"/>
        <v>5384.6153846153848</v>
      </c>
      <c r="F14" s="254">
        <v>29</v>
      </c>
      <c r="G14" s="251">
        <f t="shared" si="1"/>
        <v>44.615384615384613</v>
      </c>
      <c r="H14" s="254"/>
      <c r="I14" s="251" t="str">
        <f t="shared" si="2"/>
        <v/>
      </c>
      <c r="J14" s="254"/>
      <c r="K14" s="251" t="str">
        <f t="shared" si="3"/>
        <v/>
      </c>
      <c r="L14" s="254"/>
      <c r="M14" s="251" t="str">
        <f t="shared" si="4"/>
        <v/>
      </c>
      <c r="N14" s="254">
        <v>186</v>
      </c>
      <c r="O14" s="251">
        <f t="shared" si="5"/>
        <v>286.15384615384613</v>
      </c>
      <c r="P14" s="254">
        <v>788</v>
      </c>
      <c r="Q14" s="251">
        <f t="shared" si="6"/>
        <v>1212.3076923076924</v>
      </c>
      <c r="R14" s="254">
        <v>8</v>
      </c>
      <c r="S14" s="251">
        <f t="shared" si="7"/>
        <v>12.307692307692307</v>
      </c>
      <c r="T14" s="254"/>
      <c r="U14" s="251" t="str">
        <f t="shared" si="8"/>
        <v/>
      </c>
      <c r="V14" s="254"/>
      <c r="W14" s="251" t="str">
        <f t="shared" si="9"/>
        <v/>
      </c>
      <c r="X14" s="254"/>
      <c r="Y14" s="251" t="str">
        <f t="shared" si="10"/>
        <v/>
      </c>
      <c r="Z14" s="254"/>
      <c r="AA14" s="251" t="str">
        <f t="shared" si="11"/>
        <v/>
      </c>
      <c r="AB14" s="254"/>
      <c r="AC14" s="251" t="str">
        <f t="shared" si="12"/>
        <v/>
      </c>
      <c r="AD14" s="254"/>
      <c r="AE14" s="251" t="str">
        <f t="shared" si="13"/>
        <v/>
      </c>
      <c r="AF14" s="254"/>
      <c r="AG14" s="251" t="str">
        <f t="shared" si="14"/>
        <v/>
      </c>
      <c r="AH14" s="254"/>
      <c r="AI14" s="251" t="str">
        <f t="shared" si="15"/>
        <v/>
      </c>
      <c r="AJ14" s="254">
        <v>23</v>
      </c>
      <c r="AK14" s="251">
        <f t="shared" si="16"/>
        <v>35.384615384615387</v>
      </c>
      <c r="AL14" s="254"/>
      <c r="AM14" s="251" t="str">
        <f t="shared" si="17"/>
        <v/>
      </c>
      <c r="AN14" s="254">
        <v>3520</v>
      </c>
      <c r="AO14" s="251">
        <f t="shared" si="18"/>
        <v>5415.3846153846152</v>
      </c>
      <c r="AP14" s="254">
        <v>4554</v>
      </c>
      <c r="AQ14" s="251">
        <f t="shared" si="19"/>
        <v>7006.1538461538457</v>
      </c>
      <c r="AR14" s="254">
        <v>397</v>
      </c>
    </row>
    <row r="15" spans="1:44" x14ac:dyDescent="0.3">
      <c r="A15" s="243"/>
      <c r="B15" s="249">
        <v>4.05</v>
      </c>
      <c r="D15" s="250">
        <v>5460</v>
      </c>
      <c r="E15" s="251">
        <f t="shared" si="0"/>
        <v>1348.1481481481483</v>
      </c>
      <c r="F15" s="250">
        <v>1756</v>
      </c>
      <c r="G15" s="251">
        <f t="shared" si="1"/>
        <v>433.58024691358025</v>
      </c>
      <c r="H15" s="250"/>
      <c r="I15" s="251" t="str">
        <f t="shared" si="2"/>
        <v/>
      </c>
      <c r="J15" s="250"/>
      <c r="K15" s="251" t="str">
        <f t="shared" si="3"/>
        <v/>
      </c>
      <c r="L15" s="250"/>
      <c r="M15" s="251" t="str">
        <f t="shared" si="4"/>
        <v/>
      </c>
      <c r="N15" s="250">
        <v>453</v>
      </c>
      <c r="O15" s="251">
        <f t="shared" si="5"/>
        <v>111.85185185185186</v>
      </c>
      <c r="P15" s="250">
        <v>7536</v>
      </c>
      <c r="Q15" s="251">
        <f t="shared" si="6"/>
        <v>1860.7407407407409</v>
      </c>
      <c r="R15" s="250">
        <v>42</v>
      </c>
      <c r="S15" s="251">
        <f t="shared" si="7"/>
        <v>10.37037037037037</v>
      </c>
      <c r="T15" s="250"/>
      <c r="U15" s="251" t="str">
        <f t="shared" si="8"/>
        <v/>
      </c>
      <c r="V15" s="250"/>
      <c r="W15" s="251" t="str">
        <f t="shared" si="9"/>
        <v/>
      </c>
      <c r="X15" s="250"/>
      <c r="Y15" s="251" t="str">
        <f t="shared" si="10"/>
        <v/>
      </c>
      <c r="Z15" s="250">
        <v>589</v>
      </c>
      <c r="AA15" s="251">
        <f t="shared" si="11"/>
        <v>145.4320987654321</v>
      </c>
      <c r="AB15" s="250">
        <v>48</v>
      </c>
      <c r="AC15" s="251">
        <f t="shared" si="12"/>
        <v>11.851851851851853</v>
      </c>
      <c r="AD15" s="250"/>
      <c r="AE15" s="251" t="str">
        <f t="shared" si="13"/>
        <v/>
      </c>
      <c r="AF15" s="250"/>
      <c r="AG15" s="251" t="str">
        <f t="shared" si="14"/>
        <v/>
      </c>
      <c r="AH15" s="250"/>
      <c r="AI15" s="251" t="str">
        <f t="shared" si="15"/>
        <v/>
      </c>
      <c r="AJ15" s="250">
        <v>41</v>
      </c>
      <c r="AK15" s="251">
        <f t="shared" si="16"/>
        <v>10.123456790123457</v>
      </c>
      <c r="AL15" s="250"/>
      <c r="AM15" s="251" t="str">
        <f t="shared" si="17"/>
        <v/>
      </c>
      <c r="AN15" s="250"/>
      <c r="AO15" s="251" t="str">
        <f t="shared" si="18"/>
        <v/>
      </c>
      <c r="AP15" s="250">
        <v>10465</v>
      </c>
      <c r="AQ15" s="251">
        <f t="shared" si="19"/>
        <v>2583.9506172839506</v>
      </c>
      <c r="AR15" s="250">
        <v>3850</v>
      </c>
    </row>
    <row r="16" spans="1:44" x14ac:dyDescent="0.3">
      <c r="A16" s="243"/>
      <c r="B16" s="249">
        <v>4.68</v>
      </c>
      <c r="D16" s="250">
        <v>13624</v>
      </c>
      <c r="E16" s="251">
        <f t="shared" si="0"/>
        <v>2911.1111111111113</v>
      </c>
      <c r="F16" s="250"/>
      <c r="G16" s="251" t="str">
        <f t="shared" si="1"/>
        <v/>
      </c>
      <c r="H16" s="250"/>
      <c r="I16" s="251" t="str">
        <f t="shared" si="2"/>
        <v/>
      </c>
      <c r="J16" s="250"/>
      <c r="K16" s="251" t="str">
        <f t="shared" si="3"/>
        <v/>
      </c>
      <c r="L16" s="250"/>
      <c r="M16" s="251" t="str">
        <f t="shared" si="4"/>
        <v/>
      </c>
      <c r="N16" s="250"/>
      <c r="O16" s="251" t="str">
        <f t="shared" si="5"/>
        <v/>
      </c>
      <c r="P16" s="250">
        <v>5140</v>
      </c>
      <c r="Q16" s="251">
        <f t="shared" si="6"/>
        <v>1098.2905982905984</v>
      </c>
      <c r="R16" s="250"/>
      <c r="S16" s="251" t="str">
        <f t="shared" si="7"/>
        <v/>
      </c>
      <c r="T16" s="250"/>
      <c r="U16" s="251" t="str">
        <f t="shared" si="8"/>
        <v/>
      </c>
      <c r="V16" s="250">
        <v>136</v>
      </c>
      <c r="W16" s="251">
        <f t="shared" si="9"/>
        <v>29.059829059829063</v>
      </c>
      <c r="X16" s="250"/>
      <c r="Y16" s="251" t="str">
        <f t="shared" si="10"/>
        <v/>
      </c>
      <c r="Z16" s="250"/>
      <c r="AA16" s="251" t="str">
        <f t="shared" si="11"/>
        <v/>
      </c>
      <c r="AB16" s="250"/>
      <c r="AC16" s="251" t="str">
        <f t="shared" si="12"/>
        <v/>
      </c>
      <c r="AD16" s="250"/>
      <c r="AE16" s="251" t="str">
        <f t="shared" si="13"/>
        <v/>
      </c>
      <c r="AF16" s="250"/>
      <c r="AG16" s="251" t="str">
        <f t="shared" si="14"/>
        <v/>
      </c>
      <c r="AH16" s="250"/>
      <c r="AI16" s="251" t="str">
        <f t="shared" si="15"/>
        <v/>
      </c>
      <c r="AJ16" s="250">
        <v>4866</v>
      </c>
      <c r="AK16" s="251">
        <f t="shared" si="16"/>
        <v>1039.7435897435898</v>
      </c>
      <c r="AL16" s="250"/>
      <c r="AM16" s="251" t="str">
        <f t="shared" si="17"/>
        <v/>
      </c>
      <c r="AN16" s="250"/>
      <c r="AO16" s="251" t="str">
        <f t="shared" si="18"/>
        <v/>
      </c>
      <c r="AP16" s="250">
        <v>10142</v>
      </c>
      <c r="AQ16" s="251">
        <f t="shared" si="19"/>
        <v>2167.0940170940171</v>
      </c>
      <c r="AR16" s="250">
        <v>4544</v>
      </c>
    </row>
    <row r="17" spans="1:44" x14ac:dyDescent="0.3">
      <c r="A17" s="253"/>
      <c r="B17">
        <v>22.5</v>
      </c>
      <c r="D17" s="254">
        <v>423035</v>
      </c>
      <c r="E17" s="251">
        <f t="shared" si="0"/>
        <v>18801.555555555555</v>
      </c>
      <c r="F17" s="254">
        <v>1650</v>
      </c>
      <c r="G17" s="251">
        <f t="shared" si="1"/>
        <v>73.333333333333329</v>
      </c>
      <c r="H17" s="254"/>
      <c r="I17" s="251" t="str">
        <f t="shared" si="2"/>
        <v/>
      </c>
      <c r="J17" s="254"/>
      <c r="K17" s="251" t="str">
        <f t="shared" si="3"/>
        <v/>
      </c>
      <c r="L17" s="254"/>
      <c r="M17" s="251" t="str">
        <f t="shared" si="4"/>
        <v/>
      </c>
      <c r="N17" s="254">
        <v>665</v>
      </c>
      <c r="O17" s="251">
        <f t="shared" si="5"/>
        <v>29.555555555555557</v>
      </c>
      <c r="P17" s="254">
        <v>6200</v>
      </c>
      <c r="Q17" s="251">
        <f t="shared" si="6"/>
        <v>275.55555555555554</v>
      </c>
      <c r="R17" s="254"/>
      <c r="S17" s="251" t="str">
        <f t="shared" si="7"/>
        <v/>
      </c>
      <c r="T17" s="254"/>
      <c r="U17" s="251" t="str">
        <f t="shared" si="8"/>
        <v/>
      </c>
      <c r="V17" s="254">
        <v>41830</v>
      </c>
      <c r="W17" s="251">
        <f t="shared" si="9"/>
        <v>1859.1111111111111</v>
      </c>
      <c r="X17" s="254"/>
      <c r="Y17" s="251" t="str">
        <f t="shared" si="10"/>
        <v/>
      </c>
      <c r="Z17" s="254"/>
      <c r="AA17" s="251" t="str">
        <f t="shared" si="11"/>
        <v/>
      </c>
      <c r="AB17" s="254"/>
      <c r="AC17" s="251" t="str">
        <f t="shared" si="12"/>
        <v/>
      </c>
      <c r="AD17" s="254"/>
      <c r="AE17" s="251" t="str">
        <f t="shared" si="13"/>
        <v/>
      </c>
      <c r="AF17" s="254"/>
      <c r="AG17" s="251" t="str">
        <f t="shared" si="14"/>
        <v/>
      </c>
      <c r="AH17" s="254"/>
      <c r="AI17" s="251" t="str">
        <f t="shared" si="15"/>
        <v/>
      </c>
      <c r="AJ17" s="254">
        <v>43185</v>
      </c>
      <c r="AK17" s="251">
        <f t="shared" si="16"/>
        <v>1919.3333333333333</v>
      </c>
      <c r="AL17" s="254"/>
      <c r="AM17" s="251" t="str">
        <f t="shared" si="17"/>
        <v/>
      </c>
      <c r="AN17" s="254"/>
      <c r="AO17" s="251" t="str">
        <f t="shared" si="18"/>
        <v/>
      </c>
      <c r="AP17" s="254">
        <v>93530</v>
      </c>
      <c r="AQ17" s="251">
        <f t="shared" si="19"/>
        <v>4156.8888888888887</v>
      </c>
      <c r="AR17" s="254">
        <v>147060</v>
      </c>
    </row>
    <row r="18" spans="1:44" x14ac:dyDescent="0.3">
      <c r="A18" s="243"/>
      <c r="B18" s="249">
        <v>4.68</v>
      </c>
      <c r="D18" s="250">
        <v>28323</v>
      </c>
      <c r="E18" s="251">
        <f t="shared" si="0"/>
        <v>6051.9230769230771</v>
      </c>
      <c r="F18" s="250"/>
      <c r="G18" s="251" t="str">
        <f t="shared" si="1"/>
        <v/>
      </c>
      <c r="H18" s="250"/>
      <c r="I18" s="251" t="str">
        <f t="shared" si="2"/>
        <v/>
      </c>
      <c r="J18" s="250"/>
      <c r="K18" s="251" t="str">
        <f t="shared" si="3"/>
        <v/>
      </c>
      <c r="L18" s="250"/>
      <c r="M18" s="251" t="str">
        <f t="shared" si="4"/>
        <v/>
      </c>
      <c r="N18" s="250"/>
      <c r="O18" s="251" t="str">
        <f t="shared" si="5"/>
        <v/>
      </c>
      <c r="P18" s="250">
        <v>2994</v>
      </c>
      <c r="Q18" s="251">
        <f t="shared" si="6"/>
        <v>639.74358974358984</v>
      </c>
      <c r="R18" s="250"/>
      <c r="S18" s="251" t="str">
        <f t="shared" si="7"/>
        <v/>
      </c>
      <c r="T18" s="250"/>
      <c r="U18" s="251" t="str">
        <f t="shared" si="8"/>
        <v/>
      </c>
      <c r="V18" s="250"/>
      <c r="W18" s="251" t="str">
        <f t="shared" si="9"/>
        <v/>
      </c>
      <c r="X18" s="250"/>
      <c r="Y18" s="251" t="str">
        <f t="shared" si="10"/>
        <v/>
      </c>
      <c r="Z18" s="250"/>
      <c r="AA18" s="251" t="str">
        <f t="shared" si="11"/>
        <v/>
      </c>
      <c r="AB18" s="250"/>
      <c r="AC18" s="251" t="str">
        <f t="shared" si="12"/>
        <v/>
      </c>
      <c r="AD18" s="250"/>
      <c r="AE18" s="251" t="str">
        <f t="shared" si="13"/>
        <v/>
      </c>
      <c r="AF18" s="250"/>
      <c r="AG18" s="251" t="str">
        <f t="shared" si="14"/>
        <v/>
      </c>
      <c r="AH18" s="250"/>
      <c r="AI18" s="251" t="str">
        <f t="shared" si="15"/>
        <v/>
      </c>
      <c r="AJ18" s="250">
        <v>5682</v>
      </c>
      <c r="AK18" s="251">
        <f t="shared" si="16"/>
        <v>1214.1025641025642</v>
      </c>
      <c r="AL18" s="250"/>
      <c r="AM18" s="251" t="str">
        <f t="shared" si="17"/>
        <v/>
      </c>
      <c r="AN18" s="250">
        <v>2760</v>
      </c>
      <c r="AO18" s="251">
        <f t="shared" si="18"/>
        <v>589.74358974358972</v>
      </c>
      <c r="AP18" s="250">
        <v>11436</v>
      </c>
      <c r="AQ18" s="251">
        <f t="shared" si="19"/>
        <v>2443.5897435897436</v>
      </c>
      <c r="AR18" s="250">
        <v>8835</v>
      </c>
    </row>
    <row r="19" spans="1:44" x14ac:dyDescent="0.3">
      <c r="A19" s="243"/>
      <c r="B19" s="249">
        <v>0.1</v>
      </c>
      <c r="D19" s="250"/>
      <c r="E19" s="251" t="str">
        <f t="shared" si="0"/>
        <v/>
      </c>
      <c r="F19" s="250"/>
      <c r="G19" s="251" t="str">
        <f t="shared" si="1"/>
        <v/>
      </c>
      <c r="H19" s="250"/>
      <c r="I19" s="251" t="str">
        <f t="shared" si="2"/>
        <v/>
      </c>
      <c r="J19" s="250"/>
      <c r="K19" s="251" t="str">
        <f t="shared" si="3"/>
        <v/>
      </c>
      <c r="L19" s="250"/>
      <c r="M19" s="251" t="str">
        <f t="shared" si="4"/>
        <v/>
      </c>
      <c r="N19" s="250"/>
      <c r="O19" s="251" t="str">
        <f t="shared" si="5"/>
        <v/>
      </c>
      <c r="P19" s="250"/>
      <c r="Q19" s="251" t="str">
        <f t="shared" si="6"/>
        <v/>
      </c>
      <c r="R19" s="250"/>
      <c r="S19" s="251" t="str">
        <f t="shared" si="7"/>
        <v/>
      </c>
      <c r="T19" s="250"/>
      <c r="U19" s="251" t="str">
        <f t="shared" si="8"/>
        <v/>
      </c>
      <c r="V19" s="250"/>
      <c r="W19" s="251" t="str">
        <f t="shared" si="9"/>
        <v/>
      </c>
      <c r="X19" s="250"/>
      <c r="Y19" s="251" t="str">
        <f t="shared" si="10"/>
        <v/>
      </c>
      <c r="Z19" s="250"/>
      <c r="AA19" s="251" t="str">
        <f t="shared" si="11"/>
        <v/>
      </c>
      <c r="AB19" s="250"/>
      <c r="AC19" s="251" t="str">
        <f t="shared" si="12"/>
        <v/>
      </c>
      <c r="AD19" s="250"/>
      <c r="AE19" s="251" t="str">
        <f t="shared" si="13"/>
        <v/>
      </c>
      <c r="AF19" s="250"/>
      <c r="AG19" s="251" t="str">
        <f t="shared" si="14"/>
        <v/>
      </c>
      <c r="AH19" s="250"/>
      <c r="AI19" s="251" t="str">
        <f t="shared" si="15"/>
        <v/>
      </c>
      <c r="AJ19" s="250"/>
      <c r="AK19" s="251" t="str">
        <f t="shared" si="16"/>
        <v/>
      </c>
      <c r="AL19" s="250"/>
      <c r="AM19" s="251" t="str">
        <f t="shared" si="17"/>
        <v/>
      </c>
      <c r="AN19" s="250"/>
      <c r="AO19" s="251" t="str">
        <f t="shared" si="18"/>
        <v/>
      </c>
      <c r="AP19" s="250"/>
      <c r="AQ19" s="251" t="str">
        <f t="shared" si="19"/>
        <v/>
      </c>
      <c r="AR19" s="250"/>
    </row>
    <row r="20" spans="1:44" x14ac:dyDescent="0.3">
      <c r="A20" s="243"/>
      <c r="B20" s="249">
        <v>0.183</v>
      </c>
      <c r="D20" s="250"/>
      <c r="E20" s="251" t="str">
        <f t="shared" si="0"/>
        <v/>
      </c>
      <c r="F20" s="250">
        <v>1</v>
      </c>
      <c r="G20" s="251">
        <f t="shared" si="1"/>
        <v>5.4644808743169397</v>
      </c>
      <c r="H20" s="250"/>
      <c r="I20" s="251" t="str">
        <f t="shared" si="2"/>
        <v/>
      </c>
      <c r="J20" s="250"/>
      <c r="K20" s="251" t="str">
        <f t="shared" si="3"/>
        <v/>
      </c>
      <c r="L20" s="250"/>
      <c r="M20" s="251" t="str">
        <f t="shared" si="4"/>
        <v/>
      </c>
      <c r="N20" s="250"/>
      <c r="O20" s="251" t="str">
        <f t="shared" si="5"/>
        <v/>
      </c>
      <c r="P20" s="250">
        <v>178</v>
      </c>
      <c r="Q20" s="251">
        <f t="shared" si="6"/>
        <v>972.67759562841536</v>
      </c>
      <c r="R20" s="250"/>
      <c r="S20" s="251" t="str">
        <f t="shared" si="7"/>
        <v/>
      </c>
      <c r="T20" s="250"/>
      <c r="U20" s="251" t="str">
        <f t="shared" si="8"/>
        <v/>
      </c>
      <c r="V20" s="250"/>
      <c r="W20" s="251" t="str">
        <f t="shared" si="9"/>
        <v/>
      </c>
      <c r="X20" s="250"/>
      <c r="Y20" s="251" t="str">
        <f t="shared" si="10"/>
        <v/>
      </c>
      <c r="Z20" s="250">
        <v>69</v>
      </c>
      <c r="AA20" s="251">
        <f t="shared" si="11"/>
        <v>377.04918032786884</v>
      </c>
      <c r="AB20" s="250"/>
      <c r="AC20" s="251" t="str">
        <f t="shared" si="12"/>
        <v/>
      </c>
      <c r="AD20" s="250"/>
      <c r="AE20" s="251" t="str">
        <f t="shared" si="13"/>
        <v/>
      </c>
      <c r="AF20" s="250">
        <v>57</v>
      </c>
      <c r="AG20" s="251">
        <f t="shared" si="14"/>
        <v>311.47540983606558</v>
      </c>
      <c r="AH20" s="250"/>
      <c r="AI20" s="251" t="str">
        <f t="shared" si="15"/>
        <v/>
      </c>
      <c r="AJ20" s="250">
        <v>17</v>
      </c>
      <c r="AK20" s="251">
        <f t="shared" si="16"/>
        <v>92.896174863387984</v>
      </c>
      <c r="AL20" s="250"/>
      <c r="AM20" s="251" t="str">
        <f t="shared" si="17"/>
        <v/>
      </c>
      <c r="AN20" s="250"/>
      <c r="AO20" s="251" t="str">
        <f t="shared" si="18"/>
        <v/>
      </c>
      <c r="AP20" s="250">
        <v>322</v>
      </c>
      <c r="AQ20" s="251">
        <f t="shared" si="19"/>
        <v>1759.5628415300546</v>
      </c>
      <c r="AR20" s="250">
        <v>8</v>
      </c>
    </row>
    <row r="21" spans="1:44" x14ac:dyDescent="0.3">
      <c r="A21" s="253"/>
      <c r="B21">
        <v>0.83</v>
      </c>
      <c r="D21" s="254">
        <v>2</v>
      </c>
      <c r="E21" s="251">
        <f t="shared" si="0"/>
        <v>2.4096385542168677</v>
      </c>
      <c r="F21" s="254">
        <v>2</v>
      </c>
      <c r="G21" s="251">
        <f t="shared" si="1"/>
        <v>2.4096385542168677</v>
      </c>
      <c r="H21" s="254"/>
      <c r="I21" s="251" t="str">
        <f t="shared" si="2"/>
        <v/>
      </c>
      <c r="J21" s="254"/>
      <c r="K21" s="251" t="str">
        <f t="shared" si="3"/>
        <v/>
      </c>
      <c r="L21" s="254"/>
      <c r="M21" s="251" t="str">
        <f t="shared" si="4"/>
        <v/>
      </c>
      <c r="N21" s="254"/>
      <c r="O21" s="251" t="str">
        <f t="shared" si="5"/>
        <v/>
      </c>
      <c r="P21" s="254">
        <v>816</v>
      </c>
      <c r="Q21" s="251">
        <f t="shared" si="6"/>
        <v>983.13253012048199</v>
      </c>
      <c r="R21" s="254"/>
      <c r="S21" s="251" t="str">
        <f t="shared" si="7"/>
        <v/>
      </c>
      <c r="T21" s="254"/>
      <c r="U21" s="251" t="str">
        <f t="shared" si="8"/>
        <v/>
      </c>
      <c r="V21" s="254"/>
      <c r="W21" s="251" t="str">
        <f t="shared" si="9"/>
        <v/>
      </c>
      <c r="X21" s="254"/>
      <c r="Y21" s="251" t="str">
        <f t="shared" si="10"/>
        <v/>
      </c>
      <c r="Z21" s="254">
        <v>317</v>
      </c>
      <c r="AA21" s="251">
        <f t="shared" si="11"/>
        <v>381.92771084337352</v>
      </c>
      <c r="AB21" s="254"/>
      <c r="AC21" s="251" t="str">
        <f t="shared" si="12"/>
        <v/>
      </c>
      <c r="AD21" s="254"/>
      <c r="AE21" s="251" t="str">
        <f t="shared" si="13"/>
        <v/>
      </c>
      <c r="AF21" s="254">
        <v>262</v>
      </c>
      <c r="AG21" s="251">
        <f t="shared" si="14"/>
        <v>315.66265060240966</v>
      </c>
      <c r="AH21" s="254"/>
      <c r="AI21" s="251" t="str">
        <f t="shared" si="15"/>
        <v/>
      </c>
      <c r="AJ21" s="254">
        <v>76</v>
      </c>
      <c r="AK21" s="251">
        <f t="shared" si="16"/>
        <v>91.566265060240966</v>
      </c>
      <c r="AL21" s="254"/>
      <c r="AM21" s="251" t="str">
        <f t="shared" si="17"/>
        <v/>
      </c>
      <c r="AN21" s="254"/>
      <c r="AO21" s="251" t="str">
        <f t="shared" si="18"/>
        <v/>
      </c>
      <c r="AP21" s="254">
        <v>1473</v>
      </c>
      <c r="AQ21" s="251">
        <f t="shared" si="19"/>
        <v>1774.698795180723</v>
      </c>
      <c r="AR21" s="254">
        <v>39</v>
      </c>
    </row>
    <row r="22" spans="1:44" x14ac:dyDescent="0.3">
      <c r="A22" s="243"/>
      <c r="B22" s="249">
        <v>1.4</v>
      </c>
      <c r="D22" s="250">
        <v>23878</v>
      </c>
      <c r="E22" s="251">
        <f t="shared" si="0"/>
        <v>17055.714285714286</v>
      </c>
      <c r="F22" s="250"/>
      <c r="G22" s="251" t="str">
        <f t="shared" si="1"/>
        <v/>
      </c>
      <c r="H22" s="250"/>
      <c r="I22" s="251" t="str">
        <f t="shared" si="2"/>
        <v/>
      </c>
      <c r="J22" s="250"/>
      <c r="K22" s="251" t="str">
        <f t="shared" si="3"/>
        <v/>
      </c>
      <c r="L22" s="250"/>
      <c r="M22" s="251" t="str">
        <f t="shared" si="4"/>
        <v/>
      </c>
      <c r="N22" s="250">
        <v>89</v>
      </c>
      <c r="O22" s="251">
        <f t="shared" si="5"/>
        <v>63.571428571428577</v>
      </c>
      <c r="P22" s="250">
        <v>1263</v>
      </c>
      <c r="Q22" s="251">
        <f t="shared" si="6"/>
        <v>902.14285714285722</v>
      </c>
      <c r="R22" s="250"/>
      <c r="S22" s="251" t="str">
        <f t="shared" si="7"/>
        <v/>
      </c>
      <c r="T22" s="250"/>
      <c r="U22" s="251" t="str">
        <f t="shared" si="8"/>
        <v/>
      </c>
      <c r="V22" s="250">
        <v>4723</v>
      </c>
      <c r="W22" s="251">
        <f t="shared" si="9"/>
        <v>3373.5714285714289</v>
      </c>
      <c r="X22" s="250">
        <v>1010</v>
      </c>
      <c r="Y22" s="251">
        <f t="shared" si="10"/>
        <v>721.42857142857144</v>
      </c>
      <c r="Z22" s="250"/>
      <c r="AA22" s="251" t="str">
        <f t="shared" si="11"/>
        <v/>
      </c>
      <c r="AB22" s="250"/>
      <c r="AC22" s="251" t="str">
        <f t="shared" si="12"/>
        <v/>
      </c>
      <c r="AD22" s="250"/>
      <c r="AE22" s="251" t="str">
        <f t="shared" si="13"/>
        <v/>
      </c>
      <c r="AF22" s="250"/>
      <c r="AG22" s="251" t="str">
        <f t="shared" si="14"/>
        <v/>
      </c>
      <c r="AH22" s="250"/>
      <c r="AI22" s="251" t="str">
        <f t="shared" si="15"/>
        <v/>
      </c>
      <c r="AJ22" s="250">
        <v>1062</v>
      </c>
      <c r="AK22" s="251">
        <f t="shared" si="16"/>
        <v>758.57142857142867</v>
      </c>
      <c r="AL22" s="250"/>
      <c r="AM22" s="251" t="str">
        <f t="shared" si="17"/>
        <v/>
      </c>
      <c r="AN22" s="250"/>
      <c r="AO22" s="251" t="str">
        <f t="shared" si="18"/>
        <v/>
      </c>
      <c r="AP22" s="250">
        <v>8147</v>
      </c>
      <c r="AQ22" s="251">
        <f t="shared" si="19"/>
        <v>5819.2857142857147</v>
      </c>
      <c r="AR22" s="250">
        <v>4284</v>
      </c>
    </row>
    <row r="23" spans="1:44" x14ac:dyDescent="0.3">
      <c r="A23" s="253"/>
      <c r="B23">
        <v>1.47</v>
      </c>
      <c r="D23" s="254">
        <v>23540</v>
      </c>
      <c r="E23" s="251">
        <f t="shared" si="0"/>
        <v>16013.605442176871</v>
      </c>
      <c r="F23" s="254"/>
      <c r="G23" s="251" t="str">
        <f t="shared" si="1"/>
        <v/>
      </c>
      <c r="H23" s="254"/>
      <c r="I23" s="251" t="str">
        <f t="shared" si="2"/>
        <v/>
      </c>
      <c r="J23" s="254"/>
      <c r="K23" s="251" t="str">
        <f t="shared" si="3"/>
        <v/>
      </c>
      <c r="L23" s="254"/>
      <c r="M23" s="251" t="str">
        <f t="shared" si="4"/>
        <v/>
      </c>
      <c r="N23" s="254">
        <v>86</v>
      </c>
      <c r="O23" s="251">
        <f t="shared" si="5"/>
        <v>58.503401360544217</v>
      </c>
      <c r="P23" s="254">
        <v>1214</v>
      </c>
      <c r="Q23" s="251">
        <f t="shared" si="6"/>
        <v>825.85034013605446</v>
      </c>
      <c r="R23" s="254"/>
      <c r="S23" s="251" t="str">
        <f t="shared" si="7"/>
        <v/>
      </c>
      <c r="T23" s="254"/>
      <c r="U23" s="251" t="str">
        <f t="shared" si="8"/>
        <v/>
      </c>
      <c r="V23" s="254">
        <v>4538</v>
      </c>
      <c r="W23" s="251">
        <f t="shared" si="9"/>
        <v>3087.074829931973</v>
      </c>
      <c r="X23" s="254">
        <v>970</v>
      </c>
      <c r="Y23" s="251">
        <f t="shared" si="10"/>
        <v>659.86394557823132</v>
      </c>
      <c r="Z23" s="254"/>
      <c r="AA23" s="251" t="str">
        <f t="shared" si="11"/>
        <v/>
      </c>
      <c r="AB23" s="254"/>
      <c r="AC23" s="251" t="str">
        <f t="shared" si="12"/>
        <v/>
      </c>
      <c r="AD23" s="254"/>
      <c r="AE23" s="251" t="str">
        <f t="shared" si="13"/>
        <v/>
      </c>
      <c r="AF23" s="254"/>
      <c r="AG23" s="251" t="str">
        <f t="shared" si="14"/>
        <v/>
      </c>
      <c r="AH23" s="254"/>
      <c r="AI23" s="251" t="str">
        <f t="shared" si="15"/>
        <v/>
      </c>
      <c r="AJ23" s="254">
        <v>1020</v>
      </c>
      <c r="AK23" s="251">
        <f t="shared" si="16"/>
        <v>693.87755102040819</v>
      </c>
      <c r="AL23" s="254"/>
      <c r="AM23" s="251" t="str">
        <f t="shared" si="17"/>
        <v/>
      </c>
      <c r="AN23" s="254"/>
      <c r="AO23" s="251" t="str">
        <f t="shared" si="18"/>
        <v/>
      </c>
      <c r="AP23" s="254">
        <v>7828</v>
      </c>
      <c r="AQ23" s="251">
        <f t="shared" si="19"/>
        <v>5325.1700680272106</v>
      </c>
      <c r="AR23" s="254">
        <v>4196</v>
      </c>
    </row>
    <row r="24" spans="1:44" x14ac:dyDescent="0.3">
      <c r="A24" s="243"/>
      <c r="B24" s="249">
        <v>0.69</v>
      </c>
      <c r="D24" s="250">
        <v>5923</v>
      </c>
      <c r="E24" s="251">
        <f t="shared" si="0"/>
        <v>8584.0579710144939</v>
      </c>
      <c r="F24" s="250"/>
      <c r="G24" s="251" t="str">
        <f t="shared" si="1"/>
        <v/>
      </c>
      <c r="H24" s="250"/>
      <c r="I24" s="251" t="str">
        <f t="shared" si="2"/>
        <v/>
      </c>
      <c r="J24" s="250"/>
      <c r="K24" s="251" t="str">
        <f t="shared" si="3"/>
        <v/>
      </c>
      <c r="L24" s="250"/>
      <c r="M24" s="251" t="str">
        <f t="shared" si="4"/>
        <v/>
      </c>
      <c r="N24" s="250"/>
      <c r="O24" s="251" t="str">
        <f t="shared" si="5"/>
        <v/>
      </c>
      <c r="P24" s="250"/>
      <c r="Q24" s="251" t="str">
        <f t="shared" si="6"/>
        <v/>
      </c>
      <c r="R24" s="250"/>
      <c r="S24" s="251" t="str">
        <f t="shared" si="7"/>
        <v/>
      </c>
      <c r="T24" s="250"/>
      <c r="U24" s="251" t="str">
        <f t="shared" si="8"/>
        <v/>
      </c>
      <c r="V24" s="250"/>
      <c r="W24" s="251" t="str">
        <f t="shared" si="9"/>
        <v/>
      </c>
      <c r="X24" s="250"/>
      <c r="Y24" s="251" t="str">
        <f t="shared" si="10"/>
        <v/>
      </c>
      <c r="Z24" s="250"/>
      <c r="AA24" s="251" t="str">
        <f t="shared" si="11"/>
        <v/>
      </c>
      <c r="AB24" s="250"/>
      <c r="AC24" s="251" t="str">
        <f t="shared" si="12"/>
        <v/>
      </c>
      <c r="AD24" s="250"/>
      <c r="AE24" s="251" t="str">
        <f t="shared" si="13"/>
        <v/>
      </c>
      <c r="AF24" s="250"/>
      <c r="AG24" s="251" t="str">
        <f t="shared" si="14"/>
        <v/>
      </c>
      <c r="AH24" s="250"/>
      <c r="AI24" s="251" t="str">
        <f t="shared" si="15"/>
        <v/>
      </c>
      <c r="AJ24" s="250">
        <v>1602</v>
      </c>
      <c r="AK24" s="251">
        <f t="shared" si="16"/>
        <v>2321.739130434783</v>
      </c>
      <c r="AL24" s="250"/>
      <c r="AM24" s="251" t="str">
        <f t="shared" si="17"/>
        <v/>
      </c>
      <c r="AN24" s="250"/>
      <c r="AO24" s="251" t="str">
        <f t="shared" si="18"/>
        <v/>
      </c>
      <c r="AP24" s="250">
        <v>1602</v>
      </c>
      <c r="AQ24" s="251">
        <f t="shared" si="19"/>
        <v>2321.739130434783</v>
      </c>
      <c r="AR24" s="250">
        <v>1706</v>
      </c>
    </row>
    <row r="25" spans="1:44" x14ac:dyDescent="0.3">
      <c r="A25" s="253"/>
      <c r="B25">
        <v>0.7</v>
      </c>
      <c r="D25" s="254">
        <v>6050</v>
      </c>
      <c r="E25" s="251">
        <f t="shared" si="0"/>
        <v>8642.8571428571431</v>
      </c>
      <c r="F25" s="254"/>
      <c r="G25" s="251" t="str">
        <f t="shared" si="1"/>
        <v/>
      </c>
      <c r="H25" s="254"/>
      <c r="I25" s="251" t="str">
        <f t="shared" si="2"/>
        <v/>
      </c>
      <c r="J25" s="254"/>
      <c r="K25" s="251" t="str">
        <f t="shared" si="3"/>
        <v/>
      </c>
      <c r="L25" s="254"/>
      <c r="M25" s="251" t="str">
        <f t="shared" si="4"/>
        <v/>
      </c>
      <c r="N25" s="254"/>
      <c r="O25" s="251" t="str">
        <f t="shared" si="5"/>
        <v/>
      </c>
      <c r="P25" s="254"/>
      <c r="Q25" s="251" t="str">
        <f t="shared" si="6"/>
        <v/>
      </c>
      <c r="R25" s="254"/>
      <c r="S25" s="251" t="str">
        <f t="shared" si="7"/>
        <v/>
      </c>
      <c r="T25" s="254"/>
      <c r="U25" s="251" t="str">
        <f t="shared" si="8"/>
        <v/>
      </c>
      <c r="V25" s="254"/>
      <c r="W25" s="251" t="str">
        <f t="shared" si="9"/>
        <v/>
      </c>
      <c r="X25" s="254"/>
      <c r="Y25" s="251" t="str">
        <f t="shared" si="10"/>
        <v/>
      </c>
      <c r="Z25" s="254"/>
      <c r="AA25" s="251" t="str">
        <f t="shared" si="11"/>
        <v/>
      </c>
      <c r="AB25" s="254"/>
      <c r="AC25" s="251" t="str">
        <f t="shared" si="12"/>
        <v/>
      </c>
      <c r="AD25" s="254"/>
      <c r="AE25" s="251" t="str">
        <f t="shared" si="13"/>
        <v/>
      </c>
      <c r="AF25" s="254"/>
      <c r="AG25" s="251" t="str">
        <f t="shared" si="14"/>
        <v/>
      </c>
      <c r="AH25" s="254"/>
      <c r="AI25" s="251" t="str">
        <f t="shared" si="15"/>
        <v/>
      </c>
      <c r="AJ25" s="254">
        <v>1637</v>
      </c>
      <c r="AK25" s="251">
        <f t="shared" si="16"/>
        <v>2338.5714285714289</v>
      </c>
      <c r="AL25" s="254"/>
      <c r="AM25" s="251" t="str">
        <f t="shared" si="17"/>
        <v/>
      </c>
      <c r="AN25" s="254"/>
      <c r="AO25" s="251" t="str">
        <f t="shared" si="18"/>
        <v/>
      </c>
      <c r="AP25" s="254">
        <v>1637</v>
      </c>
      <c r="AQ25" s="251">
        <f t="shared" si="19"/>
        <v>2338.5714285714289</v>
      </c>
      <c r="AR25" s="254">
        <v>1743</v>
      </c>
    </row>
    <row r="26" spans="1:44" x14ac:dyDescent="0.3">
      <c r="A26" s="253"/>
      <c r="B26">
        <v>0.71</v>
      </c>
      <c r="D26" s="254">
        <v>6158</v>
      </c>
      <c r="E26" s="251">
        <f t="shared" si="0"/>
        <v>8673.2394366197186</v>
      </c>
      <c r="F26" s="254"/>
      <c r="G26" s="251" t="str">
        <f t="shared" si="1"/>
        <v/>
      </c>
      <c r="H26" s="254"/>
      <c r="I26" s="251" t="str">
        <f t="shared" si="2"/>
        <v/>
      </c>
      <c r="J26" s="254"/>
      <c r="K26" s="251" t="str">
        <f t="shared" si="3"/>
        <v/>
      </c>
      <c r="L26" s="254"/>
      <c r="M26" s="251" t="str">
        <f t="shared" si="4"/>
        <v/>
      </c>
      <c r="N26" s="254"/>
      <c r="O26" s="251" t="str">
        <f t="shared" si="5"/>
        <v/>
      </c>
      <c r="P26" s="254"/>
      <c r="Q26" s="251" t="str">
        <f t="shared" si="6"/>
        <v/>
      </c>
      <c r="R26" s="254"/>
      <c r="S26" s="251" t="str">
        <f t="shared" si="7"/>
        <v/>
      </c>
      <c r="T26" s="254"/>
      <c r="U26" s="251" t="str">
        <f t="shared" si="8"/>
        <v/>
      </c>
      <c r="V26" s="254"/>
      <c r="W26" s="251" t="str">
        <f t="shared" si="9"/>
        <v/>
      </c>
      <c r="X26" s="254"/>
      <c r="Y26" s="251" t="str">
        <f t="shared" si="10"/>
        <v/>
      </c>
      <c r="Z26" s="254"/>
      <c r="AA26" s="251" t="str">
        <f t="shared" si="11"/>
        <v/>
      </c>
      <c r="AB26" s="254"/>
      <c r="AC26" s="251" t="str">
        <f t="shared" si="12"/>
        <v/>
      </c>
      <c r="AD26" s="254"/>
      <c r="AE26" s="251" t="str">
        <f t="shared" si="13"/>
        <v/>
      </c>
      <c r="AF26" s="254"/>
      <c r="AG26" s="251" t="str">
        <f t="shared" si="14"/>
        <v/>
      </c>
      <c r="AH26" s="254"/>
      <c r="AI26" s="251" t="str">
        <f t="shared" si="15"/>
        <v/>
      </c>
      <c r="AJ26" s="254">
        <v>1666</v>
      </c>
      <c r="AK26" s="251">
        <f t="shared" si="16"/>
        <v>2346.4788732394368</v>
      </c>
      <c r="AL26" s="254"/>
      <c r="AM26" s="251" t="str">
        <f t="shared" si="17"/>
        <v/>
      </c>
      <c r="AN26" s="254"/>
      <c r="AO26" s="251" t="str">
        <f t="shared" si="18"/>
        <v/>
      </c>
      <c r="AP26" s="254">
        <v>1666</v>
      </c>
      <c r="AQ26" s="251">
        <f t="shared" si="19"/>
        <v>2346.4788732394368</v>
      </c>
      <c r="AR26" s="254">
        <v>1773</v>
      </c>
    </row>
    <row r="27" spans="1:44" x14ac:dyDescent="0.3">
      <c r="A27" s="253"/>
      <c r="B27">
        <v>0.1</v>
      </c>
      <c r="D27" s="254">
        <v>906</v>
      </c>
      <c r="E27" s="251">
        <f t="shared" si="0"/>
        <v>9060</v>
      </c>
      <c r="F27" s="254"/>
      <c r="G27" s="251" t="str">
        <f t="shared" si="1"/>
        <v/>
      </c>
      <c r="H27" s="254"/>
      <c r="I27" s="251" t="str">
        <f t="shared" si="2"/>
        <v/>
      </c>
      <c r="J27" s="254"/>
      <c r="K27" s="251" t="str">
        <f t="shared" si="3"/>
        <v/>
      </c>
      <c r="L27" s="254"/>
      <c r="M27" s="251" t="str">
        <f t="shared" si="4"/>
        <v/>
      </c>
      <c r="N27" s="254"/>
      <c r="O27" s="251" t="str">
        <f t="shared" si="5"/>
        <v/>
      </c>
      <c r="P27" s="254"/>
      <c r="Q27" s="251" t="str">
        <f t="shared" si="6"/>
        <v/>
      </c>
      <c r="R27" s="254"/>
      <c r="S27" s="251" t="str">
        <f t="shared" si="7"/>
        <v/>
      </c>
      <c r="T27" s="254"/>
      <c r="U27" s="251" t="str">
        <f t="shared" si="8"/>
        <v/>
      </c>
      <c r="V27" s="254"/>
      <c r="W27" s="251" t="str">
        <f t="shared" si="9"/>
        <v/>
      </c>
      <c r="X27" s="254"/>
      <c r="Y27" s="251" t="str">
        <f t="shared" si="10"/>
        <v/>
      </c>
      <c r="Z27" s="254"/>
      <c r="AA27" s="251" t="str">
        <f t="shared" si="11"/>
        <v/>
      </c>
      <c r="AB27" s="254"/>
      <c r="AC27" s="251" t="str">
        <f t="shared" si="12"/>
        <v/>
      </c>
      <c r="AD27" s="254"/>
      <c r="AE27" s="251" t="str">
        <f t="shared" si="13"/>
        <v/>
      </c>
      <c r="AF27" s="254"/>
      <c r="AG27" s="251" t="str">
        <f t="shared" si="14"/>
        <v/>
      </c>
      <c r="AH27" s="254"/>
      <c r="AI27" s="251" t="str">
        <f t="shared" si="15"/>
        <v/>
      </c>
      <c r="AJ27" s="254">
        <v>245</v>
      </c>
      <c r="AK27" s="251">
        <f t="shared" si="16"/>
        <v>2450</v>
      </c>
      <c r="AL27" s="254"/>
      <c r="AM27" s="251" t="str">
        <f t="shared" si="17"/>
        <v/>
      </c>
      <c r="AN27" s="254"/>
      <c r="AO27" s="251" t="str">
        <f t="shared" si="18"/>
        <v/>
      </c>
      <c r="AP27" s="254">
        <v>245</v>
      </c>
      <c r="AQ27" s="251">
        <f t="shared" si="19"/>
        <v>2450</v>
      </c>
      <c r="AR27" s="254">
        <v>261</v>
      </c>
    </row>
    <row r="28" spans="1:44" x14ac:dyDescent="0.3">
      <c r="A28" s="253"/>
      <c r="B28">
        <v>0.09</v>
      </c>
      <c r="D28" s="254">
        <v>755</v>
      </c>
      <c r="E28" s="251">
        <f t="shared" si="0"/>
        <v>8388.8888888888887</v>
      </c>
      <c r="F28" s="254"/>
      <c r="G28" s="251" t="str">
        <f t="shared" si="1"/>
        <v/>
      </c>
      <c r="H28" s="254"/>
      <c r="I28" s="251" t="str">
        <f t="shared" si="2"/>
        <v/>
      </c>
      <c r="J28" s="254"/>
      <c r="K28" s="251" t="str">
        <f t="shared" si="3"/>
        <v/>
      </c>
      <c r="L28" s="254"/>
      <c r="M28" s="251" t="str">
        <f t="shared" si="4"/>
        <v/>
      </c>
      <c r="N28" s="254"/>
      <c r="O28" s="251" t="str">
        <f t="shared" si="5"/>
        <v/>
      </c>
      <c r="P28" s="254"/>
      <c r="Q28" s="251" t="str">
        <f t="shared" si="6"/>
        <v/>
      </c>
      <c r="R28" s="254"/>
      <c r="S28" s="251" t="str">
        <f t="shared" si="7"/>
        <v/>
      </c>
      <c r="T28" s="254"/>
      <c r="U28" s="251" t="str">
        <f t="shared" si="8"/>
        <v/>
      </c>
      <c r="V28" s="254"/>
      <c r="W28" s="251" t="str">
        <f t="shared" si="9"/>
        <v/>
      </c>
      <c r="X28" s="254"/>
      <c r="Y28" s="251" t="str">
        <f t="shared" si="10"/>
        <v/>
      </c>
      <c r="Z28" s="254"/>
      <c r="AA28" s="251" t="str">
        <f t="shared" si="11"/>
        <v/>
      </c>
      <c r="AB28" s="254"/>
      <c r="AC28" s="251" t="str">
        <f t="shared" si="12"/>
        <v/>
      </c>
      <c r="AD28" s="254"/>
      <c r="AE28" s="251" t="str">
        <f t="shared" si="13"/>
        <v/>
      </c>
      <c r="AF28" s="254"/>
      <c r="AG28" s="251" t="str">
        <f t="shared" si="14"/>
        <v/>
      </c>
      <c r="AH28" s="254"/>
      <c r="AI28" s="251" t="str">
        <f t="shared" si="15"/>
        <v/>
      </c>
      <c r="AJ28" s="254">
        <v>204</v>
      </c>
      <c r="AK28" s="251">
        <f t="shared" si="16"/>
        <v>2266.666666666667</v>
      </c>
      <c r="AL28" s="254"/>
      <c r="AM28" s="251" t="str">
        <f t="shared" si="17"/>
        <v/>
      </c>
      <c r="AN28" s="254"/>
      <c r="AO28" s="251" t="str">
        <f t="shared" si="18"/>
        <v/>
      </c>
      <c r="AP28" s="254">
        <v>204</v>
      </c>
      <c r="AQ28" s="251">
        <f t="shared" si="19"/>
        <v>2266.666666666667</v>
      </c>
      <c r="AR28" s="254">
        <v>218</v>
      </c>
    </row>
    <row r="29" spans="1:44" x14ac:dyDescent="0.3">
      <c r="A29" s="243"/>
      <c r="B29" s="249">
        <v>0.6</v>
      </c>
      <c r="D29" s="250"/>
      <c r="E29" s="251" t="str">
        <f t="shared" si="0"/>
        <v/>
      </c>
      <c r="F29" s="250"/>
      <c r="G29" s="251" t="str">
        <f t="shared" si="1"/>
        <v/>
      </c>
      <c r="H29" s="250"/>
      <c r="I29" s="251" t="str">
        <f t="shared" si="2"/>
        <v/>
      </c>
      <c r="J29" s="250"/>
      <c r="K29" s="251" t="str">
        <f t="shared" si="3"/>
        <v/>
      </c>
      <c r="L29" s="250"/>
      <c r="M29" s="251" t="str">
        <f t="shared" si="4"/>
        <v/>
      </c>
      <c r="N29" s="250">
        <v>776</v>
      </c>
      <c r="O29" s="251">
        <f t="shared" si="5"/>
        <v>1293.3333333333335</v>
      </c>
      <c r="P29" s="250">
        <v>768</v>
      </c>
      <c r="Q29" s="251">
        <f t="shared" si="6"/>
        <v>1280</v>
      </c>
      <c r="R29" s="250"/>
      <c r="S29" s="251" t="str">
        <f t="shared" si="7"/>
        <v/>
      </c>
      <c r="T29" s="250"/>
      <c r="U29" s="251" t="str">
        <f t="shared" si="8"/>
        <v/>
      </c>
      <c r="V29" s="250"/>
      <c r="W29" s="251" t="str">
        <f t="shared" si="9"/>
        <v/>
      </c>
      <c r="X29" s="250"/>
      <c r="Y29" s="251" t="str">
        <f t="shared" si="10"/>
        <v/>
      </c>
      <c r="Z29" s="250"/>
      <c r="AA29" s="251" t="str">
        <f t="shared" si="11"/>
        <v/>
      </c>
      <c r="AB29" s="250"/>
      <c r="AC29" s="251" t="str">
        <f t="shared" si="12"/>
        <v/>
      </c>
      <c r="AD29" s="250"/>
      <c r="AE29" s="251" t="str">
        <f t="shared" si="13"/>
        <v/>
      </c>
      <c r="AF29" s="250"/>
      <c r="AG29" s="251" t="str">
        <f t="shared" si="14"/>
        <v/>
      </c>
      <c r="AH29" s="250"/>
      <c r="AI29" s="251" t="str">
        <f t="shared" si="15"/>
        <v/>
      </c>
      <c r="AJ29" s="250"/>
      <c r="AK29" s="251" t="str">
        <f t="shared" si="16"/>
        <v/>
      </c>
      <c r="AL29" s="250"/>
      <c r="AM29" s="251" t="str">
        <f t="shared" si="17"/>
        <v/>
      </c>
      <c r="AN29" s="250"/>
      <c r="AO29" s="251" t="str">
        <f t="shared" si="18"/>
        <v/>
      </c>
      <c r="AP29" s="250">
        <v>1544</v>
      </c>
      <c r="AQ29" s="251">
        <f t="shared" si="19"/>
        <v>2573.3333333333335</v>
      </c>
      <c r="AR29" s="250">
        <v>409</v>
      </c>
    </row>
    <row r="30" spans="1:44" x14ac:dyDescent="0.3">
      <c r="A30" s="243"/>
      <c r="B30" s="249">
        <v>15.66</v>
      </c>
      <c r="D30" s="250">
        <v>64800</v>
      </c>
      <c r="E30" s="251">
        <f t="shared" si="0"/>
        <v>4137.9310344827582</v>
      </c>
      <c r="F30" s="250"/>
      <c r="G30" s="251" t="str">
        <f t="shared" si="1"/>
        <v/>
      </c>
      <c r="H30" s="250"/>
      <c r="I30" s="251" t="str">
        <f t="shared" si="2"/>
        <v/>
      </c>
      <c r="J30" s="250"/>
      <c r="K30" s="251" t="str">
        <f t="shared" si="3"/>
        <v/>
      </c>
      <c r="L30" s="250"/>
      <c r="M30" s="251" t="str">
        <f t="shared" si="4"/>
        <v/>
      </c>
      <c r="N30" s="250">
        <v>1136</v>
      </c>
      <c r="O30" s="251">
        <f t="shared" si="5"/>
        <v>72.541507024265641</v>
      </c>
      <c r="P30" s="250">
        <v>50232</v>
      </c>
      <c r="Q30" s="251">
        <f t="shared" si="6"/>
        <v>3207.662835249042</v>
      </c>
      <c r="R30" s="250">
        <v>2648</v>
      </c>
      <c r="S30" s="251">
        <f t="shared" si="7"/>
        <v>169.09323116219667</v>
      </c>
      <c r="T30" s="250"/>
      <c r="U30" s="251" t="str">
        <f t="shared" si="8"/>
        <v/>
      </c>
      <c r="V30" s="250"/>
      <c r="W30" s="251" t="str">
        <f t="shared" si="9"/>
        <v/>
      </c>
      <c r="X30" s="250"/>
      <c r="Y30" s="251" t="str">
        <f t="shared" si="10"/>
        <v/>
      </c>
      <c r="Z30" s="250">
        <v>1644</v>
      </c>
      <c r="AA30" s="251">
        <f t="shared" si="11"/>
        <v>104.98084291187739</v>
      </c>
      <c r="AB30" s="250">
        <v>264</v>
      </c>
      <c r="AC30" s="251">
        <f t="shared" si="12"/>
        <v>16.85823754789272</v>
      </c>
      <c r="AD30" s="250">
        <v>996</v>
      </c>
      <c r="AE30" s="251">
        <f t="shared" si="13"/>
        <v>63.601532567049809</v>
      </c>
      <c r="AF30" s="250"/>
      <c r="AG30" s="251" t="str">
        <f t="shared" si="14"/>
        <v/>
      </c>
      <c r="AH30" s="250"/>
      <c r="AI30" s="251" t="str">
        <f t="shared" si="15"/>
        <v/>
      </c>
      <c r="AJ30" s="250">
        <v>1618</v>
      </c>
      <c r="AK30" s="251">
        <f t="shared" si="16"/>
        <v>103.3205619412516</v>
      </c>
      <c r="AL30" s="250"/>
      <c r="AM30" s="251" t="str">
        <f t="shared" si="17"/>
        <v/>
      </c>
      <c r="AN30" s="250"/>
      <c r="AO30" s="251" t="str">
        <f t="shared" si="18"/>
        <v/>
      </c>
      <c r="AP30" s="250">
        <v>58538</v>
      </c>
      <c r="AQ30" s="251">
        <f t="shared" si="19"/>
        <v>3738.0587484035759</v>
      </c>
      <c r="AR30" s="250">
        <v>26078</v>
      </c>
    </row>
    <row r="31" spans="1:44" x14ac:dyDescent="0.3">
      <c r="A31" s="243"/>
      <c r="B31" s="249">
        <v>3.22</v>
      </c>
      <c r="D31" s="250"/>
      <c r="E31" s="251" t="str">
        <f t="shared" si="0"/>
        <v/>
      </c>
      <c r="F31" s="250"/>
      <c r="G31" s="251" t="str">
        <f t="shared" si="1"/>
        <v/>
      </c>
      <c r="H31" s="250"/>
      <c r="I31" s="251" t="str">
        <f t="shared" si="2"/>
        <v/>
      </c>
      <c r="J31" s="250"/>
      <c r="K31" s="251" t="str">
        <f t="shared" si="3"/>
        <v/>
      </c>
      <c r="L31" s="250"/>
      <c r="M31" s="251" t="str">
        <f t="shared" si="4"/>
        <v/>
      </c>
      <c r="N31" s="250"/>
      <c r="O31" s="251" t="str">
        <f t="shared" si="5"/>
        <v/>
      </c>
      <c r="P31" s="250">
        <v>3122</v>
      </c>
      <c r="Q31" s="251">
        <f t="shared" si="6"/>
        <v>969.56521739130426</v>
      </c>
      <c r="R31" s="250"/>
      <c r="S31" s="251" t="str">
        <f t="shared" si="7"/>
        <v/>
      </c>
      <c r="T31" s="250"/>
      <c r="U31" s="251" t="str">
        <f t="shared" si="8"/>
        <v/>
      </c>
      <c r="V31" s="250"/>
      <c r="W31" s="251" t="str">
        <f t="shared" si="9"/>
        <v/>
      </c>
      <c r="X31" s="250"/>
      <c r="Y31" s="251" t="str">
        <f t="shared" si="10"/>
        <v/>
      </c>
      <c r="Z31" s="250"/>
      <c r="AA31" s="251" t="str">
        <f t="shared" si="11"/>
        <v/>
      </c>
      <c r="AB31" s="250"/>
      <c r="AC31" s="251" t="str">
        <f t="shared" si="12"/>
        <v/>
      </c>
      <c r="AD31" s="250"/>
      <c r="AE31" s="251" t="str">
        <f t="shared" si="13"/>
        <v/>
      </c>
      <c r="AF31" s="250"/>
      <c r="AG31" s="251" t="str">
        <f t="shared" si="14"/>
        <v/>
      </c>
      <c r="AH31" s="250"/>
      <c r="AI31" s="251" t="str">
        <f t="shared" si="15"/>
        <v/>
      </c>
      <c r="AJ31" s="250"/>
      <c r="AK31" s="251" t="str">
        <f t="shared" si="16"/>
        <v/>
      </c>
      <c r="AL31" s="250"/>
      <c r="AM31" s="251" t="str">
        <f t="shared" si="17"/>
        <v/>
      </c>
      <c r="AN31" s="250"/>
      <c r="AO31" s="251" t="str">
        <f t="shared" si="18"/>
        <v/>
      </c>
      <c r="AP31" s="250">
        <v>3122</v>
      </c>
      <c r="AQ31" s="251">
        <f t="shared" si="19"/>
        <v>969.56521739130426</v>
      </c>
      <c r="AR31" s="250">
        <v>330</v>
      </c>
    </row>
    <row r="32" spans="1:44" x14ac:dyDescent="0.3">
      <c r="A32" s="243"/>
      <c r="B32" s="249">
        <v>0.93640000000000001</v>
      </c>
      <c r="D32" s="250">
        <v>3540</v>
      </c>
      <c r="E32" s="251">
        <f t="shared" si="0"/>
        <v>3780.4357112345151</v>
      </c>
      <c r="F32" s="250"/>
      <c r="G32" s="251" t="str">
        <f t="shared" si="1"/>
        <v/>
      </c>
      <c r="H32" s="250"/>
      <c r="I32" s="251" t="str">
        <f t="shared" si="2"/>
        <v/>
      </c>
      <c r="J32" s="250"/>
      <c r="K32" s="251" t="str">
        <f t="shared" si="3"/>
        <v/>
      </c>
      <c r="L32" s="250"/>
      <c r="M32" s="251" t="str">
        <f t="shared" si="4"/>
        <v/>
      </c>
      <c r="N32" s="250"/>
      <c r="O32" s="251" t="str">
        <f t="shared" si="5"/>
        <v/>
      </c>
      <c r="P32" s="250">
        <v>917</v>
      </c>
      <c r="Q32" s="251">
        <f t="shared" si="6"/>
        <v>979.28235796668093</v>
      </c>
      <c r="R32" s="250"/>
      <c r="S32" s="251" t="str">
        <f t="shared" si="7"/>
        <v/>
      </c>
      <c r="T32" s="250"/>
      <c r="U32" s="251" t="str">
        <f t="shared" si="8"/>
        <v/>
      </c>
      <c r="V32" s="250"/>
      <c r="W32" s="251" t="str">
        <f t="shared" si="9"/>
        <v/>
      </c>
      <c r="X32" s="250"/>
      <c r="Y32" s="251" t="str">
        <f t="shared" si="10"/>
        <v/>
      </c>
      <c r="Z32" s="250"/>
      <c r="AA32" s="251" t="str">
        <f t="shared" si="11"/>
        <v/>
      </c>
      <c r="AB32" s="250"/>
      <c r="AC32" s="251" t="str">
        <f t="shared" si="12"/>
        <v/>
      </c>
      <c r="AD32" s="250"/>
      <c r="AE32" s="251" t="str">
        <f t="shared" si="13"/>
        <v/>
      </c>
      <c r="AF32" s="250"/>
      <c r="AG32" s="251" t="str">
        <f t="shared" si="14"/>
        <v/>
      </c>
      <c r="AH32" s="250"/>
      <c r="AI32" s="251" t="str">
        <f t="shared" si="15"/>
        <v/>
      </c>
      <c r="AJ32" s="250"/>
      <c r="AK32" s="251" t="str">
        <f t="shared" si="16"/>
        <v/>
      </c>
      <c r="AL32" s="250"/>
      <c r="AM32" s="251" t="str">
        <f t="shared" si="17"/>
        <v/>
      </c>
      <c r="AN32" s="250"/>
      <c r="AO32" s="251" t="str">
        <f t="shared" si="18"/>
        <v/>
      </c>
      <c r="AP32" s="250">
        <v>917</v>
      </c>
      <c r="AQ32" s="251">
        <f t="shared" si="19"/>
        <v>979.28235796668093</v>
      </c>
      <c r="AR32" s="250">
        <v>3</v>
      </c>
    </row>
    <row r="33" spans="1:44" x14ac:dyDescent="0.3">
      <c r="A33" s="253"/>
      <c r="B33">
        <v>3.6600000000000001E-2</v>
      </c>
      <c r="D33" s="254">
        <v>139</v>
      </c>
      <c r="E33" s="251">
        <f t="shared" si="0"/>
        <v>3797.8142076502731</v>
      </c>
      <c r="F33" s="254"/>
      <c r="G33" s="251" t="str">
        <f t="shared" si="1"/>
        <v/>
      </c>
      <c r="H33" s="254"/>
      <c r="I33" s="251" t="str">
        <f t="shared" si="2"/>
        <v/>
      </c>
      <c r="J33" s="254"/>
      <c r="K33" s="251" t="str">
        <f t="shared" si="3"/>
        <v/>
      </c>
      <c r="L33" s="254"/>
      <c r="M33" s="251" t="str">
        <f t="shared" si="4"/>
        <v/>
      </c>
      <c r="N33" s="254"/>
      <c r="O33" s="251" t="str">
        <f t="shared" si="5"/>
        <v/>
      </c>
      <c r="P33" s="254">
        <v>36</v>
      </c>
      <c r="Q33" s="251">
        <f t="shared" si="6"/>
        <v>983.60655737704917</v>
      </c>
      <c r="R33" s="254"/>
      <c r="S33" s="251" t="str">
        <f t="shared" si="7"/>
        <v/>
      </c>
      <c r="T33" s="254"/>
      <c r="U33" s="251" t="str">
        <f t="shared" si="8"/>
        <v/>
      </c>
      <c r="V33" s="254"/>
      <c r="W33" s="251" t="str">
        <f t="shared" si="9"/>
        <v/>
      </c>
      <c r="X33" s="254"/>
      <c r="Y33" s="251" t="str">
        <f t="shared" si="10"/>
        <v/>
      </c>
      <c r="Z33" s="254"/>
      <c r="AA33" s="251" t="str">
        <f t="shared" si="11"/>
        <v/>
      </c>
      <c r="AB33" s="254"/>
      <c r="AC33" s="251" t="str">
        <f t="shared" si="12"/>
        <v/>
      </c>
      <c r="AD33" s="254"/>
      <c r="AE33" s="251" t="str">
        <f t="shared" si="13"/>
        <v/>
      </c>
      <c r="AF33" s="254"/>
      <c r="AG33" s="251" t="str">
        <f t="shared" si="14"/>
        <v/>
      </c>
      <c r="AH33" s="254"/>
      <c r="AI33" s="251" t="str">
        <f t="shared" si="15"/>
        <v/>
      </c>
      <c r="AJ33" s="254"/>
      <c r="AK33" s="251" t="str">
        <f t="shared" si="16"/>
        <v/>
      </c>
      <c r="AL33" s="254"/>
      <c r="AM33" s="251" t="str">
        <f t="shared" si="17"/>
        <v/>
      </c>
      <c r="AN33" s="254"/>
      <c r="AO33" s="251" t="str">
        <f t="shared" si="18"/>
        <v/>
      </c>
      <c r="AP33" s="254">
        <v>36</v>
      </c>
      <c r="AQ33" s="251">
        <f t="shared" si="19"/>
        <v>983.60655737704917</v>
      </c>
      <c r="AR33" s="254"/>
    </row>
    <row r="34" spans="1:44" x14ac:dyDescent="0.3">
      <c r="A34" s="243"/>
      <c r="B34" s="249">
        <v>2.3199999999999998</v>
      </c>
      <c r="D34" s="250">
        <v>50783</v>
      </c>
      <c r="E34" s="251">
        <f t="shared" si="0"/>
        <v>21889.224137931036</v>
      </c>
      <c r="F34" s="250"/>
      <c r="G34" s="251" t="str">
        <f t="shared" si="1"/>
        <v/>
      </c>
      <c r="H34" s="250"/>
      <c r="I34" s="251" t="str">
        <f t="shared" si="2"/>
        <v/>
      </c>
      <c r="J34" s="250"/>
      <c r="K34" s="251" t="str">
        <f t="shared" si="3"/>
        <v/>
      </c>
      <c r="L34" s="250"/>
      <c r="M34" s="251" t="str">
        <f t="shared" si="4"/>
        <v/>
      </c>
      <c r="N34" s="250"/>
      <c r="O34" s="251" t="str">
        <f t="shared" si="5"/>
        <v/>
      </c>
      <c r="P34" s="250">
        <v>196</v>
      </c>
      <c r="Q34" s="251">
        <f t="shared" si="6"/>
        <v>84.482758620689665</v>
      </c>
      <c r="R34" s="250"/>
      <c r="S34" s="251" t="str">
        <f t="shared" si="7"/>
        <v/>
      </c>
      <c r="T34" s="250"/>
      <c r="U34" s="251" t="str">
        <f t="shared" si="8"/>
        <v/>
      </c>
      <c r="V34" s="250"/>
      <c r="W34" s="251" t="str">
        <f t="shared" si="9"/>
        <v/>
      </c>
      <c r="X34" s="250"/>
      <c r="Y34" s="251" t="str">
        <f t="shared" si="10"/>
        <v/>
      </c>
      <c r="Z34" s="250"/>
      <c r="AA34" s="251" t="str">
        <f t="shared" si="11"/>
        <v/>
      </c>
      <c r="AB34" s="250"/>
      <c r="AC34" s="251" t="str">
        <f t="shared" si="12"/>
        <v/>
      </c>
      <c r="AD34" s="250"/>
      <c r="AE34" s="251" t="str">
        <f t="shared" si="13"/>
        <v/>
      </c>
      <c r="AF34" s="250"/>
      <c r="AG34" s="251" t="str">
        <f t="shared" si="14"/>
        <v/>
      </c>
      <c r="AH34" s="250"/>
      <c r="AI34" s="251" t="str">
        <f t="shared" si="15"/>
        <v/>
      </c>
      <c r="AJ34" s="250">
        <v>8331</v>
      </c>
      <c r="AK34" s="251">
        <f t="shared" si="16"/>
        <v>3590.9482758620693</v>
      </c>
      <c r="AL34" s="250"/>
      <c r="AM34" s="251" t="str">
        <f t="shared" si="17"/>
        <v/>
      </c>
      <c r="AN34" s="250"/>
      <c r="AO34" s="251" t="str">
        <f t="shared" si="18"/>
        <v/>
      </c>
      <c r="AP34" s="250">
        <v>8527</v>
      </c>
      <c r="AQ34" s="251">
        <f t="shared" si="19"/>
        <v>3675.4310344827591</v>
      </c>
      <c r="AR34" s="250">
        <v>10737</v>
      </c>
    </row>
    <row r="35" spans="1:44" x14ac:dyDescent="0.3">
      <c r="A35" s="243"/>
      <c r="B35" s="249">
        <v>2.17</v>
      </c>
      <c r="D35" s="250">
        <v>6976</v>
      </c>
      <c r="E35" s="251">
        <f t="shared" si="0"/>
        <v>3214.7465437788019</v>
      </c>
      <c r="F35" s="250"/>
      <c r="G35" s="251" t="str">
        <f t="shared" si="1"/>
        <v/>
      </c>
      <c r="H35" s="250"/>
      <c r="I35" s="251" t="str">
        <f t="shared" si="2"/>
        <v/>
      </c>
      <c r="J35" s="250"/>
      <c r="K35" s="251" t="str">
        <f t="shared" si="3"/>
        <v/>
      </c>
      <c r="L35" s="250"/>
      <c r="M35" s="251" t="str">
        <f t="shared" si="4"/>
        <v/>
      </c>
      <c r="N35" s="250"/>
      <c r="O35" s="251" t="str">
        <f t="shared" si="5"/>
        <v/>
      </c>
      <c r="P35" s="250"/>
      <c r="Q35" s="251" t="str">
        <f t="shared" si="6"/>
        <v/>
      </c>
      <c r="R35" s="250"/>
      <c r="S35" s="251" t="str">
        <f t="shared" si="7"/>
        <v/>
      </c>
      <c r="T35" s="250"/>
      <c r="U35" s="251" t="str">
        <f t="shared" si="8"/>
        <v/>
      </c>
      <c r="V35" s="250">
        <v>46</v>
      </c>
      <c r="W35" s="251">
        <f t="shared" si="9"/>
        <v>21.198156682027651</v>
      </c>
      <c r="X35" s="250"/>
      <c r="Y35" s="251" t="str">
        <f t="shared" si="10"/>
        <v/>
      </c>
      <c r="Z35" s="250"/>
      <c r="AA35" s="251" t="str">
        <f t="shared" si="11"/>
        <v/>
      </c>
      <c r="AB35" s="250"/>
      <c r="AC35" s="251" t="str">
        <f t="shared" si="12"/>
        <v/>
      </c>
      <c r="AD35" s="250"/>
      <c r="AE35" s="251" t="str">
        <f t="shared" si="13"/>
        <v/>
      </c>
      <c r="AF35" s="250"/>
      <c r="AG35" s="251" t="str">
        <f t="shared" si="14"/>
        <v/>
      </c>
      <c r="AH35" s="250"/>
      <c r="AI35" s="251" t="str">
        <f t="shared" si="15"/>
        <v/>
      </c>
      <c r="AJ35" s="250">
        <v>1156</v>
      </c>
      <c r="AK35" s="251">
        <f t="shared" si="16"/>
        <v>532.71889400921657</v>
      </c>
      <c r="AL35" s="250"/>
      <c r="AM35" s="251" t="str">
        <f t="shared" si="17"/>
        <v/>
      </c>
      <c r="AN35" s="250"/>
      <c r="AO35" s="251" t="str">
        <f t="shared" si="18"/>
        <v/>
      </c>
      <c r="AP35" s="250">
        <v>1202</v>
      </c>
      <c r="AQ35" s="251">
        <f t="shared" si="19"/>
        <v>553.9170506912443</v>
      </c>
      <c r="AR35" s="250"/>
    </row>
    <row r="36" spans="1:44" x14ac:dyDescent="0.3">
      <c r="A36" s="243"/>
      <c r="B36" s="249">
        <v>0.7</v>
      </c>
      <c r="D36" s="250">
        <v>5081</v>
      </c>
      <c r="E36" s="251">
        <f t="shared" si="0"/>
        <v>7258.5714285714294</v>
      </c>
      <c r="F36" s="250"/>
      <c r="G36" s="251" t="str">
        <f t="shared" si="1"/>
        <v/>
      </c>
      <c r="H36" s="250"/>
      <c r="I36" s="251" t="str">
        <f t="shared" si="2"/>
        <v/>
      </c>
      <c r="J36" s="250"/>
      <c r="K36" s="251" t="str">
        <f t="shared" si="3"/>
        <v/>
      </c>
      <c r="L36" s="250"/>
      <c r="M36" s="251" t="str">
        <f t="shared" si="4"/>
        <v/>
      </c>
      <c r="N36" s="250"/>
      <c r="O36" s="251" t="str">
        <f t="shared" si="5"/>
        <v/>
      </c>
      <c r="P36" s="250">
        <v>1154</v>
      </c>
      <c r="Q36" s="251">
        <f t="shared" si="6"/>
        <v>1648.5714285714287</v>
      </c>
      <c r="R36" s="250">
        <v>77</v>
      </c>
      <c r="S36" s="251">
        <f t="shared" si="7"/>
        <v>110</v>
      </c>
      <c r="T36" s="250"/>
      <c r="U36" s="251" t="str">
        <f t="shared" si="8"/>
        <v/>
      </c>
      <c r="V36" s="250">
        <v>2057</v>
      </c>
      <c r="W36" s="251">
        <f t="shared" si="9"/>
        <v>2938.5714285714289</v>
      </c>
      <c r="X36" s="250"/>
      <c r="Y36" s="251" t="str">
        <f t="shared" si="10"/>
        <v/>
      </c>
      <c r="Z36" s="250"/>
      <c r="AA36" s="251" t="str">
        <f t="shared" si="11"/>
        <v/>
      </c>
      <c r="AB36" s="250">
        <v>15</v>
      </c>
      <c r="AC36" s="251">
        <f t="shared" si="12"/>
        <v>21.428571428571431</v>
      </c>
      <c r="AD36" s="250"/>
      <c r="AE36" s="251" t="str">
        <f t="shared" si="13"/>
        <v/>
      </c>
      <c r="AF36" s="250">
        <v>6680</v>
      </c>
      <c r="AG36" s="251">
        <f t="shared" si="14"/>
        <v>9542.8571428571431</v>
      </c>
      <c r="AH36" s="250"/>
      <c r="AI36" s="251" t="str">
        <f t="shared" si="15"/>
        <v/>
      </c>
      <c r="AJ36" s="250">
        <v>36</v>
      </c>
      <c r="AK36" s="251">
        <f t="shared" si="16"/>
        <v>51.428571428571431</v>
      </c>
      <c r="AL36" s="250"/>
      <c r="AM36" s="251" t="str">
        <f t="shared" si="17"/>
        <v/>
      </c>
      <c r="AN36" s="250"/>
      <c r="AO36" s="251" t="str">
        <f t="shared" si="18"/>
        <v/>
      </c>
      <c r="AP36" s="250">
        <v>10019</v>
      </c>
      <c r="AQ36" s="251">
        <f t="shared" si="19"/>
        <v>14312.857142857143</v>
      </c>
      <c r="AR36" s="250">
        <v>765</v>
      </c>
    </row>
    <row r="37" spans="1:44" x14ac:dyDescent="0.3">
      <c r="A37" s="253"/>
      <c r="B37">
        <v>0.06</v>
      </c>
      <c r="D37" s="254">
        <v>174</v>
      </c>
      <c r="E37" s="251">
        <f t="shared" si="0"/>
        <v>2900</v>
      </c>
      <c r="F37" s="254"/>
      <c r="G37" s="251" t="str">
        <f t="shared" si="1"/>
        <v/>
      </c>
      <c r="H37" s="254"/>
      <c r="I37" s="251" t="str">
        <f t="shared" si="2"/>
        <v/>
      </c>
      <c r="J37" s="254"/>
      <c r="K37" s="251" t="str">
        <f t="shared" si="3"/>
        <v/>
      </c>
      <c r="L37" s="254"/>
      <c r="M37" s="251" t="str">
        <f t="shared" si="4"/>
        <v/>
      </c>
      <c r="N37" s="254"/>
      <c r="O37" s="251" t="str">
        <f t="shared" si="5"/>
        <v/>
      </c>
      <c r="P37" s="254">
        <v>40</v>
      </c>
      <c r="Q37" s="251">
        <f t="shared" si="6"/>
        <v>666.66666666666674</v>
      </c>
      <c r="R37" s="254">
        <v>3</v>
      </c>
      <c r="S37" s="251">
        <f t="shared" si="7"/>
        <v>50</v>
      </c>
      <c r="T37" s="254"/>
      <c r="U37" s="251" t="str">
        <f t="shared" si="8"/>
        <v/>
      </c>
      <c r="V37" s="254">
        <v>71</v>
      </c>
      <c r="W37" s="251">
        <f t="shared" si="9"/>
        <v>1183.3333333333335</v>
      </c>
      <c r="X37" s="254"/>
      <c r="Y37" s="251" t="str">
        <f t="shared" si="10"/>
        <v/>
      </c>
      <c r="Z37" s="254"/>
      <c r="AA37" s="251" t="str">
        <f t="shared" si="11"/>
        <v/>
      </c>
      <c r="AB37" s="254">
        <v>1</v>
      </c>
      <c r="AC37" s="251">
        <f t="shared" si="12"/>
        <v>16.666666666666668</v>
      </c>
      <c r="AD37" s="254"/>
      <c r="AE37" s="251" t="str">
        <f t="shared" si="13"/>
        <v/>
      </c>
      <c r="AF37" s="254">
        <v>229</v>
      </c>
      <c r="AG37" s="251">
        <f t="shared" si="14"/>
        <v>3816.666666666667</v>
      </c>
      <c r="AH37" s="254"/>
      <c r="AI37" s="251" t="str">
        <f t="shared" si="15"/>
        <v/>
      </c>
      <c r="AJ37" s="254">
        <v>1</v>
      </c>
      <c r="AK37" s="251">
        <f t="shared" si="16"/>
        <v>16.666666666666668</v>
      </c>
      <c r="AL37" s="254"/>
      <c r="AM37" s="251" t="str">
        <f t="shared" si="17"/>
        <v/>
      </c>
      <c r="AN37" s="254"/>
      <c r="AO37" s="251" t="str">
        <f t="shared" si="18"/>
        <v/>
      </c>
      <c r="AP37" s="254">
        <v>345</v>
      </c>
      <c r="AQ37" s="251">
        <f t="shared" si="19"/>
        <v>5750</v>
      </c>
      <c r="AR37" s="254">
        <v>26</v>
      </c>
    </row>
    <row r="38" spans="1:44" x14ac:dyDescent="0.3">
      <c r="A38" s="243"/>
      <c r="B38" s="249">
        <v>3.32</v>
      </c>
      <c r="D38" s="250">
        <v>18755</v>
      </c>
      <c r="E38" s="251">
        <f t="shared" si="0"/>
        <v>5649.0963855421687</v>
      </c>
      <c r="F38" s="250"/>
      <c r="G38" s="251" t="str">
        <f t="shared" si="1"/>
        <v/>
      </c>
      <c r="H38" s="250"/>
      <c r="I38" s="251" t="str">
        <f t="shared" si="2"/>
        <v/>
      </c>
      <c r="J38" s="250"/>
      <c r="K38" s="251" t="str">
        <f t="shared" si="3"/>
        <v/>
      </c>
      <c r="L38" s="250"/>
      <c r="M38" s="251" t="str">
        <f t="shared" si="4"/>
        <v/>
      </c>
      <c r="N38" s="250"/>
      <c r="O38" s="251" t="str">
        <f t="shared" si="5"/>
        <v/>
      </c>
      <c r="P38" s="250">
        <v>607</v>
      </c>
      <c r="Q38" s="251">
        <f t="shared" si="6"/>
        <v>182.83132530120483</v>
      </c>
      <c r="R38" s="250"/>
      <c r="S38" s="251" t="str">
        <f t="shared" si="7"/>
        <v/>
      </c>
      <c r="T38" s="250"/>
      <c r="U38" s="251" t="str">
        <f t="shared" si="8"/>
        <v/>
      </c>
      <c r="V38" s="250"/>
      <c r="W38" s="251" t="str">
        <f t="shared" si="9"/>
        <v/>
      </c>
      <c r="X38" s="250"/>
      <c r="Y38" s="251" t="str">
        <f t="shared" si="10"/>
        <v/>
      </c>
      <c r="Z38" s="250"/>
      <c r="AA38" s="251" t="str">
        <f t="shared" si="11"/>
        <v/>
      </c>
      <c r="AB38" s="250"/>
      <c r="AC38" s="251" t="str">
        <f t="shared" si="12"/>
        <v/>
      </c>
      <c r="AD38" s="250"/>
      <c r="AE38" s="251" t="str">
        <f t="shared" si="13"/>
        <v/>
      </c>
      <c r="AF38" s="250"/>
      <c r="AG38" s="251" t="str">
        <f t="shared" si="14"/>
        <v/>
      </c>
      <c r="AH38" s="250"/>
      <c r="AI38" s="251" t="str">
        <f t="shared" si="15"/>
        <v/>
      </c>
      <c r="AJ38" s="250"/>
      <c r="AK38" s="251" t="str">
        <f t="shared" si="16"/>
        <v/>
      </c>
      <c r="AL38" s="250"/>
      <c r="AM38" s="251" t="str">
        <f t="shared" si="17"/>
        <v/>
      </c>
      <c r="AN38" s="250">
        <v>1255</v>
      </c>
      <c r="AO38" s="251">
        <f t="shared" si="18"/>
        <v>378.01204819277109</v>
      </c>
      <c r="AP38" s="250">
        <v>1862</v>
      </c>
      <c r="AQ38" s="251">
        <f t="shared" si="19"/>
        <v>560.84337349397595</v>
      </c>
      <c r="AR38" s="250"/>
    </row>
    <row r="39" spans="1:44" x14ac:dyDescent="0.3">
      <c r="A39" s="243"/>
      <c r="B39" s="249">
        <v>1.44</v>
      </c>
      <c r="D39" s="250">
        <v>548</v>
      </c>
      <c r="E39" s="251">
        <f t="shared" si="0"/>
        <v>380.55555555555554</v>
      </c>
      <c r="F39" s="250"/>
      <c r="G39" s="251" t="str">
        <f t="shared" si="1"/>
        <v/>
      </c>
      <c r="H39" s="250"/>
      <c r="I39" s="251" t="str">
        <f t="shared" si="2"/>
        <v/>
      </c>
      <c r="J39" s="250"/>
      <c r="K39" s="251" t="str">
        <f t="shared" si="3"/>
        <v/>
      </c>
      <c r="L39" s="250"/>
      <c r="M39" s="251" t="str">
        <f t="shared" si="4"/>
        <v/>
      </c>
      <c r="N39" s="250"/>
      <c r="O39" s="251" t="str">
        <f t="shared" si="5"/>
        <v/>
      </c>
      <c r="P39" s="250"/>
      <c r="Q39" s="251" t="str">
        <f t="shared" si="6"/>
        <v/>
      </c>
      <c r="R39" s="250"/>
      <c r="S39" s="251" t="str">
        <f t="shared" si="7"/>
        <v/>
      </c>
      <c r="T39" s="250"/>
      <c r="U39" s="251" t="str">
        <f t="shared" si="8"/>
        <v/>
      </c>
      <c r="V39" s="250"/>
      <c r="W39" s="251" t="str">
        <f t="shared" si="9"/>
        <v/>
      </c>
      <c r="X39" s="250"/>
      <c r="Y39" s="251" t="str">
        <f t="shared" si="10"/>
        <v/>
      </c>
      <c r="Z39" s="250"/>
      <c r="AA39" s="251" t="str">
        <f t="shared" si="11"/>
        <v/>
      </c>
      <c r="AB39" s="250"/>
      <c r="AC39" s="251" t="str">
        <f t="shared" si="12"/>
        <v/>
      </c>
      <c r="AD39" s="250"/>
      <c r="AE39" s="251" t="str">
        <f t="shared" si="13"/>
        <v/>
      </c>
      <c r="AF39" s="250"/>
      <c r="AG39" s="251" t="str">
        <f t="shared" si="14"/>
        <v/>
      </c>
      <c r="AH39" s="250"/>
      <c r="AI39" s="251" t="str">
        <f t="shared" si="15"/>
        <v/>
      </c>
      <c r="AJ39" s="250"/>
      <c r="AK39" s="251" t="str">
        <f t="shared" si="16"/>
        <v/>
      </c>
      <c r="AL39" s="250"/>
      <c r="AM39" s="251" t="str">
        <f t="shared" si="17"/>
        <v/>
      </c>
      <c r="AN39" s="250"/>
      <c r="AO39" s="251" t="str">
        <f t="shared" si="18"/>
        <v/>
      </c>
      <c r="AP39" s="250"/>
      <c r="AQ39" s="251" t="str">
        <f t="shared" si="19"/>
        <v/>
      </c>
      <c r="AR39" s="250">
        <v>166</v>
      </c>
    </row>
    <row r="40" spans="1:44" x14ac:dyDescent="0.3">
      <c r="A40" s="243"/>
      <c r="B40" s="249">
        <v>1.6609615384615399</v>
      </c>
      <c r="D40" s="250">
        <v>7923</v>
      </c>
      <c r="E40" s="251">
        <f t="shared" si="0"/>
        <v>4770.1285168461227</v>
      </c>
      <c r="F40" s="250"/>
      <c r="G40" s="251" t="str">
        <f t="shared" si="1"/>
        <v/>
      </c>
      <c r="H40" s="250"/>
      <c r="I40" s="251" t="str">
        <f t="shared" si="2"/>
        <v/>
      </c>
      <c r="J40" s="250"/>
      <c r="K40" s="251" t="str">
        <f t="shared" si="3"/>
        <v/>
      </c>
      <c r="L40" s="250"/>
      <c r="M40" s="251" t="str">
        <f t="shared" si="4"/>
        <v/>
      </c>
      <c r="N40" s="250">
        <v>1018</v>
      </c>
      <c r="O40" s="251">
        <f t="shared" si="5"/>
        <v>612.897996989695</v>
      </c>
      <c r="P40" s="250">
        <v>4301</v>
      </c>
      <c r="Q40" s="251">
        <f t="shared" si="6"/>
        <v>2589.4639342364226</v>
      </c>
      <c r="R40" s="250"/>
      <c r="S40" s="251" t="str">
        <f t="shared" si="7"/>
        <v/>
      </c>
      <c r="T40" s="250"/>
      <c r="U40" s="251" t="str">
        <f t="shared" si="8"/>
        <v/>
      </c>
      <c r="V40" s="250">
        <v>779</v>
      </c>
      <c r="W40" s="251">
        <f t="shared" si="9"/>
        <v>469.00544170429504</v>
      </c>
      <c r="X40" s="250">
        <v>26</v>
      </c>
      <c r="Y40" s="251">
        <f t="shared" si="10"/>
        <v>15.653583420169026</v>
      </c>
      <c r="Z40" s="250"/>
      <c r="AA40" s="251" t="str">
        <f t="shared" si="11"/>
        <v/>
      </c>
      <c r="AB40" s="250"/>
      <c r="AC40" s="251" t="str">
        <f t="shared" si="12"/>
        <v/>
      </c>
      <c r="AD40" s="250"/>
      <c r="AE40" s="251" t="str">
        <f t="shared" si="13"/>
        <v/>
      </c>
      <c r="AF40" s="250"/>
      <c r="AG40" s="251" t="str">
        <f t="shared" si="14"/>
        <v/>
      </c>
      <c r="AH40" s="250"/>
      <c r="AI40" s="251" t="str">
        <f t="shared" si="15"/>
        <v/>
      </c>
      <c r="AJ40" s="250">
        <v>317</v>
      </c>
      <c r="AK40" s="251">
        <f t="shared" si="16"/>
        <v>190.85330554590698</v>
      </c>
      <c r="AL40" s="250"/>
      <c r="AM40" s="251" t="str">
        <f t="shared" si="17"/>
        <v/>
      </c>
      <c r="AN40" s="250"/>
      <c r="AO40" s="251" t="str">
        <f t="shared" si="18"/>
        <v/>
      </c>
      <c r="AP40" s="250">
        <v>6441</v>
      </c>
      <c r="AQ40" s="251">
        <f t="shared" si="19"/>
        <v>3877.8742618964884</v>
      </c>
      <c r="AR40" s="250">
        <v>995</v>
      </c>
    </row>
    <row r="41" spans="1:44" x14ac:dyDescent="0.3">
      <c r="A41" s="253"/>
      <c r="B41">
        <v>1.1596153846153801</v>
      </c>
      <c r="D41" s="254">
        <v>6905</v>
      </c>
      <c r="E41" s="251">
        <f t="shared" si="0"/>
        <v>5954.5605306799571</v>
      </c>
      <c r="F41" s="254"/>
      <c r="G41" s="251" t="str">
        <f t="shared" si="1"/>
        <v/>
      </c>
      <c r="H41" s="254"/>
      <c r="I41" s="251" t="str">
        <f t="shared" si="2"/>
        <v/>
      </c>
      <c r="J41" s="254"/>
      <c r="K41" s="251" t="str">
        <f t="shared" si="3"/>
        <v/>
      </c>
      <c r="L41" s="254"/>
      <c r="M41" s="251" t="str">
        <f t="shared" si="4"/>
        <v/>
      </c>
      <c r="N41" s="254">
        <v>522</v>
      </c>
      <c r="O41" s="251">
        <f t="shared" si="5"/>
        <v>450.14925373134503</v>
      </c>
      <c r="P41" s="254">
        <v>1354</v>
      </c>
      <c r="Q41" s="251">
        <f t="shared" si="6"/>
        <v>1167.628524046439</v>
      </c>
      <c r="R41" s="254"/>
      <c r="S41" s="251" t="str">
        <f t="shared" si="7"/>
        <v/>
      </c>
      <c r="T41" s="254"/>
      <c r="U41" s="251" t="str">
        <f t="shared" si="8"/>
        <v/>
      </c>
      <c r="V41" s="254">
        <v>204</v>
      </c>
      <c r="W41" s="251">
        <f t="shared" si="9"/>
        <v>175.92039800995093</v>
      </c>
      <c r="X41" s="254">
        <v>6</v>
      </c>
      <c r="Y41" s="251">
        <f t="shared" si="10"/>
        <v>5.1741293532338508</v>
      </c>
      <c r="Z41" s="254"/>
      <c r="AA41" s="251" t="str">
        <f t="shared" si="11"/>
        <v/>
      </c>
      <c r="AB41" s="254"/>
      <c r="AC41" s="251" t="str">
        <f t="shared" si="12"/>
        <v/>
      </c>
      <c r="AD41" s="254"/>
      <c r="AE41" s="251" t="str">
        <f t="shared" si="13"/>
        <v/>
      </c>
      <c r="AF41" s="254"/>
      <c r="AG41" s="251" t="str">
        <f t="shared" si="14"/>
        <v/>
      </c>
      <c r="AH41" s="254"/>
      <c r="AI41" s="251" t="str">
        <f t="shared" si="15"/>
        <v/>
      </c>
      <c r="AJ41" s="254"/>
      <c r="AK41" s="251" t="str">
        <f t="shared" si="16"/>
        <v/>
      </c>
      <c r="AL41" s="254"/>
      <c r="AM41" s="251" t="str">
        <f t="shared" si="17"/>
        <v/>
      </c>
      <c r="AN41" s="254"/>
      <c r="AO41" s="251" t="str">
        <f t="shared" si="18"/>
        <v/>
      </c>
      <c r="AP41" s="254">
        <v>2086</v>
      </c>
      <c r="AQ41" s="251">
        <f t="shared" si="19"/>
        <v>1798.872305140969</v>
      </c>
      <c r="AR41" s="254">
        <v>520</v>
      </c>
    </row>
    <row r="42" spans="1:44" x14ac:dyDescent="0.3">
      <c r="A42" s="253"/>
      <c r="B42">
        <v>0.16153846153846199</v>
      </c>
      <c r="D42" s="254"/>
      <c r="E42" s="251" t="str">
        <f t="shared" si="0"/>
        <v/>
      </c>
      <c r="F42" s="254"/>
      <c r="G42" s="251" t="str">
        <f t="shared" si="1"/>
        <v/>
      </c>
      <c r="H42" s="254"/>
      <c r="I42" s="251" t="str">
        <f t="shared" si="2"/>
        <v/>
      </c>
      <c r="J42" s="254"/>
      <c r="K42" s="251" t="str">
        <f t="shared" si="3"/>
        <v/>
      </c>
      <c r="L42" s="254"/>
      <c r="M42" s="251" t="str">
        <f t="shared" si="4"/>
        <v/>
      </c>
      <c r="N42" s="254">
        <v>129</v>
      </c>
      <c r="O42" s="251">
        <f t="shared" si="5"/>
        <v>798.57142857142628</v>
      </c>
      <c r="P42" s="254">
        <v>1956</v>
      </c>
      <c r="Q42" s="251">
        <f t="shared" si="6"/>
        <v>12108.571428571395</v>
      </c>
      <c r="R42" s="254"/>
      <c r="S42" s="251" t="str">
        <f t="shared" si="7"/>
        <v/>
      </c>
      <c r="T42" s="254"/>
      <c r="U42" s="251" t="str">
        <f t="shared" si="8"/>
        <v/>
      </c>
      <c r="V42" s="254">
        <v>563</v>
      </c>
      <c r="W42" s="251">
        <f t="shared" si="9"/>
        <v>3485.2380952380854</v>
      </c>
      <c r="X42" s="254">
        <v>23</v>
      </c>
      <c r="Y42" s="251">
        <f t="shared" si="10"/>
        <v>142.38095238095198</v>
      </c>
      <c r="Z42" s="254"/>
      <c r="AA42" s="251" t="str">
        <f t="shared" si="11"/>
        <v/>
      </c>
      <c r="AB42" s="254"/>
      <c r="AC42" s="251" t="str">
        <f t="shared" si="12"/>
        <v/>
      </c>
      <c r="AD42" s="254"/>
      <c r="AE42" s="251" t="str">
        <f t="shared" si="13"/>
        <v/>
      </c>
      <c r="AF42" s="254"/>
      <c r="AG42" s="251" t="str">
        <f t="shared" si="14"/>
        <v/>
      </c>
      <c r="AH42" s="254"/>
      <c r="AI42" s="251" t="str">
        <f t="shared" si="15"/>
        <v/>
      </c>
      <c r="AJ42" s="254"/>
      <c r="AK42" s="251" t="str">
        <f t="shared" si="16"/>
        <v/>
      </c>
      <c r="AL42" s="254"/>
      <c r="AM42" s="251" t="str">
        <f t="shared" si="17"/>
        <v/>
      </c>
      <c r="AN42" s="254"/>
      <c r="AO42" s="251" t="str">
        <f t="shared" si="18"/>
        <v/>
      </c>
      <c r="AP42" s="254">
        <v>2671</v>
      </c>
      <c r="AQ42" s="251">
        <f t="shared" si="19"/>
        <v>16534.761904761857</v>
      </c>
      <c r="AR42" s="254"/>
    </row>
    <row r="43" spans="1:44" x14ac:dyDescent="0.3">
      <c r="A43" s="243"/>
      <c r="B43" s="249">
        <v>0.17446999999999999</v>
      </c>
      <c r="D43" s="250">
        <v>335</v>
      </c>
      <c r="E43" s="251">
        <f t="shared" si="0"/>
        <v>1920.1008769415946</v>
      </c>
      <c r="F43" s="250"/>
      <c r="G43" s="251" t="str">
        <f t="shared" si="1"/>
        <v/>
      </c>
      <c r="H43" s="250"/>
      <c r="I43" s="251" t="str">
        <f t="shared" si="2"/>
        <v/>
      </c>
      <c r="J43" s="250"/>
      <c r="K43" s="251" t="str">
        <f t="shared" si="3"/>
        <v/>
      </c>
      <c r="L43" s="250"/>
      <c r="M43" s="251" t="str">
        <f t="shared" si="4"/>
        <v/>
      </c>
      <c r="N43" s="250"/>
      <c r="O43" s="251" t="str">
        <f t="shared" si="5"/>
        <v/>
      </c>
      <c r="P43" s="250"/>
      <c r="Q43" s="251" t="str">
        <f t="shared" si="6"/>
        <v/>
      </c>
      <c r="R43" s="250"/>
      <c r="S43" s="251" t="str">
        <f t="shared" si="7"/>
        <v/>
      </c>
      <c r="T43" s="250"/>
      <c r="U43" s="251" t="str">
        <f t="shared" si="8"/>
        <v/>
      </c>
      <c r="V43" s="250"/>
      <c r="W43" s="251" t="str">
        <f t="shared" si="9"/>
        <v/>
      </c>
      <c r="X43" s="250"/>
      <c r="Y43" s="251" t="str">
        <f t="shared" si="10"/>
        <v/>
      </c>
      <c r="Z43" s="250"/>
      <c r="AA43" s="251" t="str">
        <f t="shared" si="11"/>
        <v/>
      </c>
      <c r="AB43" s="250"/>
      <c r="AC43" s="251" t="str">
        <f t="shared" si="12"/>
        <v/>
      </c>
      <c r="AD43" s="250"/>
      <c r="AE43" s="251" t="str">
        <f t="shared" si="13"/>
        <v/>
      </c>
      <c r="AF43" s="250"/>
      <c r="AG43" s="251" t="str">
        <f t="shared" si="14"/>
        <v/>
      </c>
      <c r="AH43" s="250"/>
      <c r="AI43" s="251" t="str">
        <f t="shared" si="15"/>
        <v/>
      </c>
      <c r="AJ43" s="250">
        <v>722</v>
      </c>
      <c r="AK43" s="251">
        <f t="shared" si="16"/>
        <v>4138.247263139795</v>
      </c>
      <c r="AL43" s="250"/>
      <c r="AM43" s="251" t="str">
        <f t="shared" si="17"/>
        <v/>
      </c>
      <c r="AN43" s="250"/>
      <c r="AO43" s="251" t="str">
        <f t="shared" si="18"/>
        <v/>
      </c>
      <c r="AP43" s="250">
        <v>722</v>
      </c>
      <c r="AQ43" s="251">
        <f t="shared" si="19"/>
        <v>4138.247263139795</v>
      </c>
      <c r="AR43" s="250">
        <v>84</v>
      </c>
    </row>
    <row r="44" spans="1:44" x14ac:dyDescent="0.3">
      <c r="A44" s="253"/>
      <c r="B44">
        <v>2.0095800000000001</v>
      </c>
      <c r="D44" s="254">
        <v>3852</v>
      </c>
      <c r="E44" s="251">
        <f t="shared" si="0"/>
        <v>1916.8184396739616</v>
      </c>
      <c r="F44" s="254"/>
      <c r="G44" s="251" t="str">
        <f t="shared" si="1"/>
        <v/>
      </c>
      <c r="H44" s="254"/>
      <c r="I44" s="251" t="str">
        <f t="shared" si="2"/>
        <v/>
      </c>
      <c r="J44" s="254"/>
      <c r="K44" s="251" t="str">
        <f t="shared" si="3"/>
        <v/>
      </c>
      <c r="L44" s="254"/>
      <c r="M44" s="251" t="str">
        <f t="shared" si="4"/>
        <v/>
      </c>
      <c r="N44" s="254"/>
      <c r="O44" s="251" t="str">
        <f t="shared" si="5"/>
        <v/>
      </c>
      <c r="P44" s="254"/>
      <c r="Q44" s="251" t="str">
        <f t="shared" si="6"/>
        <v/>
      </c>
      <c r="R44" s="254"/>
      <c r="S44" s="251" t="str">
        <f t="shared" si="7"/>
        <v/>
      </c>
      <c r="T44" s="254"/>
      <c r="U44" s="251" t="str">
        <f t="shared" si="8"/>
        <v/>
      </c>
      <c r="V44" s="254"/>
      <c r="W44" s="251" t="str">
        <f t="shared" si="9"/>
        <v/>
      </c>
      <c r="X44" s="254"/>
      <c r="Y44" s="251" t="str">
        <f t="shared" si="10"/>
        <v/>
      </c>
      <c r="Z44" s="254"/>
      <c r="AA44" s="251" t="str">
        <f t="shared" si="11"/>
        <v/>
      </c>
      <c r="AB44" s="254"/>
      <c r="AC44" s="251" t="str">
        <f t="shared" si="12"/>
        <v/>
      </c>
      <c r="AD44" s="254"/>
      <c r="AE44" s="251" t="str">
        <f t="shared" si="13"/>
        <v/>
      </c>
      <c r="AF44" s="254"/>
      <c r="AG44" s="251" t="str">
        <f t="shared" si="14"/>
        <v/>
      </c>
      <c r="AH44" s="254"/>
      <c r="AI44" s="251" t="str">
        <f t="shared" si="15"/>
        <v/>
      </c>
      <c r="AJ44" s="254">
        <v>8322</v>
      </c>
      <c r="AK44" s="251">
        <f t="shared" si="16"/>
        <v>4141.1638252769235</v>
      </c>
      <c r="AL44" s="254"/>
      <c r="AM44" s="251" t="str">
        <f t="shared" si="17"/>
        <v/>
      </c>
      <c r="AN44" s="254"/>
      <c r="AO44" s="251" t="str">
        <f t="shared" si="18"/>
        <v/>
      </c>
      <c r="AP44" s="254">
        <v>8322</v>
      </c>
      <c r="AQ44" s="251">
        <f t="shared" si="19"/>
        <v>4141.1638252769235</v>
      </c>
      <c r="AR44" s="254">
        <v>969</v>
      </c>
    </row>
    <row r="45" spans="1:44" x14ac:dyDescent="0.3">
      <c r="A45" s="243"/>
      <c r="B45" s="249">
        <v>5</v>
      </c>
      <c r="D45" s="250"/>
      <c r="E45" s="251" t="str">
        <f t="shared" si="0"/>
        <v/>
      </c>
      <c r="F45" s="250"/>
      <c r="G45" s="251" t="str">
        <f t="shared" si="1"/>
        <v/>
      </c>
      <c r="H45" s="250"/>
      <c r="I45" s="251" t="str">
        <f t="shared" si="2"/>
        <v/>
      </c>
      <c r="J45" s="250"/>
      <c r="K45" s="251" t="str">
        <f t="shared" si="3"/>
        <v/>
      </c>
      <c r="L45" s="250"/>
      <c r="M45" s="251" t="str">
        <f t="shared" si="4"/>
        <v/>
      </c>
      <c r="N45" s="250"/>
      <c r="O45" s="251" t="str">
        <f t="shared" si="5"/>
        <v/>
      </c>
      <c r="P45" s="250"/>
      <c r="Q45" s="251" t="str">
        <f t="shared" si="6"/>
        <v/>
      </c>
      <c r="R45" s="250"/>
      <c r="S45" s="251" t="str">
        <f t="shared" si="7"/>
        <v/>
      </c>
      <c r="T45" s="250"/>
      <c r="U45" s="251" t="str">
        <f t="shared" si="8"/>
        <v/>
      </c>
      <c r="V45" s="250"/>
      <c r="W45" s="251" t="str">
        <f t="shared" si="9"/>
        <v/>
      </c>
      <c r="X45" s="250"/>
      <c r="Y45" s="251" t="str">
        <f t="shared" si="10"/>
        <v/>
      </c>
      <c r="Z45" s="250"/>
      <c r="AA45" s="251" t="str">
        <f t="shared" si="11"/>
        <v/>
      </c>
      <c r="AB45" s="250"/>
      <c r="AC45" s="251" t="str">
        <f t="shared" si="12"/>
        <v/>
      </c>
      <c r="AD45" s="250"/>
      <c r="AE45" s="251" t="str">
        <f t="shared" si="13"/>
        <v/>
      </c>
      <c r="AF45" s="250"/>
      <c r="AG45" s="251" t="str">
        <f t="shared" si="14"/>
        <v/>
      </c>
      <c r="AH45" s="250"/>
      <c r="AI45" s="251" t="str">
        <f t="shared" si="15"/>
        <v/>
      </c>
      <c r="AJ45" s="250">
        <v>5465</v>
      </c>
      <c r="AK45" s="251">
        <f t="shared" si="16"/>
        <v>1093</v>
      </c>
      <c r="AL45" s="250"/>
      <c r="AM45" s="251" t="str">
        <f t="shared" si="17"/>
        <v/>
      </c>
      <c r="AN45" s="250"/>
      <c r="AO45" s="251" t="str">
        <f t="shared" si="18"/>
        <v/>
      </c>
      <c r="AP45" s="250">
        <v>5465</v>
      </c>
      <c r="AQ45" s="251">
        <f t="shared" si="19"/>
        <v>1093</v>
      </c>
      <c r="AR45" s="250"/>
    </row>
    <row r="46" spans="1:44" x14ac:dyDescent="0.3">
      <c r="A46" s="243"/>
      <c r="B46" s="249">
        <v>2.74</v>
      </c>
      <c r="D46" s="250">
        <v>8674</v>
      </c>
      <c r="E46" s="251">
        <f t="shared" si="0"/>
        <v>3165.6934306569342</v>
      </c>
      <c r="F46" s="250"/>
      <c r="G46" s="251" t="str">
        <f t="shared" si="1"/>
        <v/>
      </c>
      <c r="H46" s="250"/>
      <c r="I46" s="251" t="str">
        <f t="shared" si="2"/>
        <v/>
      </c>
      <c r="J46" s="250"/>
      <c r="K46" s="251" t="str">
        <f t="shared" si="3"/>
        <v/>
      </c>
      <c r="L46" s="250"/>
      <c r="M46" s="251" t="str">
        <f t="shared" si="4"/>
        <v/>
      </c>
      <c r="N46" s="250"/>
      <c r="O46" s="251" t="str">
        <f t="shared" si="5"/>
        <v/>
      </c>
      <c r="P46" s="250"/>
      <c r="Q46" s="251" t="str">
        <f t="shared" si="6"/>
        <v/>
      </c>
      <c r="R46" s="250"/>
      <c r="S46" s="251" t="str">
        <f t="shared" si="7"/>
        <v/>
      </c>
      <c r="T46" s="250"/>
      <c r="U46" s="251" t="str">
        <f t="shared" si="8"/>
        <v/>
      </c>
      <c r="V46" s="250"/>
      <c r="W46" s="251" t="str">
        <f t="shared" si="9"/>
        <v/>
      </c>
      <c r="X46" s="250"/>
      <c r="Y46" s="251" t="str">
        <f t="shared" si="10"/>
        <v/>
      </c>
      <c r="Z46" s="250"/>
      <c r="AA46" s="251" t="str">
        <f t="shared" si="11"/>
        <v/>
      </c>
      <c r="AB46" s="250"/>
      <c r="AC46" s="251" t="str">
        <f t="shared" si="12"/>
        <v/>
      </c>
      <c r="AD46" s="250"/>
      <c r="AE46" s="251" t="str">
        <f t="shared" si="13"/>
        <v/>
      </c>
      <c r="AF46" s="250"/>
      <c r="AG46" s="251" t="str">
        <f t="shared" si="14"/>
        <v/>
      </c>
      <c r="AH46" s="250"/>
      <c r="AI46" s="251" t="str">
        <f t="shared" si="15"/>
        <v/>
      </c>
      <c r="AJ46" s="250"/>
      <c r="AK46" s="251" t="str">
        <f t="shared" si="16"/>
        <v/>
      </c>
      <c r="AL46" s="250"/>
      <c r="AM46" s="251" t="str">
        <f t="shared" si="17"/>
        <v/>
      </c>
      <c r="AN46" s="250"/>
      <c r="AO46" s="251" t="str">
        <f t="shared" si="18"/>
        <v/>
      </c>
      <c r="AP46" s="250"/>
      <c r="AQ46" s="251" t="str">
        <f t="shared" si="19"/>
        <v/>
      </c>
      <c r="AR46" s="250">
        <v>36</v>
      </c>
    </row>
    <row r="47" spans="1:44" x14ac:dyDescent="0.3">
      <c r="A47" s="253"/>
      <c r="B47">
        <v>641.59999999999991</v>
      </c>
      <c r="D47" s="254">
        <v>9338075</v>
      </c>
      <c r="E47" s="251">
        <f t="shared" si="0"/>
        <v>14554.356296758107</v>
      </c>
      <c r="F47" s="254">
        <v>999900</v>
      </c>
      <c r="G47" s="251">
        <f t="shared" si="1"/>
        <v>1558.4476309226934</v>
      </c>
      <c r="H47" s="254">
        <v>397755</v>
      </c>
      <c r="I47" s="251">
        <f t="shared" si="2"/>
        <v>619.94233167082302</v>
      </c>
      <c r="J47" s="254">
        <v>3015260</v>
      </c>
      <c r="K47" s="251">
        <f t="shared" si="3"/>
        <v>4699.5947630922701</v>
      </c>
      <c r="L47" s="254"/>
      <c r="M47" s="251" t="str">
        <f t="shared" si="4"/>
        <v/>
      </c>
      <c r="N47" s="254">
        <v>28225</v>
      </c>
      <c r="O47" s="251">
        <f t="shared" si="5"/>
        <v>43.991583541147136</v>
      </c>
      <c r="P47" s="254">
        <v>43485</v>
      </c>
      <c r="Q47" s="251">
        <f t="shared" si="6"/>
        <v>67.775872817955118</v>
      </c>
      <c r="R47" s="254"/>
      <c r="S47" s="251" t="str">
        <f t="shared" si="7"/>
        <v/>
      </c>
      <c r="T47" s="254">
        <v>43985</v>
      </c>
      <c r="U47" s="251">
        <f t="shared" si="8"/>
        <v>68.555174563591038</v>
      </c>
      <c r="V47" s="254"/>
      <c r="W47" s="251" t="str">
        <f t="shared" si="9"/>
        <v/>
      </c>
      <c r="X47" s="254"/>
      <c r="Y47" s="251" t="str">
        <f t="shared" si="10"/>
        <v/>
      </c>
      <c r="Z47" s="254"/>
      <c r="AA47" s="251" t="str">
        <f t="shared" si="11"/>
        <v/>
      </c>
      <c r="AB47" s="254"/>
      <c r="AC47" s="251" t="str">
        <f t="shared" si="12"/>
        <v/>
      </c>
      <c r="AD47" s="254"/>
      <c r="AE47" s="251" t="str">
        <f t="shared" si="13"/>
        <v/>
      </c>
      <c r="AF47" s="254"/>
      <c r="AG47" s="251" t="str">
        <f t="shared" si="14"/>
        <v/>
      </c>
      <c r="AH47" s="254"/>
      <c r="AI47" s="251" t="str">
        <f t="shared" si="15"/>
        <v/>
      </c>
      <c r="AJ47" s="254">
        <v>637820</v>
      </c>
      <c r="AK47" s="251">
        <f t="shared" si="16"/>
        <v>994.10847880299264</v>
      </c>
      <c r="AL47" s="254"/>
      <c r="AM47" s="251" t="str">
        <f t="shared" si="17"/>
        <v/>
      </c>
      <c r="AN47" s="254"/>
      <c r="AO47" s="251" t="str">
        <f t="shared" si="18"/>
        <v/>
      </c>
      <c r="AP47" s="254">
        <v>5166430</v>
      </c>
      <c r="AQ47" s="251">
        <f t="shared" si="19"/>
        <v>8052.4158354114725</v>
      </c>
      <c r="AR47" s="254">
        <v>1091225</v>
      </c>
    </row>
    <row r="48" spans="1:44" x14ac:dyDescent="0.3">
      <c r="A48" s="243"/>
      <c r="B48" s="249">
        <v>5.0199999999999996</v>
      </c>
      <c r="D48" s="250">
        <v>14418</v>
      </c>
      <c r="E48" s="251">
        <f t="shared" si="0"/>
        <v>2872.1115537848609</v>
      </c>
      <c r="F48" s="250"/>
      <c r="G48" s="251" t="str">
        <f t="shared" si="1"/>
        <v/>
      </c>
      <c r="H48" s="250"/>
      <c r="I48" s="251" t="str">
        <f t="shared" si="2"/>
        <v/>
      </c>
      <c r="J48" s="250"/>
      <c r="K48" s="251" t="str">
        <f t="shared" si="3"/>
        <v/>
      </c>
      <c r="L48" s="250"/>
      <c r="M48" s="251" t="str">
        <f t="shared" si="4"/>
        <v/>
      </c>
      <c r="N48" s="250">
        <v>170</v>
      </c>
      <c r="O48" s="251">
        <f t="shared" si="5"/>
        <v>33.864541832669325</v>
      </c>
      <c r="P48" s="250"/>
      <c r="Q48" s="251" t="str">
        <f t="shared" si="6"/>
        <v/>
      </c>
      <c r="R48" s="250"/>
      <c r="S48" s="251" t="str">
        <f t="shared" si="7"/>
        <v/>
      </c>
      <c r="T48" s="250"/>
      <c r="U48" s="251" t="str">
        <f t="shared" si="8"/>
        <v/>
      </c>
      <c r="V48" s="250">
        <v>8980</v>
      </c>
      <c r="W48" s="251">
        <f t="shared" si="9"/>
        <v>1788.8446215139443</v>
      </c>
      <c r="X48" s="250">
        <v>5114</v>
      </c>
      <c r="Y48" s="251">
        <f t="shared" si="10"/>
        <v>1018.7250996015937</v>
      </c>
      <c r="Z48" s="250"/>
      <c r="AA48" s="251" t="str">
        <f t="shared" si="11"/>
        <v/>
      </c>
      <c r="AB48" s="250"/>
      <c r="AC48" s="251" t="str">
        <f t="shared" si="12"/>
        <v/>
      </c>
      <c r="AD48" s="250"/>
      <c r="AE48" s="251" t="str">
        <f t="shared" si="13"/>
        <v/>
      </c>
      <c r="AF48" s="250"/>
      <c r="AG48" s="251" t="str">
        <f t="shared" si="14"/>
        <v/>
      </c>
      <c r="AH48" s="250"/>
      <c r="AI48" s="251" t="str">
        <f t="shared" si="15"/>
        <v/>
      </c>
      <c r="AJ48" s="250">
        <v>40000</v>
      </c>
      <c r="AK48" s="251">
        <f t="shared" si="16"/>
        <v>7968.1274900398412</v>
      </c>
      <c r="AL48" s="250"/>
      <c r="AM48" s="251" t="str">
        <f t="shared" si="17"/>
        <v/>
      </c>
      <c r="AN48" s="250"/>
      <c r="AO48" s="251" t="str">
        <f t="shared" si="18"/>
        <v/>
      </c>
      <c r="AP48" s="250">
        <v>54264</v>
      </c>
      <c r="AQ48" s="251">
        <f t="shared" si="19"/>
        <v>10809.561752988049</v>
      </c>
      <c r="AR48" s="250">
        <v>52832</v>
      </c>
    </row>
    <row r="49" spans="1:44" x14ac:dyDescent="0.3">
      <c r="A49" s="243"/>
      <c r="B49" s="249">
        <v>0.37369999999999998</v>
      </c>
      <c r="D49" s="250">
        <v>6844</v>
      </c>
      <c r="E49" s="251">
        <f t="shared" si="0"/>
        <v>18314.155739898317</v>
      </c>
      <c r="F49" s="250">
        <v>10</v>
      </c>
      <c r="G49" s="251">
        <f t="shared" si="1"/>
        <v>26.75943270002676</v>
      </c>
      <c r="H49" s="250"/>
      <c r="I49" s="251" t="str">
        <f t="shared" si="2"/>
        <v/>
      </c>
      <c r="J49" s="250"/>
      <c r="K49" s="251" t="str">
        <f t="shared" si="3"/>
        <v/>
      </c>
      <c r="L49" s="250"/>
      <c r="M49" s="251" t="str">
        <f t="shared" si="4"/>
        <v/>
      </c>
      <c r="N49" s="250">
        <v>111</v>
      </c>
      <c r="O49" s="251">
        <f t="shared" si="5"/>
        <v>297.02970297029702</v>
      </c>
      <c r="P49" s="250">
        <v>274</v>
      </c>
      <c r="Q49" s="251">
        <f t="shared" si="6"/>
        <v>733.20845598073322</v>
      </c>
      <c r="R49" s="250"/>
      <c r="S49" s="251" t="str">
        <f t="shared" si="7"/>
        <v/>
      </c>
      <c r="T49" s="250"/>
      <c r="U49" s="251" t="str">
        <f t="shared" si="8"/>
        <v/>
      </c>
      <c r="V49" s="250"/>
      <c r="W49" s="251" t="str">
        <f t="shared" si="9"/>
        <v/>
      </c>
      <c r="X49" s="250"/>
      <c r="Y49" s="251" t="str">
        <f t="shared" si="10"/>
        <v/>
      </c>
      <c r="Z49" s="250"/>
      <c r="AA49" s="251" t="str">
        <f t="shared" si="11"/>
        <v/>
      </c>
      <c r="AB49" s="250"/>
      <c r="AC49" s="251" t="str">
        <f t="shared" si="12"/>
        <v/>
      </c>
      <c r="AD49" s="250"/>
      <c r="AE49" s="251" t="str">
        <f t="shared" si="13"/>
        <v/>
      </c>
      <c r="AF49" s="250"/>
      <c r="AG49" s="251" t="str">
        <f t="shared" si="14"/>
        <v/>
      </c>
      <c r="AH49" s="250"/>
      <c r="AI49" s="251" t="str">
        <f t="shared" si="15"/>
        <v/>
      </c>
      <c r="AJ49" s="250">
        <v>278</v>
      </c>
      <c r="AK49" s="251">
        <f t="shared" si="16"/>
        <v>743.91222906074393</v>
      </c>
      <c r="AL49" s="250"/>
      <c r="AM49" s="251" t="str">
        <f t="shared" si="17"/>
        <v/>
      </c>
      <c r="AN49" s="250">
        <v>743</v>
      </c>
      <c r="AO49" s="251">
        <f t="shared" si="18"/>
        <v>1988.2258496119885</v>
      </c>
      <c r="AP49" s="250">
        <v>1416</v>
      </c>
      <c r="AQ49" s="251">
        <f t="shared" si="19"/>
        <v>3789.1356703237893</v>
      </c>
      <c r="AR49" s="250"/>
    </row>
    <row r="50" spans="1:44" x14ac:dyDescent="0.3">
      <c r="A50" s="243"/>
      <c r="B50" s="249">
        <v>0.55000000000000004</v>
      </c>
      <c r="D50" s="250">
        <v>1922</v>
      </c>
      <c r="E50" s="251">
        <f t="shared" si="0"/>
        <v>3494.545454545454</v>
      </c>
      <c r="F50" s="250">
        <v>75</v>
      </c>
      <c r="G50" s="251">
        <f t="shared" si="1"/>
        <v>136.36363636363635</v>
      </c>
      <c r="H50" s="250"/>
      <c r="I50" s="251" t="str">
        <f t="shared" si="2"/>
        <v/>
      </c>
      <c r="J50" s="250"/>
      <c r="K50" s="251" t="str">
        <f t="shared" si="3"/>
        <v/>
      </c>
      <c r="L50" s="250"/>
      <c r="M50" s="251" t="str">
        <f t="shared" si="4"/>
        <v/>
      </c>
      <c r="N50" s="250">
        <v>100</v>
      </c>
      <c r="O50" s="251">
        <f t="shared" si="5"/>
        <v>181.81818181818181</v>
      </c>
      <c r="P50" s="250">
        <v>698</v>
      </c>
      <c r="Q50" s="251">
        <f t="shared" si="6"/>
        <v>1269.090909090909</v>
      </c>
      <c r="R50" s="250"/>
      <c r="S50" s="251" t="str">
        <f t="shared" si="7"/>
        <v/>
      </c>
      <c r="T50" s="250"/>
      <c r="U50" s="251" t="str">
        <f t="shared" si="8"/>
        <v/>
      </c>
      <c r="V50" s="250"/>
      <c r="W50" s="251" t="str">
        <f t="shared" si="9"/>
        <v/>
      </c>
      <c r="X50" s="250"/>
      <c r="Y50" s="251" t="str">
        <f t="shared" si="10"/>
        <v/>
      </c>
      <c r="Z50" s="250"/>
      <c r="AA50" s="251" t="str">
        <f t="shared" si="11"/>
        <v/>
      </c>
      <c r="AB50" s="250"/>
      <c r="AC50" s="251" t="str">
        <f t="shared" si="12"/>
        <v/>
      </c>
      <c r="AD50" s="250">
        <v>15.2</v>
      </c>
      <c r="AE50" s="251">
        <f t="shared" si="13"/>
        <v>27.636363636363633</v>
      </c>
      <c r="AF50" s="250"/>
      <c r="AG50" s="251" t="str">
        <f t="shared" si="14"/>
        <v/>
      </c>
      <c r="AH50" s="250"/>
      <c r="AI50" s="251" t="str">
        <f t="shared" si="15"/>
        <v/>
      </c>
      <c r="AJ50" s="250">
        <v>136</v>
      </c>
      <c r="AK50" s="251">
        <f t="shared" si="16"/>
        <v>247.27272727272725</v>
      </c>
      <c r="AL50" s="250"/>
      <c r="AM50" s="251" t="str">
        <f t="shared" si="17"/>
        <v/>
      </c>
      <c r="AN50" s="250"/>
      <c r="AO50" s="251" t="str">
        <f t="shared" si="18"/>
        <v/>
      </c>
      <c r="AP50" s="250">
        <v>1024.2</v>
      </c>
      <c r="AQ50" s="251">
        <f t="shared" si="19"/>
        <v>1862.181818181818</v>
      </c>
      <c r="AR50" s="250">
        <v>519</v>
      </c>
    </row>
    <row r="51" spans="1:44" x14ac:dyDescent="0.3">
      <c r="A51" s="253"/>
      <c r="B51">
        <v>0.8</v>
      </c>
      <c r="D51" s="254">
        <v>2552</v>
      </c>
      <c r="E51" s="251">
        <f t="shared" si="0"/>
        <v>3190</v>
      </c>
      <c r="F51" s="254">
        <v>100</v>
      </c>
      <c r="G51" s="251">
        <f t="shared" si="1"/>
        <v>125</v>
      </c>
      <c r="H51" s="254"/>
      <c r="I51" s="251" t="str">
        <f t="shared" si="2"/>
        <v/>
      </c>
      <c r="J51" s="254"/>
      <c r="K51" s="251" t="str">
        <f t="shared" si="3"/>
        <v/>
      </c>
      <c r="L51" s="254"/>
      <c r="M51" s="251" t="str">
        <f t="shared" si="4"/>
        <v/>
      </c>
      <c r="N51" s="254">
        <v>133</v>
      </c>
      <c r="O51" s="251">
        <f t="shared" si="5"/>
        <v>166.25</v>
      </c>
      <c r="P51" s="254">
        <v>927</v>
      </c>
      <c r="Q51" s="251">
        <f t="shared" si="6"/>
        <v>1158.75</v>
      </c>
      <c r="R51" s="254"/>
      <c r="S51" s="251" t="str">
        <f t="shared" si="7"/>
        <v/>
      </c>
      <c r="T51" s="254"/>
      <c r="U51" s="251" t="str">
        <f t="shared" si="8"/>
        <v/>
      </c>
      <c r="V51" s="254"/>
      <c r="W51" s="251" t="str">
        <f t="shared" si="9"/>
        <v/>
      </c>
      <c r="X51" s="254"/>
      <c r="Y51" s="251" t="str">
        <f t="shared" si="10"/>
        <v/>
      </c>
      <c r="Z51" s="254"/>
      <c r="AA51" s="251" t="str">
        <f t="shared" si="11"/>
        <v/>
      </c>
      <c r="AB51" s="254"/>
      <c r="AC51" s="251" t="str">
        <f t="shared" si="12"/>
        <v/>
      </c>
      <c r="AD51" s="254"/>
      <c r="AE51" s="251" t="str">
        <f t="shared" si="13"/>
        <v/>
      </c>
      <c r="AF51" s="254"/>
      <c r="AG51" s="251" t="str">
        <f t="shared" si="14"/>
        <v/>
      </c>
      <c r="AH51" s="254"/>
      <c r="AI51" s="251" t="str">
        <f t="shared" si="15"/>
        <v/>
      </c>
      <c r="AJ51" s="254">
        <v>181</v>
      </c>
      <c r="AK51" s="251">
        <f t="shared" si="16"/>
        <v>226.25</v>
      </c>
      <c r="AL51" s="254"/>
      <c r="AM51" s="251" t="str">
        <f t="shared" si="17"/>
        <v/>
      </c>
      <c r="AN51" s="254"/>
      <c r="AO51" s="251" t="str">
        <f t="shared" si="18"/>
        <v/>
      </c>
      <c r="AP51" s="254">
        <v>1341</v>
      </c>
      <c r="AQ51" s="251">
        <f t="shared" si="19"/>
        <v>1676.25</v>
      </c>
      <c r="AR51" s="254">
        <v>688</v>
      </c>
    </row>
    <row r="52" spans="1:44" x14ac:dyDescent="0.3">
      <c r="A52" s="243"/>
      <c r="B52" s="249">
        <v>0.5978</v>
      </c>
      <c r="D52" s="250">
        <v>2376</v>
      </c>
      <c r="E52" s="251">
        <f t="shared" si="0"/>
        <v>3974.5734359317498</v>
      </c>
      <c r="F52" s="250">
        <v>567</v>
      </c>
      <c r="G52" s="251">
        <f t="shared" si="1"/>
        <v>948.47775175644028</v>
      </c>
      <c r="H52" s="250"/>
      <c r="I52" s="251" t="str">
        <f t="shared" si="2"/>
        <v/>
      </c>
      <c r="J52" s="250"/>
      <c r="K52" s="251" t="str">
        <f t="shared" si="3"/>
        <v/>
      </c>
      <c r="L52" s="250"/>
      <c r="M52" s="251" t="str">
        <f t="shared" si="4"/>
        <v/>
      </c>
      <c r="N52" s="250">
        <v>115</v>
      </c>
      <c r="O52" s="251">
        <f t="shared" si="5"/>
        <v>192.37203077952492</v>
      </c>
      <c r="P52" s="250">
        <v>97</v>
      </c>
      <c r="Q52" s="251">
        <f t="shared" si="6"/>
        <v>162.26162596186015</v>
      </c>
      <c r="R52" s="250">
        <v>39</v>
      </c>
      <c r="S52" s="251">
        <f t="shared" si="7"/>
        <v>65.239210438273673</v>
      </c>
      <c r="T52" s="250"/>
      <c r="U52" s="251" t="str">
        <f t="shared" si="8"/>
        <v/>
      </c>
      <c r="V52" s="250">
        <v>2490</v>
      </c>
      <c r="W52" s="251">
        <f t="shared" si="9"/>
        <v>4165.2726664436268</v>
      </c>
      <c r="X52" s="250"/>
      <c r="Y52" s="251" t="str">
        <f t="shared" si="10"/>
        <v/>
      </c>
      <c r="Z52" s="250"/>
      <c r="AA52" s="251" t="str">
        <f t="shared" si="11"/>
        <v/>
      </c>
      <c r="AB52" s="250"/>
      <c r="AC52" s="251" t="str">
        <f t="shared" si="12"/>
        <v/>
      </c>
      <c r="AD52" s="250">
        <v>101</v>
      </c>
      <c r="AE52" s="251">
        <f t="shared" si="13"/>
        <v>168.95282703245232</v>
      </c>
      <c r="AF52" s="250"/>
      <c r="AG52" s="251" t="str">
        <f t="shared" si="14"/>
        <v/>
      </c>
      <c r="AH52" s="250"/>
      <c r="AI52" s="251" t="str">
        <f t="shared" si="15"/>
        <v/>
      </c>
      <c r="AJ52" s="250">
        <v>91</v>
      </c>
      <c r="AK52" s="251">
        <f t="shared" si="16"/>
        <v>152.22482435597189</v>
      </c>
      <c r="AL52" s="250"/>
      <c r="AM52" s="251" t="str">
        <f t="shared" si="17"/>
        <v/>
      </c>
      <c r="AN52" s="250">
        <v>103</v>
      </c>
      <c r="AO52" s="251">
        <f t="shared" si="18"/>
        <v>172.2984275677484</v>
      </c>
      <c r="AP52" s="250">
        <v>3603</v>
      </c>
      <c r="AQ52" s="251">
        <f t="shared" si="19"/>
        <v>6027.0993643358979</v>
      </c>
      <c r="AR52" s="250">
        <v>1228</v>
      </c>
    </row>
    <row r="53" spans="1:44" x14ac:dyDescent="0.3">
      <c r="A53" s="253"/>
      <c r="B53">
        <v>2.7300000000000001E-2</v>
      </c>
      <c r="D53" s="254">
        <v>107</v>
      </c>
      <c r="E53" s="251">
        <f t="shared" si="0"/>
        <v>3919.4139194139193</v>
      </c>
      <c r="F53" s="254">
        <v>25</v>
      </c>
      <c r="G53" s="251">
        <f t="shared" si="1"/>
        <v>915.75091575091574</v>
      </c>
      <c r="H53" s="254"/>
      <c r="I53" s="251" t="str">
        <f t="shared" si="2"/>
        <v/>
      </c>
      <c r="J53" s="254"/>
      <c r="K53" s="251" t="str">
        <f t="shared" si="3"/>
        <v/>
      </c>
      <c r="L53" s="254"/>
      <c r="M53" s="251" t="str">
        <f t="shared" si="4"/>
        <v/>
      </c>
      <c r="N53" s="254">
        <v>5</v>
      </c>
      <c r="O53" s="251">
        <f t="shared" si="5"/>
        <v>183.15018315018315</v>
      </c>
      <c r="P53" s="254">
        <v>4</v>
      </c>
      <c r="Q53" s="251">
        <f t="shared" si="6"/>
        <v>146.52014652014651</v>
      </c>
      <c r="R53" s="254">
        <v>2</v>
      </c>
      <c r="S53" s="251">
        <f t="shared" si="7"/>
        <v>73.260073260073256</v>
      </c>
      <c r="T53" s="254"/>
      <c r="U53" s="251" t="str">
        <f t="shared" si="8"/>
        <v/>
      </c>
      <c r="V53" s="254">
        <v>111</v>
      </c>
      <c r="W53" s="251">
        <f t="shared" si="9"/>
        <v>4065.9340659340655</v>
      </c>
      <c r="X53" s="254"/>
      <c r="Y53" s="251" t="str">
        <f t="shared" si="10"/>
        <v/>
      </c>
      <c r="Z53" s="254"/>
      <c r="AA53" s="251" t="str">
        <f t="shared" si="11"/>
        <v/>
      </c>
      <c r="AB53" s="254"/>
      <c r="AC53" s="251" t="str">
        <f t="shared" si="12"/>
        <v/>
      </c>
      <c r="AD53" s="254">
        <v>4</v>
      </c>
      <c r="AE53" s="251">
        <f t="shared" si="13"/>
        <v>146.52014652014651</v>
      </c>
      <c r="AF53" s="254"/>
      <c r="AG53" s="251" t="str">
        <f t="shared" si="14"/>
        <v/>
      </c>
      <c r="AH53" s="254"/>
      <c r="AI53" s="251" t="str">
        <f t="shared" si="15"/>
        <v/>
      </c>
      <c r="AJ53" s="254">
        <v>4</v>
      </c>
      <c r="AK53" s="251">
        <f t="shared" si="16"/>
        <v>146.52014652014651</v>
      </c>
      <c r="AL53" s="254"/>
      <c r="AM53" s="251" t="str">
        <f t="shared" si="17"/>
        <v/>
      </c>
      <c r="AN53" s="254">
        <v>5</v>
      </c>
      <c r="AO53" s="251">
        <f t="shared" si="18"/>
        <v>183.15018315018315</v>
      </c>
      <c r="AP53" s="254">
        <v>160</v>
      </c>
      <c r="AQ53" s="251">
        <f t="shared" si="19"/>
        <v>5860.8058608058609</v>
      </c>
      <c r="AR53" s="254">
        <v>55</v>
      </c>
    </row>
    <row r="54" spans="1:44" x14ac:dyDescent="0.3">
      <c r="A54" s="243"/>
      <c r="B54" s="249">
        <v>0.61</v>
      </c>
      <c r="D54" s="250">
        <v>12280</v>
      </c>
      <c r="E54" s="251">
        <f t="shared" si="0"/>
        <v>20131.147540983606</v>
      </c>
      <c r="F54" s="250"/>
      <c r="G54" s="251" t="str">
        <f t="shared" si="1"/>
        <v/>
      </c>
      <c r="H54" s="250"/>
      <c r="I54" s="251" t="str">
        <f t="shared" si="2"/>
        <v/>
      </c>
      <c r="J54" s="250">
        <v>37</v>
      </c>
      <c r="K54" s="251">
        <f t="shared" si="3"/>
        <v>60.655737704918032</v>
      </c>
      <c r="L54" s="250"/>
      <c r="M54" s="251" t="str">
        <f t="shared" si="4"/>
        <v/>
      </c>
      <c r="N54" s="250">
        <v>39</v>
      </c>
      <c r="O54" s="251">
        <f t="shared" si="5"/>
        <v>63.934426229508198</v>
      </c>
      <c r="P54" s="250">
        <v>260</v>
      </c>
      <c r="Q54" s="251">
        <f t="shared" si="6"/>
        <v>426.22950819672133</v>
      </c>
      <c r="R54" s="250"/>
      <c r="S54" s="251" t="str">
        <f t="shared" si="7"/>
        <v/>
      </c>
      <c r="T54" s="250">
        <v>3</v>
      </c>
      <c r="U54" s="251">
        <f t="shared" si="8"/>
        <v>4.918032786885246</v>
      </c>
      <c r="V54" s="250">
        <v>354</v>
      </c>
      <c r="W54" s="251">
        <f t="shared" si="9"/>
        <v>580.32786885245901</v>
      </c>
      <c r="X54" s="250"/>
      <c r="Y54" s="251" t="str">
        <f t="shared" si="10"/>
        <v/>
      </c>
      <c r="Z54" s="250"/>
      <c r="AA54" s="251" t="str">
        <f t="shared" si="11"/>
        <v/>
      </c>
      <c r="AB54" s="250"/>
      <c r="AC54" s="251" t="str">
        <f t="shared" si="12"/>
        <v/>
      </c>
      <c r="AD54" s="250"/>
      <c r="AE54" s="251" t="str">
        <f t="shared" si="13"/>
        <v/>
      </c>
      <c r="AF54" s="250"/>
      <c r="AG54" s="251" t="str">
        <f t="shared" si="14"/>
        <v/>
      </c>
      <c r="AH54" s="250"/>
      <c r="AI54" s="251" t="str">
        <f t="shared" si="15"/>
        <v/>
      </c>
      <c r="AJ54" s="250">
        <v>208</v>
      </c>
      <c r="AK54" s="251">
        <f t="shared" si="16"/>
        <v>340.98360655737707</v>
      </c>
      <c r="AL54" s="250"/>
      <c r="AM54" s="251" t="str">
        <f t="shared" si="17"/>
        <v/>
      </c>
      <c r="AN54" s="250"/>
      <c r="AO54" s="251" t="str">
        <f t="shared" si="18"/>
        <v/>
      </c>
      <c r="AP54" s="250">
        <v>901</v>
      </c>
      <c r="AQ54" s="251">
        <f t="shared" si="19"/>
        <v>1477.049180327869</v>
      </c>
      <c r="AR54" s="250">
        <v>3790</v>
      </c>
    </row>
    <row r="55" spans="1:44" x14ac:dyDescent="0.3">
      <c r="A55" s="243"/>
      <c r="B55" s="249">
        <v>3.08</v>
      </c>
      <c r="D55" s="250">
        <v>8644</v>
      </c>
      <c r="E55" s="251">
        <f t="shared" si="0"/>
        <v>2806.4935064935066</v>
      </c>
      <c r="F55" s="250">
        <v>4</v>
      </c>
      <c r="G55" s="251">
        <f t="shared" si="1"/>
        <v>1.2987012987012987</v>
      </c>
      <c r="H55" s="250"/>
      <c r="I55" s="251" t="str">
        <f t="shared" si="2"/>
        <v/>
      </c>
      <c r="J55" s="250"/>
      <c r="K55" s="251" t="str">
        <f t="shared" si="3"/>
        <v/>
      </c>
      <c r="L55" s="250"/>
      <c r="M55" s="251" t="str">
        <f t="shared" si="4"/>
        <v/>
      </c>
      <c r="N55" s="250">
        <v>784</v>
      </c>
      <c r="O55" s="251">
        <f t="shared" si="5"/>
        <v>254.54545454545453</v>
      </c>
      <c r="P55" s="250">
        <v>7634</v>
      </c>
      <c r="Q55" s="251">
        <f t="shared" si="6"/>
        <v>2478.5714285714284</v>
      </c>
      <c r="R55" s="250"/>
      <c r="S55" s="251" t="str">
        <f t="shared" si="7"/>
        <v/>
      </c>
      <c r="T55" s="250"/>
      <c r="U55" s="251" t="str">
        <f t="shared" si="8"/>
        <v/>
      </c>
      <c r="V55" s="250"/>
      <c r="W55" s="251" t="str">
        <f t="shared" si="9"/>
        <v/>
      </c>
      <c r="X55" s="250"/>
      <c r="Y55" s="251" t="str">
        <f t="shared" si="10"/>
        <v/>
      </c>
      <c r="Z55" s="250">
        <v>450</v>
      </c>
      <c r="AA55" s="251">
        <f t="shared" si="11"/>
        <v>146.10389610389609</v>
      </c>
      <c r="AB55" s="250">
        <v>112</v>
      </c>
      <c r="AC55" s="251">
        <f t="shared" si="12"/>
        <v>36.36363636363636</v>
      </c>
      <c r="AD55" s="250"/>
      <c r="AE55" s="251" t="str">
        <f t="shared" si="13"/>
        <v/>
      </c>
      <c r="AF55" s="250"/>
      <c r="AG55" s="251" t="str">
        <f t="shared" si="14"/>
        <v/>
      </c>
      <c r="AH55" s="250"/>
      <c r="AI55" s="251" t="str">
        <f t="shared" si="15"/>
        <v/>
      </c>
      <c r="AJ55" s="250">
        <v>1128</v>
      </c>
      <c r="AK55" s="251">
        <f t="shared" si="16"/>
        <v>366.23376623376623</v>
      </c>
      <c r="AL55" s="250"/>
      <c r="AM55" s="251" t="str">
        <f t="shared" si="17"/>
        <v/>
      </c>
      <c r="AN55" s="250"/>
      <c r="AO55" s="251" t="str">
        <f t="shared" si="18"/>
        <v/>
      </c>
      <c r="AP55" s="250">
        <v>10112</v>
      </c>
      <c r="AQ55" s="251">
        <f t="shared" si="19"/>
        <v>3283.1168831168829</v>
      </c>
      <c r="AR55" s="250">
        <v>1580</v>
      </c>
    </row>
    <row r="56" spans="1:44" x14ac:dyDescent="0.3">
      <c r="A56" s="243"/>
      <c r="B56" s="249">
        <v>3.94</v>
      </c>
      <c r="D56" s="250"/>
      <c r="E56" s="251" t="str">
        <f t="shared" si="0"/>
        <v/>
      </c>
      <c r="F56" s="250"/>
      <c r="G56" s="251" t="str">
        <f t="shared" si="1"/>
        <v/>
      </c>
      <c r="H56" s="250"/>
      <c r="I56" s="251" t="str">
        <f t="shared" si="2"/>
        <v/>
      </c>
      <c r="J56" s="250"/>
      <c r="K56" s="251" t="str">
        <f t="shared" si="3"/>
        <v/>
      </c>
      <c r="L56" s="250"/>
      <c r="M56" s="251" t="str">
        <f t="shared" si="4"/>
        <v/>
      </c>
      <c r="N56" s="250"/>
      <c r="O56" s="251" t="str">
        <f t="shared" si="5"/>
        <v/>
      </c>
      <c r="P56" s="250"/>
      <c r="Q56" s="251" t="str">
        <f t="shared" si="6"/>
        <v/>
      </c>
      <c r="R56" s="250"/>
      <c r="S56" s="251" t="str">
        <f t="shared" si="7"/>
        <v/>
      </c>
      <c r="T56" s="250"/>
      <c r="U56" s="251" t="str">
        <f t="shared" si="8"/>
        <v/>
      </c>
      <c r="V56" s="250"/>
      <c r="W56" s="251" t="str">
        <f t="shared" si="9"/>
        <v/>
      </c>
      <c r="X56" s="250"/>
      <c r="Y56" s="251" t="str">
        <f t="shared" si="10"/>
        <v/>
      </c>
      <c r="Z56" s="250"/>
      <c r="AA56" s="251" t="str">
        <f t="shared" si="11"/>
        <v/>
      </c>
      <c r="AB56" s="250"/>
      <c r="AC56" s="251" t="str">
        <f t="shared" si="12"/>
        <v/>
      </c>
      <c r="AD56" s="250"/>
      <c r="AE56" s="251" t="str">
        <f t="shared" si="13"/>
        <v/>
      </c>
      <c r="AF56" s="250"/>
      <c r="AG56" s="251" t="str">
        <f t="shared" si="14"/>
        <v/>
      </c>
      <c r="AH56" s="250"/>
      <c r="AI56" s="251" t="str">
        <f t="shared" si="15"/>
        <v/>
      </c>
      <c r="AJ56" s="250"/>
      <c r="AK56" s="251" t="str">
        <f t="shared" si="16"/>
        <v/>
      </c>
      <c r="AL56" s="250"/>
      <c r="AM56" s="251" t="str">
        <f t="shared" si="17"/>
        <v/>
      </c>
      <c r="AN56" s="250"/>
      <c r="AO56" s="251" t="str">
        <f t="shared" si="18"/>
        <v/>
      </c>
      <c r="AP56" s="250"/>
      <c r="AQ56" s="251" t="str">
        <f t="shared" si="19"/>
        <v/>
      </c>
      <c r="AR56" s="250"/>
    </row>
    <row r="57" spans="1:44" x14ac:dyDescent="0.3">
      <c r="A57" s="243"/>
      <c r="B57" s="249">
        <v>0.54</v>
      </c>
      <c r="D57" s="250">
        <v>2469</v>
      </c>
      <c r="E57" s="251">
        <f t="shared" si="0"/>
        <v>4572.2222222222217</v>
      </c>
      <c r="F57" s="250"/>
      <c r="G57" s="251" t="str">
        <f t="shared" si="1"/>
        <v/>
      </c>
      <c r="H57" s="250"/>
      <c r="I57" s="251" t="str">
        <f t="shared" si="2"/>
        <v/>
      </c>
      <c r="J57" s="250"/>
      <c r="K57" s="251" t="str">
        <f t="shared" si="3"/>
        <v/>
      </c>
      <c r="L57" s="250"/>
      <c r="M57" s="251" t="str">
        <f t="shared" si="4"/>
        <v/>
      </c>
      <c r="N57" s="250">
        <v>147</v>
      </c>
      <c r="O57" s="251">
        <f t="shared" si="5"/>
        <v>272.22222222222223</v>
      </c>
      <c r="P57" s="250">
        <v>137</v>
      </c>
      <c r="Q57" s="251">
        <f t="shared" si="6"/>
        <v>253.7037037037037</v>
      </c>
      <c r="R57" s="250"/>
      <c r="S57" s="251" t="str">
        <f t="shared" si="7"/>
        <v/>
      </c>
      <c r="T57" s="250"/>
      <c r="U57" s="251" t="str">
        <f t="shared" si="8"/>
        <v/>
      </c>
      <c r="V57" s="250"/>
      <c r="W57" s="251" t="str">
        <f t="shared" si="9"/>
        <v/>
      </c>
      <c r="X57" s="250"/>
      <c r="Y57" s="251" t="str">
        <f t="shared" si="10"/>
        <v/>
      </c>
      <c r="Z57" s="250"/>
      <c r="AA57" s="251" t="str">
        <f t="shared" si="11"/>
        <v/>
      </c>
      <c r="AB57" s="250"/>
      <c r="AC57" s="251" t="str">
        <f t="shared" si="12"/>
        <v/>
      </c>
      <c r="AD57" s="250"/>
      <c r="AE57" s="251" t="str">
        <f t="shared" si="13"/>
        <v/>
      </c>
      <c r="AF57" s="250"/>
      <c r="AG57" s="251" t="str">
        <f t="shared" si="14"/>
        <v/>
      </c>
      <c r="AH57" s="250"/>
      <c r="AI57" s="251" t="str">
        <f t="shared" si="15"/>
        <v/>
      </c>
      <c r="AJ57" s="250"/>
      <c r="AK57" s="251" t="str">
        <f t="shared" si="16"/>
        <v/>
      </c>
      <c r="AL57" s="250"/>
      <c r="AM57" s="251" t="str">
        <f t="shared" si="17"/>
        <v/>
      </c>
      <c r="AN57" s="250"/>
      <c r="AO57" s="251" t="str">
        <f t="shared" si="18"/>
        <v/>
      </c>
      <c r="AP57" s="250">
        <v>284</v>
      </c>
      <c r="AQ57" s="251">
        <f t="shared" si="19"/>
        <v>525.92592592592587</v>
      </c>
      <c r="AR57" s="250">
        <v>831</v>
      </c>
    </row>
    <row r="58" spans="1:44" x14ac:dyDescent="0.3">
      <c r="A58" s="243"/>
      <c r="B58" s="249">
        <v>4.9800000000000004</v>
      </c>
      <c r="D58" s="250">
        <v>73690</v>
      </c>
      <c r="E58" s="251">
        <f t="shared" si="0"/>
        <v>14797.188755020079</v>
      </c>
      <c r="F58" s="250">
        <v>7498</v>
      </c>
      <c r="G58" s="251">
        <f t="shared" si="1"/>
        <v>1505.6224899598392</v>
      </c>
      <c r="H58" s="250"/>
      <c r="I58" s="251" t="str">
        <f t="shared" si="2"/>
        <v/>
      </c>
      <c r="J58" s="250"/>
      <c r="K58" s="251" t="str">
        <f t="shared" si="3"/>
        <v/>
      </c>
      <c r="L58" s="250"/>
      <c r="M58" s="251" t="str">
        <f t="shared" si="4"/>
        <v/>
      </c>
      <c r="N58" s="250"/>
      <c r="O58" s="251" t="str">
        <f t="shared" si="5"/>
        <v/>
      </c>
      <c r="P58" s="250">
        <v>16854</v>
      </c>
      <c r="Q58" s="251">
        <f t="shared" si="6"/>
        <v>3384.3373493975901</v>
      </c>
      <c r="R58" s="250"/>
      <c r="S58" s="251" t="str">
        <f t="shared" si="7"/>
        <v/>
      </c>
      <c r="T58" s="250"/>
      <c r="U58" s="251" t="str">
        <f t="shared" si="8"/>
        <v/>
      </c>
      <c r="V58" s="250">
        <v>4666</v>
      </c>
      <c r="W58" s="251">
        <f t="shared" si="9"/>
        <v>936.94779116465861</v>
      </c>
      <c r="X58" s="250"/>
      <c r="Y58" s="251" t="str">
        <f t="shared" si="10"/>
        <v/>
      </c>
      <c r="Z58" s="250"/>
      <c r="AA58" s="251" t="str">
        <f t="shared" si="11"/>
        <v/>
      </c>
      <c r="AB58" s="250"/>
      <c r="AC58" s="251" t="str">
        <f t="shared" si="12"/>
        <v/>
      </c>
      <c r="AD58" s="250"/>
      <c r="AE58" s="251" t="str">
        <f t="shared" si="13"/>
        <v/>
      </c>
      <c r="AF58" s="250"/>
      <c r="AG58" s="251" t="str">
        <f t="shared" si="14"/>
        <v/>
      </c>
      <c r="AH58" s="250"/>
      <c r="AI58" s="251" t="str">
        <f t="shared" si="15"/>
        <v/>
      </c>
      <c r="AJ58" s="250"/>
      <c r="AK58" s="251" t="str">
        <f t="shared" si="16"/>
        <v/>
      </c>
      <c r="AL58" s="250"/>
      <c r="AM58" s="251" t="str">
        <f t="shared" si="17"/>
        <v/>
      </c>
      <c r="AN58" s="250">
        <v>1346</v>
      </c>
      <c r="AO58" s="251">
        <f t="shared" si="18"/>
        <v>270.28112449799193</v>
      </c>
      <c r="AP58" s="250">
        <v>30364</v>
      </c>
      <c r="AQ58" s="251">
        <f t="shared" si="19"/>
        <v>6097.18875502008</v>
      </c>
      <c r="AR58" s="250">
        <v>38830</v>
      </c>
    </row>
    <row r="59" spans="1:44" x14ac:dyDescent="0.3">
      <c r="A59" s="243"/>
      <c r="B59" s="249">
        <v>0.4</v>
      </c>
      <c r="D59" s="250"/>
      <c r="E59" s="251" t="str">
        <f t="shared" si="0"/>
        <v/>
      </c>
      <c r="F59" s="250"/>
      <c r="G59" s="251" t="str">
        <f t="shared" si="1"/>
        <v/>
      </c>
      <c r="H59" s="250"/>
      <c r="I59" s="251" t="str">
        <f t="shared" si="2"/>
        <v/>
      </c>
      <c r="J59" s="250"/>
      <c r="K59" s="251" t="str">
        <f t="shared" si="3"/>
        <v/>
      </c>
      <c r="L59" s="250"/>
      <c r="M59" s="251" t="str">
        <f t="shared" si="4"/>
        <v/>
      </c>
      <c r="N59" s="250"/>
      <c r="O59" s="251" t="str">
        <f t="shared" si="5"/>
        <v/>
      </c>
      <c r="P59" s="250">
        <v>212.52</v>
      </c>
      <c r="Q59" s="251">
        <f t="shared" si="6"/>
        <v>531.29999999999995</v>
      </c>
      <c r="R59" s="250"/>
      <c r="S59" s="251" t="str">
        <f t="shared" si="7"/>
        <v/>
      </c>
      <c r="T59" s="250"/>
      <c r="U59" s="251" t="str">
        <f t="shared" si="8"/>
        <v/>
      </c>
      <c r="V59" s="250"/>
      <c r="W59" s="251" t="str">
        <f t="shared" si="9"/>
        <v/>
      </c>
      <c r="X59" s="250"/>
      <c r="Y59" s="251" t="str">
        <f t="shared" si="10"/>
        <v/>
      </c>
      <c r="Z59" s="250"/>
      <c r="AA59" s="251" t="str">
        <f t="shared" si="11"/>
        <v/>
      </c>
      <c r="AB59" s="250"/>
      <c r="AC59" s="251" t="str">
        <f t="shared" si="12"/>
        <v/>
      </c>
      <c r="AD59" s="250"/>
      <c r="AE59" s="251" t="str">
        <f t="shared" si="13"/>
        <v/>
      </c>
      <c r="AF59" s="250"/>
      <c r="AG59" s="251" t="str">
        <f t="shared" si="14"/>
        <v/>
      </c>
      <c r="AH59" s="250"/>
      <c r="AI59" s="251" t="str">
        <f t="shared" si="15"/>
        <v/>
      </c>
      <c r="AJ59" s="250"/>
      <c r="AK59" s="251" t="str">
        <f t="shared" si="16"/>
        <v/>
      </c>
      <c r="AL59" s="250"/>
      <c r="AM59" s="251" t="str">
        <f t="shared" si="17"/>
        <v/>
      </c>
      <c r="AN59" s="250"/>
      <c r="AO59" s="251" t="str">
        <f t="shared" si="18"/>
        <v/>
      </c>
      <c r="AP59" s="250">
        <v>212.52</v>
      </c>
      <c r="AQ59" s="251">
        <f t="shared" si="19"/>
        <v>531.29999999999995</v>
      </c>
      <c r="AR59" s="250">
        <v>1235.55</v>
      </c>
    </row>
    <row r="60" spans="1:44" x14ac:dyDescent="0.3">
      <c r="A60" s="243"/>
      <c r="B60" s="249">
        <v>1.0399665244276</v>
      </c>
      <c r="D60" s="250">
        <v>17488</v>
      </c>
      <c r="E60" s="251">
        <f t="shared" si="0"/>
        <v>16815.92588725434</v>
      </c>
      <c r="F60" s="250">
        <v>5442</v>
      </c>
      <c r="G60" s="251">
        <f t="shared" si="1"/>
        <v>5232.860743277568</v>
      </c>
      <c r="H60" s="250"/>
      <c r="I60" s="251" t="str">
        <f t="shared" si="2"/>
        <v/>
      </c>
      <c r="J60" s="250"/>
      <c r="K60" s="251" t="str">
        <f t="shared" si="3"/>
        <v/>
      </c>
      <c r="L60" s="250"/>
      <c r="M60" s="251" t="str">
        <f t="shared" si="4"/>
        <v/>
      </c>
      <c r="N60" s="250">
        <v>118</v>
      </c>
      <c r="O60" s="251">
        <f t="shared" si="5"/>
        <v>113.46519068481312</v>
      </c>
      <c r="P60" s="250">
        <v>193</v>
      </c>
      <c r="Q60" s="251">
        <f t="shared" si="6"/>
        <v>185.58289662855029</v>
      </c>
      <c r="R60" s="250">
        <v>13</v>
      </c>
      <c r="S60" s="251">
        <f t="shared" si="7"/>
        <v>12.500402363581108</v>
      </c>
      <c r="T60" s="250"/>
      <c r="U60" s="251" t="str">
        <f t="shared" si="8"/>
        <v/>
      </c>
      <c r="V60" s="250">
        <v>4421</v>
      </c>
      <c r="W60" s="251">
        <f t="shared" si="9"/>
        <v>4251.0983730301596</v>
      </c>
      <c r="X60" s="250">
        <v>239</v>
      </c>
      <c r="Y60" s="251">
        <f t="shared" si="10"/>
        <v>229.81508960737574</v>
      </c>
      <c r="Z60" s="250">
        <v>39</v>
      </c>
      <c r="AA60" s="251">
        <f t="shared" si="11"/>
        <v>37.501207090743321</v>
      </c>
      <c r="AB60" s="250">
        <v>263</v>
      </c>
      <c r="AC60" s="251">
        <f t="shared" si="12"/>
        <v>252.89275550937163</v>
      </c>
      <c r="AD60" s="250">
        <v>99</v>
      </c>
      <c r="AE60" s="251">
        <f t="shared" si="13"/>
        <v>95.19537184573305</v>
      </c>
      <c r="AF60" s="250">
        <v>36978</v>
      </c>
      <c r="AG60" s="251">
        <f t="shared" si="14"/>
        <v>35556.913738500167</v>
      </c>
      <c r="AH60" s="250"/>
      <c r="AI60" s="251" t="str">
        <f t="shared" si="15"/>
        <v/>
      </c>
      <c r="AJ60" s="250">
        <v>979</v>
      </c>
      <c r="AK60" s="251">
        <f t="shared" si="16"/>
        <v>941.37645491891567</v>
      </c>
      <c r="AL60" s="250"/>
      <c r="AM60" s="251" t="str">
        <f t="shared" si="17"/>
        <v/>
      </c>
      <c r="AN60" s="250"/>
      <c r="AO60" s="251" t="str">
        <f t="shared" si="18"/>
        <v/>
      </c>
      <c r="AP60" s="250">
        <v>48784</v>
      </c>
      <c r="AQ60" s="251">
        <f t="shared" si="19"/>
        <v>46909.202223456981</v>
      </c>
      <c r="AR60" s="250">
        <v>1363</v>
      </c>
    </row>
    <row r="61" spans="1:44" x14ac:dyDescent="0.3">
      <c r="A61" s="253"/>
      <c r="B61">
        <v>2.5511806921575401E-2</v>
      </c>
      <c r="D61" s="254">
        <v>423</v>
      </c>
      <c r="E61" s="251">
        <f t="shared" si="0"/>
        <v>16580.558221545172</v>
      </c>
      <c r="F61" s="254">
        <v>129</v>
      </c>
      <c r="G61" s="251">
        <f t="shared" si="1"/>
        <v>5056.4822945137757</v>
      </c>
      <c r="H61" s="254"/>
      <c r="I61" s="251" t="str">
        <f t="shared" si="2"/>
        <v/>
      </c>
      <c r="J61" s="254"/>
      <c r="K61" s="251" t="str">
        <f t="shared" si="3"/>
        <v/>
      </c>
      <c r="L61" s="254"/>
      <c r="M61" s="251" t="str">
        <f t="shared" si="4"/>
        <v/>
      </c>
      <c r="N61" s="254">
        <v>3</v>
      </c>
      <c r="O61" s="251">
        <f t="shared" si="5"/>
        <v>117.59261150032036</v>
      </c>
      <c r="P61" s="254">
        <v>5</v>
      </c>
      <c r="Q61" s="251">
        <f t="shared" si="6"/>
        <v>195.98768583386726</v>
      </c>
      <c r="R61" s="254"/>
      <c r="S61" s="251" t="str">
        <f t="shared" si="7"/>
        <v/>
      </c>
      <c r="T61" s="254"/>
      <c r="U61" s="251" t="str">
        <f t="shared" si="8"/>
        <v/>
      </c>
      <c r="V61" s="254">
        <v>105</v>
      </c>
      <c r="W61" s="251">
        <f t="shared" si="9"/>
        <v>4115.741402511213</v>
      </c>
      <c r="X61" s="254">
        <v>6</v>
      </c>
      <c r="Y61" s="251">
        <f t="shared" si="10"/>
        <v>235.18522300064072</v>
      </c>
      <c r="Z61" s="254">
        <v>1</v>
      </c>
      <c r="AA61" s="251">
        <f t="shared" si="11"/>
        <v>39.197537166773451</v>
      </c>
      <c r="AB61" s="254">
        <v>6</v>
      </c>
      <c r="AC61" s="251">
        <f t="shared" si="12"/>
        <v>235.18522300064072</v>
      </c>
      <c r="AD61" s="254">
        <v>2</v>
      </c>
      <c r="AE61" s="251">
        <f t="shared" si="13"/>
        <v>78.395074333546901</v>
      </c>
      <c r="AF61" s="254">
        <v>882</v>
      </c>
      <c r="AG61" s="251">
        <f t="shared" si="14"/>
        <v>34572.227781094189</v>
      </c>
      <c r="AH61" s="254"/>
      <c r="AI61" s="251" t="str">
        <f t="shared" si="15"/>
        <v/>
      </c>
      <c r="AJ61" s="254">
        <v>25</v>
      </c>
      <c r="AK61" s="251">
        <f t="shared" si="16"/>
        <v>979.93842916933636</v>
      </c>
      <c r="AL61" s="254"/>
      <c r="AM61" s="251" t="str">
        <f t="shared" si="17"/>
        <v/>
      </c>
      <c r="AN61" s="254"/>
      <c r="AO61" s="251" t="str">
        <f t="shared" si="18"/>
        <v/>
      </c>
      <c r="AP61" s="254">
        <v>1164</v>
      </c>
      <c r="AQ61" s="251">
        <f t="shared" si="19"/>
        <v>45625.933262124301</v>
      </c>
      <c r="AR61" s="254">
        <v>26.56</v>
      </c>
    </row>
    <row r="62" spans="1:44" x14ac:dyDescent="0.3">
      <c r="A62" s="243"/>
      <c r="B62" s="249">
        <v>0.3</v>
      </c>
      <c r="D62" s="250"/>
      <c r="E62" s="251" t="str">
        <f t="shared" si="0"/>
        <v/>
      </c>
      <c r="F62" s="250"/>
      <c r="G62" s="251" t="str">
        <f t="shared" si="1"/>
        <v/>
      </c>
      <c r="H62" s="250"/>
      <c r="I62" s="251" t="str">
        <f t="shared" si="2"/>
        <v/>
      </c>
      <c r="J62" s="250"/>
      <c r="K62" s="251" t="str">
        <f t="shared" si="3"/>
        <v/>
      </c>
      <c r="L62" s="250"/>
      <c r="M62" s="251" t="str">
        <f t="shared" si="4"/>
        <v/>
      </c>
      <c r="N62" s="250"/>
      <c r="O62" s="251" t="str">
        <f t="shared" si="5"/>
        <v/>
      </c>
      <c r="P62" s="250">
        <v>287</v>
      </c>
      <c r="Q62" s="251">
        <f t="shared" si="6"/>
        <v>956.66666666666674</v>
      </c>
      <c r="R62" s="250"/>
      <c r="S62" s="251" t="str">
        <f t="shared" si="7"/>
        <v/>
      </c>
      <c r="T62" s="250"/>
      <c r="U62" s="251" t="str">
        <f t="shared" si="8"/>
        <v/>
      </c>
      <c r="V62" s="250"/>
      <c r="W62" s="251" t="str">
        <f t="shared" si="9"/>
        <v/>
      </c>
      <c r="X62" s="250"/>
      <c r="Y62" s="251" t="str">
        <f t="shared" si="10"/>
        <v/>
      </c>
      <c r="Z62" s="250"/>
      <c r="AA62" s="251" t="str">
        <f t="shared" si="11"/>
        <v/>
      </c>
      <c r="AB62" s="250"/>
      <c r="AC62" s="251" t="str">
        <f t="shared" si="12"/>
        <v/>
      </c>
      <c r="AD62" s="250"/>
      <c r="AE62" s="251" t="str">
        <f t="shared" si="13"/>
        <v/>
      </c>
      <c r="AF62" s="250"/>
      <c r="AG62" s="251" t="str">
        <f t="shared" si="14"/>
        <v/>
      </c>
      <c r="AH62" s="250"/>
      <c r="AI62" s="251" t="str">
        <f t="shared" si="15"/>
        <v/>
      </c>
      <c r="AJ62" s="250"/>
      <c r="AK62" s="251" t="str">
        <f t="shared" si="16"/>
        <v/>
      </c>
      <c r="AL62" s="250"/>
      <c r="AM62" s="251" t="str">
        <f t="shared" si="17"/>
        <v/>
      </c>
      <c r="AN62" s="250"/>
      <c r="AO62" s="251" t="str">
        <f t="shared" si="18"/>
        <v/>
      </c>
      <c r="AP62" s="250">
        <v>287</v>
      </c>
      <c r="AQ62" s="251">
        <f t="shared" si="19"/>
        <v>956.66666666666674</v>
      </c>
      <c r="AR62" s="250">
        <v>194</v>
      </c>
    </row>
    <row r="63" spans="1:44" x14ac:dyDescent="0.3">
      <c r="A63" s="253"/>
      <c r="B63">
        <v>1.26</v>
      </c>
      <c r="D63" s="254">
        <v>20534</v>
      </c>
      <c r="E63" s="251">
        <f t="shared" si="0"/>
        <v>16296.825396825398</v>
      </c>
      <c r="F63" s="254"/>
      <c r="G63" s="251" t="str">
        <f t="shared" si="1"/>
        <v/>
      </c>
      <c r="H63" s="254"/>
      <c r="I63" s="251" t="str">
        <f t="shared" si="2"/>
        <v/>
      </c>
      <c r="J63" s="254"/>
      <c r="K63" s="251" t="str">
        <f t="shared" si="3"/>
        <v/>
      </c>
      <c r="L63" s="254"/>
      <c r="M63" s="251" t="str">
        <f t="shared" si="4"/>
        <v/>
      </c>
      <c r="N63" s="254"/>
      <c r="O63" s="251" t="str">
        <f t="shared" si="5"/>
        <v/>
      </c>
      <c r="P63" s="254">
        <v>1663</v>
      </c>
      <c r="Q63" s="251">
        <f t="shared" si="6"/>
        <v>1319.8412698412699</v>
      </c>
      <c r="R63" s="254"/>
      <c r="S63" s="251" t="str">
        <f t="shared" si="7"/>
        <v/>
      </c>
      <c r="T63" s="254"/>
      <c r="U63" s="251" t="str">
        <f t="shared" si="8"/>
        <v/>
      </c>
      <c r="V63" s="254">
        <v>6029</v>
      </c>
      <c r="W63" s="251">
        <f t="shared" si="9"/>
        <v>4784.9206349206352</v>
      </c>
      <c r="X63" s="254">
        <v>8000</v>
      </c>
      <c r="Y63" s="251">
        <f t="shared" si="10"/>
        <v>6349.2063492063489</v>
      </c>
      <c r="Z63" s="254"/>
      <c r="AA63" s="251" t="str">
        <f t="shared" si="11"/>
        <v/>
      </c>
      <c r="AB63" s="254"/>
      <c r="AC63" s="251" t="str">
        <f t="shared" si="12"/>
        <v/>
      </c>
      <c r="AD63" s="254"/>
      <c r="AE63" s="251" t="str">
        <f t="shared" si="13"/>
        <v/>
      </c>
      <c r="AF63" s="254"/>
      <c r="AG63" s="251" t="str">
        <f t="shared" si="14"/>
        <v/>
      </c>
      <c r="AH63" s="254"/>
      <c r="AI63" s="251" t="str">
        <f t="shared" si="15"/>
        <v/>
      </c>
      <c r="AJ63" s="254"/>
      <c r="AK63" s="251" t="str">
        <f t="shared" si="16"/>
        <v/>
      </c>
      <c r="AL63" s="254"/>
      <c r="AM63" s="251" t="str">
        <f t="shared" si="17"/>
        <v/>
      </c>
      <c r="AN63" s="254"/>
      <c r="AO63" s="251" t="str">
        <f t="shared" si="18"/>
        <v/>
      </c>
      <c r="AP63" s="254">
        <v>15692</v>
      </c>
      <c r="AQ63" s="251">
        <f t="shared" si="19"/>
        <v>12453.968253968254</v>
      </c>
      <c r="AR63" s="254">
        <v>1390</v>
      </c>
    </row>
    <row r="64" spans="1:44" x14ac:dyDescent="0.3">
      <c r="A64" s="243"/>
      <c r="B64" s="249">
        <v>1</v>
      </c>
      <c r="D64" s="250"/>
      <c r="E64" s="251" t="str">
        <f t="shared" si="0"/>
        <v/>
      </c>
      <c r="F64" s="250"/>
      <c r="G64" s="251" t="str">
        <f t="shared" si="1"/>
        <v/>
      </c>
      <c r="H64" s="250"/>
      <c r="I64" s="251" t="str">
        <f t="shared" si="2"/>
        <v/>
      </c>
      <c r="J64" s="250"/>
      <c r="K64" s="251" t="str">
        <f t="shared" si="3"/>
        <v/>
      </c>
      <c r="L64" s="250"/>
      <c r="M64" s="251" t="str">
        <f t="shared" si="4"/>
        <v/>
      </c>
      <c r="N64" s="250"/>
      <c r="O64" s="251" t="str">
        <f t="shared" si="5"/>
        <v/>
      </c>
      <c r="P64" s="250">
        <v>384</v>
      </c>
      <c r="Q64" s="251">
        <f t="shared" si="6"/>
        <v>384</v>
      </c>
      <c r="R64" s="250"/>
      <c r="S64" s="251" t="str">
        <f t="shared" si="7"/>
        <v/>
      </c>
      <c r="T64" s="250"/>
      <c r="U64" s="251" t="str">
        <f t="shared" si="8"/>
        <v/>
      </c>
      <c r="V64" s="250"/>
      <c r="W64" s="251" t="str">
        <f t="shared" si="9"/>
        <v/>
      </c>
      <c r="X64" s="250"/>
      <c r="Y64" s="251" t="str">
        <f t="shared" si="10"/>
        <v/>
      </c>
      <c r="Z64" s="250"/>
      <c r="AA64" s="251" t="str">
        <f t="shared" si="11"/>
        <v/>
      </c>
      <c r="AB64" s="250"/>
      <c r="AC64" s="251" t="str">
        <f t="shared" si="12"/>
        <v/>
      </c>
      <c r="AD64" s="250"/>
      <c r="AE64" s="251" t="str">
        <f t="shared" si="13"/>
        <v/>
      </c>
      <c r="AF64" s="250"/>
      <c r="AG64" s="251" t="str">
        <f t="shared" si="14"/>
        <v/>
      </c>
      <c r="AH64" s="250"/>
      <c r="AI64" s="251" t="str">
        <f t="shared" si="15"/>
        <v/>
      </c>
      <c r="AJ64" s="250"/>
      <c r="AK64" s="251" t="str">
        <f t="shared" si="16"/>
        <v/>
      </c>
      <c r="AL64" s="250"/>
      <c r="AM64" s="251" t="str">
        <f t="shared" si="17"/>
        <v/>
      </c>
      <c r="AN64" s="250"/>
      <c r="AO64" s="251" t="str">
        <f t="shared" si="18"/>
        <v/>
      </c>
      <c r="AP64" s="250">
        <v>384</v>
      </c>
      <c r="AQ64" s="251">
        <f t="shared" si="19"/>
        <v>384</v>
      </c>
      <c r="AR64" s="250">
        <v>250</v>
      </c>
    </row>
    <row r="65" spans="1:44" x14ac:dyDescent="0.3">
      <c r="A65" s="243"/>
      <c r="B65" s="249">
        <v>6.08</v>
      </c>
      <c r="D65" s="250">
        <v>8078</v>
      </c>
      <c r="E65" s="251">
        <f t="shared" si="0"/>
        <v>1328.6184210526317</v>
      </c>
      <c r="F65" s="250"/>
      <c r="G65" s="251" t="str">
        <f t="shared" si="1"/>
        <v/>
      </c>
      <c r="H65" s="250"/>
      <c r="I65" s="251" t="str">
        <f t="shared" si="2"/>
        <v/>
      </c>
      <c r="J65" s="250"/>
      <c r="K65" s="251" t="str">
        <f t="shared" si="3"/>
        <v/>
      </c>
      <c r="L65" s="250"/>
      <c r="M65" s="251" t="str">
        <f t="shared" si="4"/>
        <v/>
      </c>
      <c r="N65" s="250">
        <v>5116</v>
      </c>
      <c r="O65" s="251">
        <f t="shared" si="5"/>
        <v>841.4473684210526</v>
      </c>
      <c r="P65" s="250">
        <v>10304</v>
      </c>
      <c r="Q65" s="251">
        <f t="shared" si="6"/>
        <v>1694.7368421052631</v>
      </c>
      <c r="R65" s="250"/>
      <c r="S65" s="251" t="str">
        <f t="shared" si="7"/>
        <v/>
      </c>
      <c r="T65" s="250"/>
      <c r="U65" s="251" t="str">
        <f t="shared" si="8"/>
        <v/>
      </c>
      <c r="V65" s="250">
        <v>4370</v>
      </c>
      <c r="W65" s="251">
        <f t="shared" si="9"/>
        <v>718.75</v>
      </c>
      <c r="X65" s="250">
        <v>6390</v>
      </c>
      <c r="Y65" s="251">
        <f t="shared" si="10"/>
        <v>1050.9868421052631</v>
      </c>
      <c r="Z65" s="250">
        <v>26</v>
      </c>
      <c r="AA65" s="251">
        <f t="shared" si="11"/>
        <v>4.2763157894736841</v>
      </c>
      <c r="AB65" s="250"/>
      <c r="AC65" s="251" t="str">
        <f t="shared" si="12"/>
        <v/>
      </c>
      <c r="AD65" s="250">
        <v>518</v>
      </c>
      <c r="AE65" s="251">
        <f t="shared" si="13"/>
        <v>85.19736842105263</v>
      </c>
      <c r="AF65" s="250"/>
      <c r="AG65" s="251" t="str">
        <f t="shared" si="14"/>
        <v/>
      </c>
      <c r="AH65" s="250"/>
      <c r="AI65" s="251" t="str">
        <f t="shared" si="15"/>
        <v/>
      </c>
      <c r="AJ65" s="250">
        <v>884</v>
      </c>
      <c r="AK65" s="251">
        <f t="shared" si="16"/>
        <v>145.39473684210526</v>
      </c>
      <c r="AL65" s="250"/>
      <c r="AM65" s="251" t="str">
        <f t="shared" si="17"/>
        <v/>
      </c>
      <c r="AN65" s="250"/>
      <c r="AO65" s="251" t="str">
        <f t="shared" si="18"/>
        <v/>
      </c>
      <c r="AP65" s="250">
        <v>27608</v>
      </c>
      <c r="AQ65" s="251">
        <f t="shared" si="19"/>
        <v>4540.7894736842109</v>
      </c>
      <c r="AR65" s="250">
        <v>56220</v>
      </c>
    </row>
    <row r="66" spans="1:44" x14ac:dyDescent="0.3">
      <c r="A66" s="243"/>
      <c r="B66" s="249">
        <v>18.829999999999998</v>
      </c>
      <c r="D66" s="250">
        <v>302265</v>
      </c>
      <c r="E66" s="251">
        <f t="shared" si="0"/>
        <v>16052.310143388211</v>
      </c>
      <c r="F66" s="250">
        <v>18314</v>
      </c>
      <c r="G66" s="251">
        <f t="shared" si="1"/>
        <v>972.59691980881576</v>
      </c>
      <c r="H66" s="250">
        <v>75</v>
      </c>
      <c r="I66" s="251">
        <f t="shared" si="2"/>
        <v>3.9830058417419014</v>
      </c>
      <c r="J66" s="250"/>
      <c r="K66" s="251" t="str">
        <f t="shared" si="3"/>
        <v/>
      </c>
      <c r="L66" s="250"/>
      <c r="M66" s="251" t="str">
        <f t="shared" si="4"/>
        <v/>
      </c>
      <c r="N66" s="250"/>
      <c r="O66" s="251" t="str">
        <f t="shared" si="5"/>
        <v/>
      </c>
      <c r="P66" s="250">
        <v>7013</v>
      </c>
      <c r="Q66" s="251">
        <f t="shared" si="6"/>
        <v>372.43759957514607</v>
      </c>
      <c r="R66" s="250">
        <v>131813</v>
      </c>
      <c r="S66" s="251">
        <f t="shared" si="7"/>
        <v>7000.1593202336699</v>
      </c>
      <c r="T66" s="250"/>
      <c r="U66" s="251" t="str">
        <f t="shared" si="8"/>
        <v/>
      </c>
      <c r="V66" s="250"/>
      <c r="W66" s="251" t="str">
        <f t="shared" si="9"/>
        <v/>
      </c>
      <c r="X66" s="250"/>
      <c r="Y66" s="251" t="str">
        <f t="shared" si="10"/>
        <v/>
      </c>
      <c r="Z66" s="250"/>
      <c r="AA66" s="251" t="str">
        <f t="shared" si="11"/>
        <v/>
      </c>
      <c r="AB66" s="250"/>
      <c r="AC66" s="251" t="str">
        <f t="shared" si="12"/>
        <v/>
      </c>
      <c r="AD66" s="250"/>
      <c r="AE66" s="251" t="str">
        <f t="shared" si="13"/>
        <v/>
      </c>
      <c r="AF66" s="250"/>
      <c r="AG66" s="251" t="str">
        <f t="shared" si="14"/>
        <v/>
      </c>
      <c r="AH66" s="250"/>
      <c r="AI66" s="251" t="str">
        <f t="shared" si="15"/>
        <v/>
      </c>
      <c r="AJ66" s="250">
        <v>6269</v>
      </c>
      <c r="AK66" s="251">
        <f t="shared" si="16"/>
        <v>332.92618162506642</v>
      </c>
      <c r="AL66" s="250"/>
      <c r="AM66" s="251" t="str">
        <f t="shared" si="17"/>
        <v/>
      </c>
      <c r="AN66" s="250">
        <v>18669</v>
      </c>
      <c r="AO66" s="251">
        <f t="shared" si="18"/>
        <v>991.44981412639413</v>
      </c>
      <c r="AP66" s="250">
        <v>182153</v>
      </c>
      <c r="AQ66" s="251">
        <f t="shared" si="19"/>
        <v>9673.5528412108342</v>
      </c>
      <c r="AR66" s="250">
        <v>15776</v>
      </c>
    </row>
    <row r="67" spans="1:44" x14ac:dyDescent="0.3">
      <c r="A67" s="243"/>
      <c r="B67" s="249">
        <v>0.25</v>
      </c>
      <c r="D67" s="250">
        <v>1707</v>
      </c>
      <c r="E67" s="251">
        <f t="shared" si="0"/>
        <v>6828</v>
      </c>
      <c r="F67" s="250">
        <v>119</v>
      </c>
      <c r="G67" s="251">
        <f t="shared" si="1"/>
        <v>476</v>
      </c>
      <c r="H67" s="250"/>
      <c r="I67" s="251" t="str">
        <f t="shared" si="2"/>
        <v/>
      </c>
      <c r="J67" s="250"/>
      <c r="K67" s="251" t="str">
        <f t="shared" si="3"/>
        <v/>
      </c>
      <c r="L67" s="250"/>
      <c r="M67" s="251" t="str">
        <f t="shared" si="4"/>
        <v/>
      </c>
      <c r="N67" s="250"/>
      <c r="O67" s="251" t="str">
        <f t="shared" si="5"/>
        <v/>
      </c>
      <c r="P67" s="250">
        <v>43</v>
      </c>
      <c r="Q67" s="251">
        <f t="shared" si="6"/>
        <v>172</v>
      </c>
      <c r="R67" s="250">
        <v>348</v>
      </c>
      <c r="S67" s="251">
        <f t="shared" si="7"/>
        <v>1392</v>
      </c>
      <c r="T67" s="250">
        <v>3</v>
      </c>
      <c r="U67" s="251">
        <f t="shared" si="8"/>
        <v>12</v>
      </c>
      <c r="V67" s="250">
        <v>483</v>
      </c>
      <c r="W67" s="251">
        <f t="shared" si="9"/>
        <v>1932</v>
      </c>
      <c r="X67" s="250"/>
      <c r="Y67" s="251" t="str">
        <f t="shared" si="10"/>
        <v/>
      </c>
      <c r="Z67" s="250">
        <v>5</v>
      </c>
      <c r="AA67" s="251">
        <f t="shared" si="11"/>
        <v>20</v>
      </c>
      <c r="AB67" s="250"/>
      <c r="AC67" s="251" t="str">
        <f t="shared" si="12"/>
        <v/>
      </c>
      <c r="AD67" s="250"/>
      <c r="AE67" s="251" t="str">
        <f t="shared" si="13"/>
        <v/>
      </c>
      <c r="AF67" s="250"/>
      <c r="AG67" s="251" t="str">
        <f t="shared" si="14"/>
        <v/>
      </c>
      <c r="AH67" s="250"/>
      <c r="AI67" s="251" t="str">
        <f t="shared" si="15"/>
        <v/>
      </c>
      <c r="AJ67" s="250">
        <v>485</v>
      </c>
      <c r="AK67" s="251">
        <f t="shared" si="16"/>
        <v>1940</v>
      </c>
      <c r="AL67" s="250"/>
      <c r="AM67" s="251" t="str">
        <f t="shared" si="17"/>
        <v/>
      </c>
      <c r="AN67" s="250"/>
      <c r="AO67" s="251" t="str">
        <f t="shared" si="18"/>
        <v/>
      </c>
      <c r="AP67" s="250">
        <v>1486</v>
      </c>
      <c r="AQ67" s="251">
        <f t="shared" si="19"/>
        <v>5944</v>
      </c>
      <c r="AR67" s="250">
        <v>457</v>
      </c>
    </row>
    <row r="68" spans="1:44" x14ac:dyDescent="0.3">
      <c r="A68" s="243"/>
      <c r="B68" s="249">
        <v>1.67</v>
      </c>
      <c r="D68" s="250">
        <v>7907</v>
      </c>
      <c r="E68" s="251">
        <f t="shared" si="0"/>
        <v>4734.7305389221556</v>
      </c>
      <c r="F68" s="250"/>
      <c r="G68" s="251" t="str">
        <f t="shared" si="1"/>
        <v/>
      </c>
      <c r="H68" s="250"/>
      <c r="I68" s="251" t="str">
        <f t="shared" si="2"/>
        <v/>
      </c>
      <c r="J68" s="250"/>
      <c r="K68" s="251" t="str">
        <f t="shared" si="3"/>
        <v/>
      </c>
      <c r="L68" s="250"/>
      <c r="M68" s="251" t="str">
        <f t="shared" si="4"/>
        <v/>
      </c>
      <c r="N68" s="250">
        <v>42</v>
      </c>
      <c r="O68" s="251">
        <f t="shared" si="5"/>
        <v>25.149700598802397</v>
      </c>
      <c r="P68" s="250">
        <v>4336</v>
      </c>
      <c r="Q68" s="251">
        <f t="shared" si="6"/>
        <v>2596.4071856287428</v>
      </c>
      <c r="R68" s="250"/>
      <c r="S68" s="251" t="str">
        <f t="shared" si="7"/>
        <v/>
      </c>
      <c r="T68" s="250"/>
      <c r="U68" s="251" t="str">
        <f t="shared" si="8"/>
        <v/>
      </c>
      <c r="V68" s="250">
        <v>10</v>
      </c>
      <c r="W68" s="251">
        <f t="shared" si="9"/>
        <v>5.9880239520958085</v>
      </c>
      <c r="X68" s="250">
        <v>42</v>
      </c>
      <c r="Y68" s="251">
        <f t="shared" si="10"/>
        <v>25.149700598802397</v>
      </c>
      <c r="Z68" s="250"/>
      <c r="AA68" s="251" t="str">
        <f t="shared" si="11"/>
        <v/>
      </c>
      <c r="AB68" s="250"/>
      <c r="AC68" s="251" t="str">
        <f t="shared" si="12"/>
        <v/>
      </c>
      <c r="AD68" s="250">
        <v>66</v>
      </c>
      <c r="AE68" s="251">
        <f t="shared" si="13"/>
        <v>39.52095808383234</v>
      </c>
      <c r="AF68" s="250"/>
      <c r="AG68" s="251" t="str">
        <f t="shared" si="14"/>
        <v/>
      </c>
      <c r="AH68" s="250"/>
      <c r="AI68" s="251" t="str">
        <f t="shared" si="15"/>
        <v/>
      </c>
      <c r="AJ68" s="250">
        <v>228</v>
      </c>
      <c r="AK68" s="251">
        <f t="shared" si="16"/>
        <v>136.52694610778443</v>
      </c>
      <c r="AL68" s="250"/>
      <c r="AM68" s="251" t="str">
        <f t="shared" si="17"/>
        <v/>
      </c>
      <c r="AN68" s="250"/>
      <c r="AO68" s="251" t="str">
        <f t="shared" si="18"/>
        <v/>
      </c>
      <c r="AP68" s="250">
        <v>4724</v>
      </c>
      <c r="AQ68" s="251">
        <f t="shared" si="19"/>
        <v>2828.7425149700598</v>
      </c>
      <c r="AR68" s="250">
        <v>1190</v>
      </c>
    </row>
    <row r="69" spans="1:44" x14ac:dyDescent="0.3">
      <c r="A69" s="243"/>
      <c r="B69" s="249">
        <v>20.82</v>
      </c>
      <c r="D69" s="250">
        <v>310044</v>
      </c>
      <c r="E69" s="251">
        <f t="shared" si="0"/>
        <v>14891.64265129683</v>
      </c>
      <c r="F69" s="250"/>
      <c r="G69" s="251" t="str">
        <f t="shared" si="1"/>
        <v/>
      </c>
      <c r="H69" s="250"/>
      <c r="I69" s="251" t="str">
        <f t="shared" si="2"/>
        <v/>
      </c>
      <c r="J69" s="250">
        <v>20384</v>
      </c>
      <c r="K69" s="251">
        <f t="shared" si="3"/>
        <v>979.05859750240154</v>
      </c>
      <c r="L69" s="250"/>
      <c r="M69" s="251" t="str">
        <f t="shared" si="4"/>
        <v/>
      </c>
      <c r="N69" s="250">
        <v>944</v>
      </c>
      <c r="O69" s="251">
        <f t="shared" si="5"/>
        <v>45.341018251681078</v>
      </c>
      <c r="P69" s="250">
        <v>11726</v>
      </c>
      <c r="Q69" s="251">
        <f t="shared" si="6"/>
        <v>563.20845341018253</v>
      </c>
      <c r="R69" s="250"/>
      <c r="S69" s="251" t="str">
        <f t="shared" si="7"/>
        <v/>
      </c>
      <c r="T69" s="250">
        <v>8586</v>
      </c>
      <c r="U69" s="251">
        <f t="shared" si="8"/>
        <v>412.39193083573485</v>
      </c>
      <c r="V69" s="250">
        <v>120</v>
      </c>
      <c r="W69" s="251">
        <f t="shared" si="9"/>
        <v>5.7636887608069163</v>
      </c>
      <c r="X69" s="250"/>
      <c r="Y69" s="251" t="str">
        <f t="shared" si="10"/>
        <v/>
      </c>
      <c r="Z69" s="250">
        <v>20</v>
      </c>
      <c r="AA69" s="251">
        <f t="shared" si="11"/>
        <v>0.96061479346781942</v>
      </c>
      <c r="AB69" s="250">
        <v>8624</v>
      </c>
      <c r="AC69" s="251">
        <f t="shared" si="12"/>
        <v>414.21709894332372</v>
      </c>
      <c r="AD69" s="250"/>
      <c r="AE69" s="251" t="str">
        <f t="shared" si="13"/>
        <v/>
      </c>
      <c r="AF69" s="250"/>
      <c r="AG69" s="251" t="str">
        <f t="shared" si="14"/>
        <v/>
      </c>
      <c r="AH69" s="250"/>
      <c r="AI69" s="251" t="str">
        <f t="shared" si="15"/>
        <v/>
      </c>
      <c r="AJ69" s="250">
        <v>14334</v>
      </c>
      <c r="AK69" s="251">
        <f t="shared" si="16"/>
        <v>688.47262247838614</v>
      </c>
      <c r="AL69" s="250"/>
      <c r="AM69" s="251" t="str">
        <f t="shared" si="17"/>
        <v/>
      </c>
      <c r="AN69" s="250"/>
      <c r="AO69" s="251" t="str">
        <f t="shared" si="18"/>
        <v/>
      </c>
      <c r="AP69" s="250">
        <v>64738</v>
      </c>
      <c r="AQ69" s="251">
        <f t="shared" si="19"/>
        <v>3109.4140249759844</v>
      </c>
      <c r="AR69" s="250">
        <v>39592</v>
      </c>
    </row>
    <row r="70" spans="1:44" x14ac:dyDescent="0.3">
      <c r="A70" s="243"/>
      <c r="B70" s="249">
        <v>13.02</v>
      </c>
      <c r="D70" s="250">
        <v>195263</v>
      </c>
      <c r="E70" s="251">
        <f t="shared" si="0"/>
        <v>14997.15821812596</v>
      </c>
      <c r="F70" s="250">
        <v>1500</v>
      </c>
      <c r="G70" s="251">
        <f t="shared" si="1"/>
        <v>115.20737327188941</v>
      </c>
      <c r="H70" s="250"/>
      <c r="I70" s="251" t="str">
        <f t="shared" si="2"/>
        <v/>
      </c>
      <c r="J70" s="250">
        <v>3741</v>
      </c>
      <c r="K70" s="251">
        <f t="shared" si="3"/>
        <v>287.32718894009219</v>
      </c>
      <c r="L70" s="250"/>
      <c r="M70" s="251" t="str">
        <f t="shared" si="4"/>
        <v/>
      </c>
      <c r="N70" s="250">
        <v>6432</v>
      </c>
      <c r="O70" s="251">
        <f t="shared" si="5"/>
        <v>494.00921658986175</v>
      </c>
      <c r="P70" s="250">
        <v>13549</v>
      </c>
      <c r="Q70" s="251">
        <f t="shared" si="6"/>
        <v>1040.6298003072197</v>
      </c>
      <c r="R70" s="250">
        <v>1037</v>
      </c>
      <c r="S70" s="251">
        <f t="shared" si="7"/>
        <v>79.646697388632873</v>
      </c>
      <c r="T70" s="250"/>
      <c r="U70" s="251" t="str">
        <f t="shared" si="8"/>
        <v/>
      </c>
      <c r="V70" s="250">
        <v>24951</v>
      </c>
      <c r="W70" s="251">
        <f t="shared" si="9"/>
        <v>1916.3594470046085</v>
      </c>
      <c r="X70" s="250"/>
      <c r="Y70" s="251" t="str">
        <f t="shared" si="10"/>
        <v/>
      </c>
      <c r="Z70" s="250"/>
      <c r="AA70" s="251" t="str">
        <f t="shared" si="11"/>
        <v/>
      </c>
      <c r="AB70" s="250"/>
      <c r="AC70" s="251" t="str">
        <f t="shared" si="12"/>
        <v/>
      </c>
      <c r="AD70" s="250"/>
      <c r="AE70" s="251" t="str">
        <f t="shared" si="13"/>
        <v/>
      </c>
      <c r="AF70" s="250"/>
      <c r="AG70" s="251" t="str">
        <f t="shared" si="14"/>
        <v/>
      </c>
      <c r="AH70" s="250"/>
      <c r="AI70" s="251" t="str">
        <f t="shared" si="15"/>
        <v/>
      </c>
      <c r="AJ70" s="250">
        <v>77932</v>
      </c>
      <c r="AK70" s="251">
        <f t="shared" si="16"/>
        <v>5985.5606758832564</v>
      </c>
      <c r="AL70" s="250"/>
      <c r="AM70" s="251" t="str">
        <f t="shared" si="17"/>
        <v/>
      </c>
      <c r="AN70" s="250">
        <v>35191</v>
      </c>
      <c r="AO70" s="251">
        <f t="shared" si="18"/>
        <v>2702.84178187404</v>
      </c>
      <c r="AP70" s="250">
        <v>164333</v>
      </c>
      <c r="AQ70" s="251">
        <f t="shared" si="19"/>
        <v>12621.5821812596</v>
      </c>
      <c r="AR70" s="250">
        <v>60251</v>
      </c>
    </row>
    <row r="71" spans="1:44" x14ac:dyDescent="0.3">
      <c r="A71" s="243"/>
      <c r="B71" s="249">
        <v>2.06</v>
      </c>
      <c r="D71" s="250">
        <v>6751</v>
      </c>
      <c r="E71" s="251">
        <f t="shared" si="0"/>
        <v>3277.1844660194174</v>
      </c>
      <c r="F71" s="250"/>
      <c r="G71" s="251" t="str">
        <f t="shared" si="1"/>
        <v/>
      </c>
      <c r="H71" s="250"/>
      <c r="I71" s="251" t="str">
        <f t="shared" si="2"/>
        <v/>
      </c>
      <c r="J71" s="250"/>
      <c r="K71" s="251" t="str">
        <f t="shared" si="3"/>
        <v/>
      </c>
      <c r="L71" s="250"/>
      <c r="M71" s="251" t="str">
        <f t="shared" si="4"/>
        <v/>
      </c>
      <c r="N71" s="250"/>
      <c r="O71" s="251" t="str">
        <f t="shared" si="5"/>
        <v/>
      </c>
      <c r="P71" s="250">
        <v>1515</v>
      </c>
      <c r="Q71" s="251">
        <f t="shared" si="6"/>
        <v>735.43689320388353</v>
      </c>
      <c r="R71" s="250"/>
      <c r="S71" s="251" t="str">
        <f t="shared" si="7"/>
        <v/>
      </c>
      <c r="T71" s="250"/>
      <c r="U71" s="251" t="str">
        <f t="shared" si="8"/>
        <v/>
      </c>
      <c r="V71" s="250"/>
      <c r="W71" s="251" t="str">
        <f t="shared" si="9"/>
        <v/>
      </c>
      <c r="X71" s="250"/>
      <c r="Y71" s="251" t="str">
        <f t="shared" si="10"/>
        <v/>
      </c>
      <c r="Z71" s="250"/>
      <c r="AA71" s="251" t="str">
        <f t="shared" si="11"/>
        <v/>
      </c>
      <c r="AB71" s="250"/>
      <c r="AC71" s="251" t="str">
        <f t="shared" si="12"/>
        <v/>
      </c>
      <c r="AD71" s="250"/>
      <c r="AE71" s="251" t="str">
        <f t="shared" si="13"/>
        <v/>
      </c>
      <c r="AF71" s="250"/>
      <c r="AG71" s="251" t="str">
        <f t="shared" si="14"/>
        <v/>
      </c>
      <c r="AH71" s="250"/>
      <c r="AI71" s="251" t="str">
        <f t="shared" si="15"/>
        <v/>
      </c>
      <c r="AJ71" s="250">
        <v>114</v>
      </c>
      <c r="AK71" s="251">
        <f t="shared" si="16"/>
        <v>55.339805825242721</v>
      </c>
      <c r="AL71" s="250"/>
      <c r="AM71" s="251" t="str">
        <f t="shared" si="17"/>
        <v/>
      </c>
      <c r="AN71" s="250"/>
      <c r="AO71" s="251" t="str">
        <f t="shared" si="18"/>
        <v/>
      </c>
      <c r="AP71" s="250">
        <v>1629</v>
      </c>
      <c r="AQ71" s="251">
        <f t="shared" si="19"/>
        <v>790.77669902912623</v>
      </c>
      <c r="AR71" s="250">
        <v>983</v>
      </c>
    </row>
    <row r="72" spans="1:44" x14ac:dyDescent="0.3">
      <c r="A72" s="253"/>
      <c r="B72">
        <v>3.07</v>
      </c>
      <c r="D72" s="254">
        <v>29510</v>
      </c>
      <c r="E72" s="251">
        <f t="shared" si="0"/>
        <v>9612.3778501628676</v>
      </c>
      <c r="F72" s="254"/>
      <c r="G72" s="251" t="str">
        <f t="shared" si="1"/>
        <v/>
      </c>
      <c r="H72" s="254"/>
      <c r="I72" s="251" t="str">
        <f t="shared" si="2"/>
        <v/>
      </c>
      <c r="J72" s="254"/>
      <c r="K72" s="251" t="str">
        <f t="shared" si="3"/>
        <v/>
      </c>
      <c r="L72" s="254"/>
      <c r="M72" s="251" t="str">
        <f t="shared" si="4"/>
        <v/>
      </c>
      <c r="N72" s="254">
        <v>285</v>
      </c>
      <c r="O72" s="251">
        <f t="shared" si="5"/>
        <v>92.833876221498372</v>
      </c>
      <c r="P72" s="254">
        <v>1529</v>
      </c>
      <c r="Q72" s="251">
        <f t="shared" si="6"/>
        <v>498.04560260586322</v>
      </c>
      <c r="R72" s="254"/>
      <c r="S72" s="251" t="str">
        <f t="shared" si="7"/>
        <v/>
      </c>
      <c r="T72" s="254"/>
      <c r="U72" s="251" t="str">
        <f t="shared" si="8"/>
        <v/>
      </c>
      <c r="V72" s="254">
        <v>2247</v>
      </c>
      <c r="W72" s="251">
        <f t="shared" si="9"/>
        <v>731.92182410423459</v>
      </c>
      <c r="X72" s="254"/>
      <c r="Y72" s="251" t="str">
        <f t="shared" si="10"/>
        <v/>
      </c>
      <c r="Z72" s="254"/>
      <c r="AA72" s="251" t="str">
        <f t="shared" si="11"/>
        <v/>
      </c>
      <c r="AB72" s="254"/>
      <c r="AC72" s="251" t="str">
        <f t="shared" si="12"/>
        <v/>
      </c>
      <c r="AD72" s="254"/>
      <c r="AE72" s="251" t="str">
        <f t="shared" si="13"/>
        <v/>
      </c>
      <c r="AF72" s="254">
        <v>1356</v>
      </c>
      <c r="AG72" s="251">
        <f t="shared" si="14"/>
        <v>441.69381107491859</v>
      </c>
      <c r="AH72" s="254"/>
      <c r="AI72" s="251" t="str">
        <f t="shared" si="15"/>
        <v/>
      </c>
      <c r="AJ72" s="254">
        <v>2441</v>
      </c>
      <c r="AK72" s="251">
        <f t="shared" si="16"/>
        <v>795.11400651465806</v>
      </c>
      <c r="AL72" s="254"/>
      <c r="AM72" s="251" t="str">
        <f t="shared" si="17"/>
        <v/>
      </c>
      <c r="AN72" s="254"/>
      <c r="AO72" s="251" t="str">
        <f t="shared" si="18"/>
        <v/>
      </c>
      <c r="AP72" s="254">
        <v>7858</v>
      </c>
      <c r="AQ72" s="251">
        <f t="shared" si="19"/>
        <v>2559.6091205211728</v>
      </c>
      <c r="AR72" s="254">
        <v>6115</v>
      </c>
    </row>
    <row r="73" spans="1:44" x14ac:dyDescent="0.3">
      <c r="A73" s="243"/>
      <c r="B73" s="249">
        <v>2.98</v>
      </c>
      <c r="D73" s="250">
        <v>22837</v>
      </c>
      <c r="E73" s="251">
        <f t="shared" si="0"/>
        <v>7663.4228187919462</v>
      </c>
      <c r="F73" s="250">
        <v>1062</v>
      </c>
      <c r="G73" s="251">
        <f t="shared" si="1"/>
        <v>356.37583892617448</v>
      </c>
      <c r="H73" s="250"/>
      <c r="I73" s="251" t="str">
        <f t="shared" si="2"/>
        <v/>
      </c>
      <c r="J73" s="250"/>
      <c r="K73" s="251" t="str">
        <f t="shared" si="3"/>
        <v/>
      </c>
      <c r="L73" s="250"/>
      <c r="M73" s="251" t="str">
        <f t="shared" si="4"/>
        <v/>
      </c>
      <c r="N73" s="250"/>
      <c r="O73" s="251" t="str">
        <f t="shared" si="5"/>
        <v/>
      </c>
      <c r="P73" s="250">
        <v>6958</v>
      </c>
      <c r="Q73" s="251">
        <f t="shared" si="6"/>
        <v>2334.8993288590605</v>
      </c>
      <c r="R73" s="250"/>
      <c r="S73" s="251" t="str">
        <f t="shared" si="7"/>
        <v/>
      </c>
      <c r="T73" s="250"/>
      <c r="U73" s="251" t="str">
        <f t="shared" si="8"/>
        <v/>
      </c>
      <c r="V73" s="250"/>
      <c r="W73" s="251" t="str">
        <f t="shared" si="9"/>
        <v/>
      </c>
      <c r="X73" s="250"/>
      <c r="Y73" s="251" t="str">
        <f t="shared" si="10"/>
        <v/>
      </c>
      <c r="Z73" s="250"/>
      <c r="AA73" s="251" t="str">
        <f t="shared" si="11"/>
        <v/>
      </c>
      <c r="AB73" s="250">
        <v>156</v>
      </c>
      <c r="AC73" s="251">
        <f t="shared" si="12"/>
        <v>52.348993288590606</v>
      </c>
      <c r="AD73" s="250"/>
      <c r="AE73" s="251" t="str">
        <f t="shared" si="13"/>
        <v/>
      </c>
      <c r="AF73" s="250"/>
      <c r="AG73" s="251" t="str">
        <f t="shared" si="14"/>
        <v/>
      </c>
      <c r="AH73" s="250"/>
      <c r="AI73" s="251" t="str">
        <f t="shared" si="15"/>
        <v/>
      </c>
      <c r="AJ73" s="250">
        <v>3874</v>
      </c>
      <c r="AK73" s="251">
        <f t="shared" si="16"/>
        <v>1300</v>
      </c>
      <c r="AL73" s="250"/>
      <c r="AM73" s="251" t="str">
        <f t="shared" si="17"/>
        <v/>
      </c>
      <c r="AN73" s="250">
        <v>1665</v>
      </c>
      <c r="AO73" s="251">
        <f t="shared" si="18"/>
        <v>558.72483221476512</v>
      </c>
      <c r="AP73" s="250">
        <v>13715</v>
      </c>
      <c r="AQ73" s="251">
        <f t="shared" si="19"/>
        <v>4602.3489932885905</v>
      </c>
      <c r="AR73" s="250">
        <v>7841.59</v>
      </c>
    </row>
    <row r="74" spans="1:44" x14ac:dyDescent="0.3">
      <c r="A74" s="253"/>
      <c r="B74">
        <v>1.8149999999999999</v>
      </c>
      <c r="D74" s="254">
        <v>5477.76</v>
      </c>
      <c r="E74" s="251">
        <f t="shared" si="0"/>
        <v>3018.0495867768595</v>
      </c>
      <c r="F74" s="254">
        <v>559</v>
      </c>
      <c r="G74" s="251">
        <f t="shared" si="1"/>
        <v>307.98898071625348</v>
      </c>
      <c r="H74" s="254"/>
      <c r="I74" s="251" t="str">
        <f t="shared" si="2"/>
        <v/>
      </c>
      <c r="J74" s="254"/>
      <c r="K74" s="251" t="str">
        <f t="shared" si="3"/>
        <v/>
      </c>
      <c r="L74" s="254"/>
      <c r="M74" s="251" t="str">
        <f t="shared" si="4"/>
        <v/>
      </c>
      <c r="N74" s="254">
        <v>124.64</v>
      </c>
      <c r="O74" s="251">
        <f t="shared" si="5"/>
        <v>68.672176308539946</v>
      </c>
      <c r="P74" s="254">
        <v>2057.4699999999998</v>
      </c>
      <c r="Q74" s="251">
        <f t="shared" si="6"/>
        <v>1133.5922865013774</v>
      </c>
      <c r="R74" s="254">
        <v>82</v>
      </c>
      <c r="S74" s="251">
        <f t="shared" si="7"/>
        <v>45.179063360881543</v>
      </c>
      <c r="T74" s="254"/>
      <c r="U74" s="251" t="str">
        <f t="shared" si="8"/>
        <v/>
      </c>
      <c r="V74" s="254">
        <v>187.91</v>
      </c>
      <c r="W74" s="251">
        <f t="shared" si="9"/>
        <v>103.53168044077135</v>
      </c>
      <c r="X74" s="254"/>
      <c r="Y74" s="251" t="str">
        <f t="shared" si="10"/>
        <v/>
      </c>
      <c r="Z74" s="254"/>
      <c r="AA74" s="251" t="str">
        <f t="shared" si="11"/>
        <v/>
      </c>
      <c r="AB74" s="254">
        <v>5381</v>
      </c>
      <c r="AC74" s="251">
        <f t="shared" si="12"/>
        <v>2964.7382920110194</v>
      </c>
      <c r="AD74" s="254"/>
      <c r="AE74" s="251" t="str">
        <f t="shared" si="13"/>
        <v/>
      </c>
      <c r="AF74" s="254"/>
      <c r="AG74" s="251" t="str">
        <f t="shared" si="14"/>
        <v/>
      </c>
      <c r="AH74" s="254"/>
      <c r="AI74" s="251" t="str">
        <f t="shared" si="15"/>
        <v/>
      </c>
      <c r="AJ74" s="254">
        <v>189</v>
      </c>
      <c r="AK74" s="251">
        <f t="shared" si="16"/>
        <v>104.13223140495867</v>
      </c>
      <c r="AL74" s="254"/>
      <c r="AM74" s="251" t="str">
        <f t="shared" si="17"/>
        <v/>
      </c>
      <c r="AN74" s="254">
        <v>652</v>
      </c>
      <c r="AO74" s="251">
        <f t="shared" si="18"/>
        <v>359.22865013774106</v>
      </c>
      <c r="AP74" s="254">
        <v>9233.02</v>
      </c>
      <c r="AQ74" s="251">
        <f t="shared" si="19"/>
        <v>5087.0633608815433</v>
      </c>
      <c r="AR74" s="254">
        <v>2963</v>
      </c>
    </row>
    <row r="75" spans="1:44" x14ac:dyDescent="0.3">
      <c r="A75" s="253"/>
      <c r="B75">
        <v>1.6160000000000001</v>
      </c>
      <c r="D75" s="254">
        <v>4894</v>
      </c>
      <c r="E75" s="251">
        <f t="shared" si="0"/>
        <v>3028.4653465346532</v>
      </c>
      <c r="F75" s="254">
        <v>500</v>
      </c>
      <c r="G75" s="251">
        <f t="shared" si="1"/>
        <v>309.40594059405936</v>
      </c>
      <c r="H75" s="254"/>
      <c r="I75" s="251" t="str">
        <f t="shared" si="2"/>
        <v/>
      </c>
      <c r="J75" s="254"/>
      <c r="K75" s="251" t="str">
        <f t="shared" si="3"/>
        <v/>
      </c>
      <c r="L75" s="254"/>
      <c r="M75" s="251" t="str">
        <f t="shared" si="4"/>
        <v/>
      </c>
      <c r="N75" s="254">
        <v>111</v>
      </c>
      <c r="O75" s="251">
        <f t="shared" si="5"/>
        <v>68.688118811881182</v>
      </c>
      <c r="P75" s="254">
        <v>1839</v>
      </c>
      <c r="Q75" s="251">
        <f t="shared" si="6"/>
        <v>1137.9950495049504</v>
      </c>
      <c r="R75" s="254">
        <v>73</v>
      </c>
      <c r="S75" s="251">
        <f t="shared" si="7"/>
        <v>45.17326732673267</v>
      </c>
      <c r="T75" s="254"/>
      <c r="U75" s="251" t="str">
        <f t="shared" si="8"/>
        <v/>
      </c>
      <c r="V75" s="254">
        <v>169</v>
      </c>
      <c r="W75" s="251">
        <f t="shared" si="9"/>
        <v>104.57920792079207</v>
      </c>
      <c r="X75" s="254"/>
      <c r="Y75" s="251" t="str">
        <f t="shared" si="10"/>
        <v/>
      </c>
      <c r="Z75" s="254"/>
      <c r="AA75" s="251" t="str">
        <f t="shared" si="11"/>
        <v/>
      </c>
      <c r="AB75" s="254">
        <v>4808.5200000000004</v>
      </c>
      <c r="AC75" s="251">
        <f t="shared" si="12"/>
        <v>2975.5693069306931</v>
      </c>
      <c r="AD75" s="254"/>
      <c r="AE75" s="251" t="str">
        <f t="shared" si="13"/>
        <v/>
      </c>
      <c r="AF75" s="254"/>
      <c r="AG75" s="251" t="str">
        <f t="shared" si="14"/>
        <v/>
      </c>
      <c r="AH75" s="254"/>
      <c r="AI75" s="251" t="str">
        <f t="shared" si="15"/>
        <v/>
      </c>
      <c r="AJ75" s="254">
        <v>169</v>
      </c>
      <c r="AK75" s="251">
        <f t="shared" si="16"/>
        <v>104.57920792079207</v>
      </c>
      <c r="AL75" s="254"/>
      <c r="AM75" s="251" t="str">
        <f t="shared" si="17"/>
        <v/>
      </c>
      <c r="AN75" s="254">
        <v>582.73</v>
      </c>
      <c r="AO75" s="251">
        <f t="shared" si="18"/>
        <v>360.60024752475249</v>
      </c>
      <c r="AP75" s="254">
        <v>8252.25</v>
      </c>
      <c r="AQ75" s="251">
        <f t="shared" si="19"/>
        <v>5106.5903465346528</v>
      </c>
      <c r="AR75" s="254">
        <v>2647.71</v>
      </c>
    </row>
    <row r="76" spans="1:44" x14ac:dyDescent="0.3">
      <c r="A76" s="253"/>
      <c r="B76">
        <v>1.369</v>
      </c>
      <c r="D76" s="254">
        <v>4126.53</v>
      </c>
      <c r="E76" s="251">
        <f t="shared" si="0"/>
        <v>3014.2658875091306</v>
      </c>
      <c r="F76" s="254">
        <v>421.43</v>
      </c>
      <c r="G76" s="251">
        <f t="shared" si="1"/>
        <v>307.83783783783787</v>
      </c>
      <c r="H76" s="254"/>
      <c r="I76" s="251" t="str">
        <f t="shared" si="2"/>
        <v/>
      </c>
      <c r="J76" s="254"/>
      <c r="K76" s="251" t="str">
        <f t="shared" si="3"/>
        <v/>
      </c>
      <c r="L76" s="254"/>
      <c r="M76" s="251" t="str">
        <f t="shared" si="4"/>
        <v/>
      </c>
      <c r="N76" s="254">
        <v>93.9</v>
      </c>
      <c r="O76" s="251">
        <f t="shared" si="5"/>
        <v>68.590211833455086</v>
      </c>
      <c r="P76" s="254">
        <v>1549.92</v>
      </c>
      <c r="Q76" s="251">
        <f t="shared" si="6"/>
        <v>1132.1548575602631</v>
      </c>
      <c r="R76" s="254">
        <v>61.72</v>
      </c>
      <c r="S76" s="251">
        <f t="shared" si="7"/>
        <v>45.084002921840757</v>
      </c>
      <c r="T76" s="254"/>
      <c r="U76" s="251" t="str">
        <f t="shared" si="8"/>
        <v/>
      </c>
      <c r="V76" s="254">
        <v>142</v>
      </c>
      <c r="W76" s="251">
        <f t="shared" si="9"/>
        <v>103.72534696859022</v>
      </c>
      <c r="X76" s="254"/>
      <c r="Y76" s="251" t="str">
        <f t="shared" si="10"/>
        <v/>
      </c>
      <c r="Z76" s="254"/>
      <c r="AA76" s="251" t="str">
        <f t="shared" si="11"/>
        <v/>
      </c>
      <c r="AB76" s="254">
        <v>4053.78</v>
      </c>
      <c r="AC76" s="251">
        <f t="shared" si="12"/>
        <v>2961.1249086924763</v>
      </c>
      <c r="AD76" s="254"/>
      <c r="AE76" s="251" t="str">
        <f t="shared" si="13"/>
        <v/>
      </c>
      <c r="AF76" s="254"/>
      <c r="AG76" s="251" t="str">
        <f t="shared" si="14"/>
        <v/>
      </c>
      <c r="AH76" s="254"/>
      <c r="AI76" s="251" t="str">
        <f t="shared" si="15"/>
        <v/>
      </c>
      <c r="AJ76" s="254">
        <v>142</v>
      </c>
      <c r="AK76" s="251">
        <f t="shared" si="16"/>
        <v>103.72534696859022</v>
      </c>
      <c r="AL76" s="254"/>
      <c r="AM76" s="251" t="str">
        <f t="shared" si="17"/>
        <v/>
      </c>
      <c r="AN76" s="254">
        <v>491.27</v>
      </c>
      <c r="AO76" s="251">
        <f t="shared" si="18"/>
        <v>358.85317750182617</v>
      </c>
      <c r="AP76" s="254">
        <v>6956.02</v>
      </c>
      <c r="AQ76" s="251">
        <f t="shared" si="19"/>
        <v>5081.0956902848802</v>
      </c>
      <c r="AR76" s="254">
        <v>2232</v>
      </c>
    </row>
    <row r="77" spans="1:44" x14ac:dyDescent="0.3">
      <c r="A77" s="253"/>
      <c r="B77">
        <v>0.223</v>
      </c>
      <c r="D77" s="254">
        <v>667.41</v>
      </c>
      <c r="E77" s="251">
        <f t="shared" ref="E77:E140" si="20">IF(OR($B77=0,D77=0),"",D77/$B77)</f>
        <v>2992.8699551569503</v>
      </c>
      <c r="F77" s="254">
        <v>68</v>
      </c>
      <c r="G77" s="251">
        <f t="shared" ref="G77:G112" si="21">IF(OR($B77=0,F77=0),"",F77/$B77)</f>
        <v>304.93273542600895</v>
      </c>
      <c r="H77" s="254"/>
      <c r="I77" s="251" t="str">
        <f t="shared" ref="I77:I112" si="22">IF(OR($B77=0,H77=0),"",H77/$B77)</f>
        <v/>
      </c>
      <c r="J77" s="254"/>
      <c r="K77" s="251" t="str">
        <f t="shared" ref="K77:K112" si="23">IF(OR($B77=0,J77=0),"",J77/$B77)</f>
        <v/>
      </c>
      <c r="L77" s="254"/>
      <c r="M77" s="251" t="str">
        <f t="shared" ref="M77:M112" si="24">IF(OR($B77=0,L77=0),"",L77/$B77)</f>
        <v/>
      </c>
      <c r="N77" s="254">
        <v>16</v>
      </c>
      <c r="O77" s="251">
        <f t="shared" ref="O77:O112" si="25">IF(OR($B77=0,N77=0),"",N77/$B77)</f>
        <v>71.74887892376681</v>
      </c>
      <c r="P77" s="254">
        <v>251</v>
      </c>
      <c r="Q77" s="251">
        <f t="shared" ref="Q77:Q112" si="26">IF(OR($B77=0,P77=0),"",P77/$B77)</f>
        <v>1125.5605381165919</v>
      </c>
      <c r="R77" s="254">
        <v>10</v>
      </c>
      <c r="S77" s="251">
        <f t="shared" ref="S77:S112" si="27">IF(OR($B77=0,R77=0),"",R77/$B77)</f>
        <v>44.843049327354258</v>
      </c>
      <c r="T77" s="254"/>
      <c r="U77" s="251" t="str">
        <f t="shared" ref="U77:U112" si="28">IF(OR($B77=0,T77=0),"",T77/$B77)</f>
        <v/>
      </c>
      <c r="V77" s="254">
        <v>23</v>
      </c>
      <c r="W77" s="251">
        <f t="shared" ref="W77:W112" si="29">IF(OR($B77=0,V77=0),"",V77/$B77)</f>
        <v>103.1390134529148</v>
      </c>
      <c r="X77" s="254"/>
      <c r="Y77" s="251" t="str">
        <f t="shared" ref="Y77:Y112" si="30">IF(OR($B77=0,X77=0),"",X77/$B77)</f>
        <v/>
      </c>
      <c r="Z77" s="254"/>
      <c r="AA77" s="251" t="str">
        <f t="shared" ref="AA77:AA112" si="31">IF(OR($B77=0,Z77=0),"",Z77/$B77)</f>
        <v/>
      </c>
      <c r="AB77" s="254">
        <v>656</v>
      </c>
      <c r="AC77" s="251">
        <f t="shared" ref="AC77:AC112" si="32">IF(OR($B77=0,AB77=0),"",AB77/$B77)</f>
        <v>2941.7040358744393</v>
      </c>
      <c r="AD77" s="254"/>
      <c r="AE77" s="251" t="str">
        <f t="shared" ref="AE77:AE112" si="33">IF(OR($B77=0,AD77=0),"",AD77/$B77)</f>
        <v/>
      </c>
      <c r="AF77" s="254"/>
      <c r="AG77" s="251" t="str">
        <f t="shared" ref="AG77:AG112" si="34">IF(OR($B77=0,AF77=0),"",AF77/$B77)</f>
        <v/>
      </c>
      <c r="AH77" s="254"/>
      <c r="AI77" s="251" t="str">
        <f t="shared" ref="AI77:AI112" si="35">IF(OR($B77=0,AH77=0),"",AH77/$B77)</f>
        <v/>
      </c>
      <c r="AJ77" s="254">
        <v>23</v>
      </c>
      <c r="AK77" s="251">
        <f t="shared" ref="AK77:AK112" si="36">IF(OR($B77=0,AJ77=0),"",AJ77/$B77)</f>
        <v>103.1390134529148</v>
      </c>
      <c r="AL77" s="254"/>
      <c r="AM77" s="251" t="str">
        <f t="shared" ref="AM77:AM112" si="37">IF(OR($B77=0,AL77=0),"",AL77/$B77)</f>
        <v/>
      </c>
      <c r="AN77" s="254">
        <v>79</v>
      </c>
      <c r="AO77" s="251">
        <f t="shared" ref="AO77:AO112" si="38">IF(OR($B77=0,AN77=0),"",AN77/$B77)</f>
        <v>354.26008968609864</v>
      </c>
      <c r="AP77" s="254">
        <v>1126</v>
      </c>
      <c r="AQ77" s="251">
        <f t="shared" ref="AQ77:AQ112" si="39">IF(OR($B77=0,AP77=0),"",AP77/$B77)</f>
        <v>5049.32735426009</v>
      </c>
      <c r="AR77" s="254">
        <v>361</v>
      </c>
    </row>
    <row r="78" spans="1:44" x14ac:dyDescent="0.3">
      <c r="A78" s="253"/>
      <c r="B78">
        <v>0.159</v>
      </c>
      <c r="D78" s="254">
        <v>485.88</v>
      </c>
      <c r="E78" s="251">
        <f t="shared" si="20"/>
        <v>3055.8490566037735</v>
      </c>
      <c r="F78" s="254">
        <v>49.62</v>
      </c>
      <c r="G78" s="251">
        <f t="shared" si="21"/>
        <v>312.07547169811318</v>
      </c>
      <c r="H78" s="254"/>
      <c r="I78" s="251" t="str">
        <f t="shared" si="22"/>
        <v/>
      </c>
      <c r="J78" s="254"/>
      <c r="K78" s="251" t="str">
        <f t="shared" si="23"/>
        <v/>
      </c>
      <c r="L78" s="254"/>
      <c r="M78" s="251" t="str">
        <f t="shared" si="24"/>
        <v/>
      </c>
      <c r="N78" s="254">
        <v>11</v>
      </c>
      <c r="O78" s="251">
        <f t="shared" si="25"/>
        <v>69.182389937106919</v>
      </c>
      <c r="P78" s="254">
        <v>182</v>
      </c>
      <c r="Q78" s="251">
        <f t="shared" si="26"/>
        <v>1144.6540880503144</v>
      </c>
      <c r="R78" s="254">
        <v>7</v>
      </c>
      <c r="S78" s="251">
        <f t="shared" si="27"/>
        <v>44.025157232704402</v>
      </c>
      <c r="T78" s="254"/>
      <c r="U78" s="251" t="str">
        <f t="shared" si="28"/>
        <v/>
      </c>
      <c r="V78" s="254">
        <v>17</v>
      </c>
      <c r="W78" s="251">
        <f t="shared" si="29"/>
        <v>106.91823899371069</v>
      </c>
      <c r="X78" s="254"/>
      <c r="Y78" s="251" t="str">
        <f t="shared" si="30"/>
        <v/>
      </c>
      <c r="Z78" s="254"/>
      <c r="AA78" s="251" t="str">
        <f t="shared" si="31"/>
        <v/>
      </c>
      <c r="AB78" s="254">
        <v>477</v>
      </c>
      <c r="AC78" s="251">
        <f t="shared" si="32"/>
        <v>3000</v>
      </c>
      <c r="AD78" s="254"/>
      <c r="AE78" s="251" t="str">
        <f t="shared" si="33"/>
        <v/>
      </c>
      <c r="AF78" s="254"/>
      <c r="AG78" s="251" t="str">
        <f t="shared" si="34"/>
        <v/>
      </c>
      <c r="AH78" s="254"/>
      <c r="AI78" s="251" t="str">
        <f t="shared" si="35"/>
        <v/>
      </c>
      <c r="AJ78" s="254">
        <v>17</v>
      </c>
      <c r="AK78" s="251">
        <f t="shared" si="36"/>
        <v>106.91823899371069</v>
      </c>
      <c r="AL78" s="254"/>
      <c r="AM78" s="251" t="str">
        <f t="shared" si="37"/>
        <v/>
      </c>
      <c r="AN78" s="254">
        <v>58</v>
      </c>
      <c r="AO78" s="251">
        <f t="shared" si="38"/>
        <v>364.77987421383648</v>
      </c>
      <c r="AP78" s="254">
        <v>818.62</v>
      </c>
      <c r="AQ78" s="251">
        <f t="shared" si="39"/>
        <v>5148.5534591194964</v>
      </c>
      <c r="AR78" s="254">
        <v>263</v>
      </c>
    </row>
    <row r="79" spans="1:44" x14ac:dyDescent="0.3">
      <c r="A79" s="253"/>
      <c r="B79">
        <v>0.33</v>
      </c>
      <c r="D79" s="254">
        <v>1005.3</v>
      </c>
      <c r="E79" s="251">
        <f t="shared" si="20"/>
        <v>3046.363636363636</v>
      </c>
      <c r="F79" s="254">
        <v>103</v>
      </c>
      <c r="G79" s="251">
        <f t="shared" si="21"/>
        <v>312.12121212121212</v>
      </c>
      <c r="H79" s="254"/>
      <c r="I79" s="251" t="str">
        <f t="shared" si="22"/>
        <v/>
      </c>
      <c r="J79" s="254"/>
      <c r="K79" s="251" t="str">
        <f t="shared" si="23"/>
        <v/>
      </c>
      <c r="L79" s="254"/>
      <c r="M79" s="251" t="str">
        <f t="shared" si="24"/>
        <v/>
      </c>
      <c r="N79" s="254">
        <v>23</v>
      </c>
      <c r="O79" s="251">
        <f t="shared" si="25"/>
        <v>69.696969696969688</v>
      </c>
      <c r="P79" s="254">
        <v>377</v>
      </c>
      <c r="Q79" s="251">
        <f t="shared" si="26"/>
        <v>1142.4242424242423</v>
      </c>
      <c r="R79" s="254">
        <v>15</v>
      </c>
      <c r="S79" s="251">
        <f t="shared" si="27"/>
        <v>45.454545454545453</v>
      </c>
      <c r="T79" s="254"/>
      <c r="U79" s="251" t="str">
        <f t="shared" si="28"/>
        <v/>
      </c>
      <c r="V79" s="254">
        <v>34</v>
      </c>
      <c r="W79" s="251">
        <f t="shared" si="29"/>
        <v>103.03030303030303</v>
      </c>
      <c r="X79" s="254"/>
      <c r="Y79" s="251" t="str">
        <f t="shared" si="30"/>
        <v/>
      </c>
      <c r="Z79" s="254"/>
      <c r="AA79" s="251" t="str">
        <f t="shared" si="31"/>
        <v/>
      </c>
      <c r="AB79" s="254">
        <v>987</v>
      </c>
      <c r="AC79" s="251">
        <f t="shared" si="32"/>
        <v>2990.909090909091</v>
      </c>
      <c r="AD79" s="254"/>
      <c r="AE79" s="251" t="str">
        <f t="shared" si="33"/>
        <v/>
      </c>
      <c r="AF79" s="254"/>
      <c r="AG79" s="251" t="str">
        <f t="shared" si="34"/>
        <v/>
      </c>
      <c r="AH79" s="254"/>
      <c r="AI79" s="251" t="str">
        <f t="shared" si="35"/>
        <v/>
      </c>
      <c r="AJ79" s="254">
        <v>35</v>
      </c>
      <c r="AK79" s="251">
        <f t="shared" si="36"/>
        <v>106.06060606060606</v>
      </c>
      <c r="AL79" s="254"/>
      <c r="AM79" s="251" t="str">
        <f t="shared" si="37"/>
        <v/>
      </c>
      <c r="AN79" s="254">
        <v>120</v>
      </c>
      <c r="AO79" s="251">
        <f t="shared" si="38"/>
        <v>363.63636363636363</v>
      </c>
      <c r="AP79" s="254">
        <v>1694</v>
      </c>
      <c r="AQ79" s="251">
        <f t="shared" si="39"/>
        <v>5133.333333333333</v>
      </c>
      <c r="AR79" s="254">
        <v>543</v>
      </c>
    </row>
    <row r="80" spans="1:44" x14ac:dyDescent="0.3">
      <c r="A80" s="253"/>
      <c r="B80">
        <v>0.17599999999999999</v>
      </c>
      <c r="D80" s="254">
        <v>711.8</v>
      </c>
      <c r="E80" s="251">
        <f t="shared" si="20"/>
        <v>4044.318181818182</v>
      </c>
      <c r="F80" s="254">
        <v>71.680000000000007</v>
      </c>
      <c r="G80" s="251">
        <f t="shared" si="21"/>
        <v>407.27272727272731</v>
      </c>
      <c r="H80" s="254"/>
      <c r="I80" s="251" t="str">
        <f t="shared" si="22"/>
        <v/>
      </c>
      <c r="J80" s="254"/>
      <c r="K80" s="251" t="str">
        <f t="shared" si="23"/>
        <v/>
      </c>
      <c r="L80" s="254"/>
      <c r="M80" s="251" t="str">
        <f t="shared" si="24"/>
        <v/>
      </c>
      <c r="N80" s="254">
        <v>16</v>
      </c>
      <c r="O80" s="251">
        <f t="shared" si="25"/>
        <v>90.909090909090921</v>
      </c>
      <c r="P80" s="254">
        <v>253</v>
      </c>
      <c r="Q80" s="251">
        <f t="shared" si="26"/>
        <v>1437.5</v>
      </c>
      <c r="R80" s="254">
        <v>11</v>
      </c>
      <c r="S80" s="251">
        <f t="shared" si="27"/>
        <v>62.500000000000007</v>
      </c>
      <c r="T80" s="254"/>
      <c r="U80" s="251" t="str">
        <f t="shared" si="28"/>
        <v/>
      </c>
      <c r="V80" s="254">
        <v>24</v>
      </c>
      <c r="W80" s="251">
        <f t="shared" si="29"/>
        <v>136.36363636363637</v>
      </c>
      <c r="X80" s="254"/>
      <c r="Y80" s="251" t="str">
        <f t="shared" si="30"/>
        <v/>
      </c>
      <c r="Z80" s="254"/>
      <c r="AA80" s="251" t="str">
        <f t="shared" si="31"/>
        <v/>
      </c>
      <c r="AB80" s="254">
        <v>690</v>
      </c>
      <c r="AC80" s="251">
        <f t="shared" si="32"/>
        <v>3920.4545454545455</v>
      </c>
      <c r="AD80" s="254"/>
      <c r="AE80" s="251" t="str">
        <f t="shared" si="33"/>
        <v/>
      </c>
      <c r="AF80" s="254"/>
      <c r="AG80" s="251" t="str">
        <f t="shared" si="34"/>
        <v/>
      </c>
      <c r="AH80" s="254"/>
      <c r="AI80" s="251" t="str">
        <f t="shared" si="35"/>
        <v/>
      </c>
      <c r="AJ80" s="254">
        <v>24</v>
      </c>
      <c r="AK80" s="251">
        <f t="shared" si="36"/>
        <v>136.36363636363637</v>
      </c>
      <c r="AL80" s="254"/>
      <c r="AM80" s="251" t="str">
        <f t="shared" si="37"/>
        <v/>
      </c>
      <c r="AN80" s="254">
        <v>84</v>
      </c>
      <c r="AO80" s="251">
        <f t="shared" si="38"/>
        <v>477.27272727272731</v>
      </c>
      <c r="AP80" s="254">
        <v>1173.68</v>
      </c>
      <c r="AQ80" s="251">
        <f t="shared" si="39"/>
        <v>6668.636363636364</v>
      </c>
      <c r="AR80" s="254">
        <v>379.66</v>
      </c>
    </row>
    <row r="81" spans="1:44" x14ac:dyDescent="0.3">
      <c r="A81" s="253"/>
      <c r="B81">
        <v>11.686</v>
      </c>
      <c r="D81" s="254">
        <v>100174.01</v>
      </c>
      <c r="E81" s="251">
        <f t="shared" si="20"/>
        <v>8572.1384562724616</v>
      </c>
      <c r="F81" s="254">
        <v>30754.57</v>
      </c>
      <c r="G81" s="251">
        <f t="shared" si="21"/>
        <v>2631.7448228649664</v>
      </c>
      <c r="H81" s="254"/>
      <c r="I81" s="251" t="str">
        <f t="shared" si="22"/>
        <v/>
      </c>
      <c r="J81" s="254"/>
      <c r="K81" s="251" t="str">
        <f t="shared" si="23"/>
        <v/>
      </c>
      <c r="L81" s="254"/>
      <c r="M81" s="251" t="str">
        <f t="shared" si="24"/>
        <v/>
      </c>
      <c r="N81" s="254">
        <v>445</v>
      </c>
      <c r="O81" s="251">
        <f t="shared" si="25"/>
        <v>38.079753551257916</v>
      </c>
      <c r="P81" s="254">
        <v>11860</v>
      </c>
      <c r="Q81" s="251">
        <f t="shared" si="26"/>
        <v>1014.8896115009413</v>
      </c>
      <c r="R81" s="254">
        <v>20875</v>
      </c>
      <c r="S81" s="251">
        <f t="shared" si="27"/>
        <v>1786.3255177135034</v>
      </c>
      <c r="T81" s="254"/>
      <c r="U81" s="251" t="str">
        <f t="shared" si="28"/>
        <v/>
      </c>
      <c r="V81" s="254"/>
      <c r="W81" s="251" t="str">
        <f t="shared" si="29"/>
        <v/>
      </c>
      <c r="X81" s="254"/>
      <c r="Y81" s="251" t="str">
        <f t="shared" si="30"/>
        <v/>
      </c>
      <c r="Z81" s="254"/>
      <c r="AA81" s="251" t="str">
        <f t="shared" si="31"/>
        <v/>
      </c>
      <c r="AB81" s="254">
        <v>3419.55</v>
      </c>
      <c r="AC81" s="251">
        <f t="shared" si="32"/>
        <v>292.61937360944722</v>
      </c>
      <c r="AD81" s="254"/>
      <c r="AE81" s="251" t="str">
        <f t="shared" si="33"/>
        <v/>
      </c>
      <c r="AF81" s="254"/>
      <c r="AG81" s="251" t="str">
        <f t="shared" si="34"/>
        <v/>
      </c>
      <c r="AH81" s="254"/>
      <c r="AI81" s="251" t="str">
        <f t="shared" si="35"/>
        <v/>
      </c>
      <c r="AJ81" s="254">
        <v>713</v>
      </c>
      <c r="AK81" s="251">
        <f t="shared" si="36"/>
        <v>61.013178161903134</v>
      </c>
      <c r="AL81" s="254"/>
      <c r="AM81" s="251" t="str">
        <f t="shared" si="37"/>
        <v/>
      </c>
      <c r="AN81" s="254">
        <v>6585</v>
      </c>
      <c r="AO81" s="251">
        <f t="shared" si="38"/>
        <v>563.49478007872665</v>
      </c>
      <c r="AP81" s="254">
        <v>74652.12</v>
      </c>
      <c r="AQ81" s="251">
        <f t="shared" si="39"/>
        <v>6388.1670374807454</v>
      </c>
      <c r="AR81" s="254">
        <v>31964</v>
      </c>
    </row>
    <row r="82" spans="1:44" x14ac:dyDescent="0.3">
      <c r="A82" s="253"/>
      <c r="B82">
        <v>10.925000000000001</v>
      </c>
      <c r="D82" s="254">
        <v>44638.09</v>
      </c>
      <c r="E82" s="251">
        <f t="shared" si="20"/>
        <v>4085.8663615560636</v>
      </c>
      <c r="F82" s="254">
        <v>7228</v>
      </c>
      <c r="G82" s="251">
        <f t="shared" si="21"/>
        <v>661.60183066361549</v>
      </c>
      <c r="H82" s="254"/>
      <c r="I82" s="251" t="str">
        <f t="shared" si="22"/>
        <v/>
      </c>
      <c r="J82" s="254"/>
      <c r="K82" s="251" t="str">
        <f t="shared" si="23"/>
        <v/>
      </c>
      <c r="L82" s="254"/>
      <c r="M82" s="251" t="str">
        <f t="shared" si="24"/>
        <v/>
      </c>
      <c r="N82" s="254">
        <v>250</v>
      </c>
      <c r="O82" s="251">
        <f t="shared" si="25"/>
        <v>22.883295194508008</v>
      </c>
      <c r="P82" s="254">
        <v>18680</v>
      </c>
      <c r="Q82" s="251">
        <f t="shared" si="26"/>
        <v>1709.8398169336383</v>
      </c>
      <c r="R82" s="254">
        <v>25</v>
      </c>
      <c r="S82" s="251">
        <f t="shared" si="27"/>
        <v>2.2883295194508007</v>
      </c>
      <c r="T82" s="254"/>
      <c r="U82" s="251" t="str">
        <f t="shared" si="28"/>
        <v/>
      </c>
      <c r="V82" s="254"/>
      <c r="W82" s="251" t="str">
        <f t="shared" si="29"/>
        <v/>
      </c>
      <c r="X82" s="254"/>
      <c r="Y82" s="251" t="str">
        <f t="shared" si="30"/>
        <v/>
      </c>
      <c r="Z82" s="254"/>
      <c r="AA82" s="251" t="str">
        <f t="shared" si="31"/>
        <v/>
      </c>
      <c r="AB82" s="254">
        <v>208</v>
      </c>
      <c r="AC82" s="251">
        <f t="shared" si="32"/>
        <v>19.038901601830663</v>
      </c>
      <c r="AD82" s="254"/>
      <c r="AE82" s="251" t="str">
        <f t="shared" si="33"/>
        <v/>
      </c>
      <c r="AF82" s="254">
        <v>2448</v>
      </c>
      <c r="AG82" s="251">
        <f t="shared" si="34"/>
        <v>224.0732265446224</v>
      </c>
      <c r="AH82" s="254"/>
      <c r="AI82" s="251" t="str">
        <f t="shared" si="35"/>
        <v/>
      </c>
      <c r="AJ82" s="254">
        <v>633</v>
      </c>
      <c r="AK82" s="251">
        <f t="shared" si="36"/>
        <v>57.940503432494275</v>
      </c>
      <c r="AL82" s="254"/>
      <c r="AM82" s="251" t="str">
        <f t="shared" si="37"/>
        <v/>
      </c>
      <c r="AN82" s="254">
        <v>5376.82</v>
      </c>
      <c r="AO82" s="251">
        <f t="shared" si="38"/>
        <v>492.15743707093816</v>
      </c>
      <c r="AP82" s="254">
        <v>34848.82</v>
      </c>
      <c r="AQ82" s="251">
        <f t="shared" si="39"/>
        <v>3189.823340961098</v>
      </c>
      <c r="AR82" s="254">
        <v>23378.61</v>
      </c>
    </row>
    <row r="83" spans="1:44" x14ac:dyDescent="0.3">
      <c r="A83" s="243"/>
      <c r="B83" s="249">
        <v>0.53435999999999995</v>
      </c>
      <c r="D83" s="250">
        <v>9600</v>
      </c>
      <c r="E83" s="251">
        <f t="shared" si="20"/>
        <v>17965.416573096791</v>
      </c>
      <c r="F83" s="250">
        <v>108</v>
      </c>
      <c r="G83" s="251">
        <f t="shared" si="21"/>
        <v>202.1109364473389</v>
      </c>
      <c r="H83" s="250"/>
      <c r="I83" s="251" t="str">
        <f t="shared" si="22"/>
        <v/>
      </c>
      <c r="J83" s="250"/>
      <c r="K83" s="251" t="str">
        <f t="shared" si="23"/>
        <v/>
      </c>
      <c r="L83" s="250"/>
      <c r="M83" s="251" t="str">
        <f t="shared" si="24"/>
        <v/>
      </c>
      <c r="N83" s="250">
        <v>418</v>
      </c>
      <c r="O83" s="251">
        <f t="shared" si="25"/>
        <v>782.24417995358942</v>
      </c>
      <c r="P83" s="250">
        <v>320</v>
      </c>
      <c r="Q83" s="251">
        <f t="shared" si="26"/>
        <v>598.84721910322639</v>
      </c>
      <c r="R83" s="250">
        <v>174</v>
      </c>
      <c r="S83" s="251">
        <f t="shared" si="27"/>
        <v>325.62317538737932</v>
      </c>
      <c r="T83" s="250"/>
      <c r="U83" s="251" t="str">
        <f t="shared" si="28"/>
        <v/>
      </c>
      <c r="V83" s="250"/>
      <c r="W83" s="251" t="str">
        <f t="shared" si="29"/>
        <v/>
      </c>
      <c r="X83" s="250"/>
      <c r="Y83" s="251" t="str">
        <f t="shared" si="30"/>
        <v/>
      </c>
      <c r="Z83" s="250"/>
      <c r="AA83" s="251" t="str">
        <f t="shared" si="31"/>
        <v/>
      </c>
      <c r="AB83" s="250"/>
      <c r="AC83" s="251" t="str">
        <f t="shared" si="32"/>
        <v/>
      </c>
      <c r="AD83" s="250">
        <v>91</v>
      </c>
      <c r="AE83" s="251">
        <f t="shared" si="33"/>
        <v>170.29717793248</v>
      </c>
      <c r="AF83" s="250">
        <v>1875</v>
      </c>
      <c r="AG83" s="251">
        <f t="shared" si="34"/>
        <v>3508.870424432967</v>
      </c>
      <c r="AH83" s="250"/>
      <c r="AI83" s="251" t="str">
        <f t="shared" si="35"/>
        <v/>
      </c>
      <c r="AJ83" s="250">
        <v>1487</v>
      </c>
      <c r="AK83" s="251">
        <f t="shared" si="36"/>
        <v>2782.7681712703047</v>
      </c>
      <c r="AL83" s="250"/>
      <c r="AM83" s="251" t="str">
        <f t="shared" si="37"/>
        <v/>
      </c>
      <c r="AN83" s="250">
        <v>194</v>
      </c>
      <c r="AO83" s="251">
        <f t="shared" si="38"/>
        <v>363.05112658133095</v>
      </c>
      <c r="AP83" s="250">
        <v>4667</v>
      </c>
      <c r="AQ83" s="251">
        <f t="shared" si="39"/>
        <v>8733.8124111086163</v>
      </c>
      <c r="AR83" s="250">
        <v>1993</v>
      </c>
    </row>
    <row r="84" spans="1:44" x14ac:dyDescent="0.3">
      <c r="A84" s="253"/>
      <c r="B84">
        <v>4.4801000000000002</v>
      </c>
      <c r="D84" s="254">
        <v>732</v>
      </c>
      <c r="E84" s="251">
        <f t="shared" si="20"/>
        <v>163.3892100622754</v>
      </c>
      <c r="F84" s="254"/>
      <c r="G84" s="251" t="str">
        <f t="shared" si="21"/>
        <v/>
      </c>
      <c r="H84" s="254"/>
      <c r="I84" s="251" t="str">
        <f t="shared" si="22"/>
        <v/>
      </c>
      <c r="J84" s="254"/>
      <c r="K84" s="251" t="str">
        <f t="shared" si="23"/>
        <v/>
      </c>
      <c r="L84" s="254"/>
      <c r="M84" s="251" t="str">
        <f t="shared" si="24"/>
        <v/>
      </c>
      <c r="N84" s="254">
        <v>2825</v>
      </c>
      <c r="O84" s="251">
        <f t="shared" si="25"/>
        <v>630.5662820026339</v>
      </c>
      <c r="P84" s="254">
        <v>3858</v>
      </c>
      <c r="Q84" s="251">
        <f t="shared" si="26"/>
        <v>861.1414923774023</v>
      </c>
      <c r="R84" s="254"/>
      <c r="S84" s="251" t="str">
        <f t="shared" si="27"/>
        <v/>
      </c>
      <c r="T84" s="254"/>
      <c r="U84" s="251" t="str">
        <f t="shared" si="28"/>
        <v/>
      </c>
      <c r="V84" s="254"/>
      <c r="W84" s="251" t="str">
        <f t="shared" si="29"/>
        <v/>
      </c>
      <c r="X84" s="254"/>
      <c r="Y84" s="251" t="str">
        <f t="shared" si="30"/>
        <v/>
      </c>
      <c r="Z84" s="254"/>
      <c r="AA84" s="251" t="str">
        <f t="shared" si="31"/>
        <v/>
      </c>
      <c r="AB84" s="254"/>
      <c r="AC84" s="251" t="str">
        <f t="shared" si="32"/>
        <v/>
      </c>
      <c r="AD84" s="254"/>
      <c r="AE84" s="251" t="str">
        <f t="shared" si="33"/>
        <v/>
      </c>
      <c r="AF84" s="254"/>
      <c r="AG84" s="251" t="str">
        <f t="shared" si="34"/>
        <v/>
      </c>
      <c r="AH84" s="254"/>
      <c r="AI84" s="251" t="str">
        <f t="shared" si="35"/>
        <v/>
      </c>
      <c r="AJ84" s="254">
        <v>47</v>
      </c>
      <c r="AK84" s="251">
        <f t="shared" si="36"/>
        <v>10.490837258096917</v>
      </c>
      <c r="AL84" s="254"/>
      <c r="AM84" s="251" t="str">
        <f t="shared" si="37"/>
        <v/>
      </c>
      <c r="AN84" s="254"/>
      <c r="AO84" s="251" t="str">
        <f t="shared" si="38"/>
        <v/>
      </c>
      <c r="AP84" s="254">
        <v>6730</v>
      </c>
      <c r="AQ84" s="251">
        <f t="shared" si="39"/>
        <v>1502.1986116381331</v>
      </c>
      <c r="AR84" s="254">
        <v>3356</v>
      </c>
    </row>
    <row r="85" spans="1:44" x14ac:dyDescent="0.3">
      <c r="A85" s="243"/>
      <c r="B85" s="249"/>
      <c r="D85" s="250">
        <v>20405</v>
      </c>
      <c r="E85" s="251" t="str">
        <f t="shared" si="20"/>
        <v/>
      </c>
      <c r="F85" s="250"/>
      <c r="G85" s="251" t="str">
        <f t="shared" si="21"/>
        <v/>
      </c>
      <c r="H85" s="250"/>
      <c r="I85" s="251" t="str">
        <f t="shared" si="22"/>
        <v/>
      </c>
      <c r="J85" s="250"/>
      <c r="K85" s="251" t="str">
        <f t="shared" si="23"/>
        <v/>
      </c>
      <c r="L85" s="250"/>
      <c r="M85" s="251" t="str">
        <f t="shared" si="24"/>
        <v/>
      </c>
      <c r="N85" s="250"/>
      <c r="O85" s="251" t="str">
        <f t="shared" si="25"/>
        <v/>
      </c>
      <c r="P85" s="250"/>
      <c r="Q85" s="251" t="str">
        <f t="shared" si="26"/>
        <v/>
      </c>
      <c r="R85" s="250"/>
      <c r="S85" s="251" t="str">
        <f t="shared" si="27"/>
        <v/>
      </c>
      <c r="T85" s="250"/>
      <c r="U85" s="251" t="str">
        <f t="shared" si="28"/>
        <v/>
      </c>
      <c r="V85" s="250"/>
      <c r="W85" s="251" t="str">
        <f t="shared" si="29"/>
        <v/>
      </c>
      <c r="X85" s="250"/>
      <c r="Y85" s="251" t="str">
        <f t="shared" si="30"/>
        <v/>
      </c>
      <c r="Z85" s="250"/>
      <c r="AA85" s="251" t="str">
        <f t="shared" si="31"/>
        <v/>
      </c>
      <c r="AB85" s="250">
        <v>67285</v>
      </c>
      <c r="AC85" s="251" t="str">
        <f t="shared" si="32"/>
        <v/>
      </c>
      <c r="AD85" s="250"/>
      <c r="AE85" s="251" t="str">
        <f t="shared" si="33"/>
        <v/>
      </c>
      <c r="AF85" s="250"/>
      <c r="AG85" s="251" t="str">
        <f t="shared" si="34"/>
        <v/>
      </c>
      <c r="AH85" s="250"/>
      <c r="AI85" s="251" t="str">
        <f t="shared" si="35"/>
        <v/>
      </c>
      <c r="AJ85" s="250"/>
      <c r="AK85" s="251" t="str">
        <f t="shared" si="36"/>
        <v/>
      </c>
      <c r="AL85" s="250"/>
      <c r="AM85" s="251" t="str">
        <f t="shared" si="37"/>
        <v/>
      </c>
      <c r="AN85" s="250">
        <v>3425</v>
      </c>
      <c r="AO85" s="251" t="str">
        <f t="shared" si="38"/>
        <v/>
      </c>
      <c r="AP85" s="250">
        <v>70710</v>
      </c>
      <c r="AQ85" s="251" t="str">
        <f t="shared" si="39"/>
        <v/>
      </c>
      <c r="AR85" s="250">
        <v>18505</v>
      </c>
    </row>
    <row r="86" spans="1:44" x14ac:dyDescent="0.3">
      <c r="A86" s="243"/>
      <c r="B86" s="249">
        <v>4.54</v>
      </c>
      <c r="D86" s="250">
        <v>5292</v>
      </c>
      <c r="E86" s="251">
        <f t="shared" si="20"/>
        <v>1165.6387665198238</v>
      </c>
      <c r="F86" s="250">
        <v>30</v>
      </c>
      <c r="G86" s="251">
        <f t="shared" si="21"/>
        <v>6.607929515418502</v>
      </c>
      <c r="H86" s="250"/>
      <c r="I86" s="251" t="str">
        <f t="shared" si="22"/>
        <v/>
      </c>
      <c r="J86" s="250">
        <v>781</v>
      </c>
      <c r="K86" s="251">
        <f t="shared" si="23"/>
        <v>172.02643171806167</v>
      </c>
      <c r="L86" s="250"/>
      <c r="M86" s="251" t="str">
        <f t="shared" si="24"/>
        <v/>
      </c>
      <c r="N86" s="250">
        <v>436</v>
      </c>
      <c r="O86" s="251">
        <f t="shared" si="25"/>
        <v>96.035242290748897</v>
      </c>
      <c r="P86" s="250">
        <v>5751</v>
      </c>
      <c r="Q86" s="251">
        <f t="shared" si="26"/>
        <v>1266.740088105727</v>
      </c>
      <c r="R86" s="250"/>
      <c r="S86" s="251" t="str">
        <f t="shared" si="27"/>
        <v/>
      </c>
      <c r="T86" s="250"/>
      <c r="U86" s="251" t="str">
        <f t="shared" si="28"/>
        <v/>
      </c>
      <c r="V86" s="250">
        <v>454</v>
      </c>
      <c r="W86" s="251">
        <f t="shared" si="29"/>
        <v>100</v>
      </c>
      <c r="X86" s="250"/>
      <c r="Y86" s="251" t="str">
        <f t="shared" si="30"/>
        <v/>
      </c>
      <c r="Z86" s="250">
        <v>568</v>
      </c>
      <c r="AA86" s="251">
        <f t="shared" si="31"/>
        <v>125.1101321585903</v>
      </c>
      <c r="AB86" s="250"/>
      <c r="AC86" s="251" t="str">
        <f t="shared" si="32"/>
        <v/>
      </c>
      <c r="AD86" s="250"/>
      <c r="AE86" s="251" t="str">
        <f t="shared" si="33"/>
        <v/>
      </c>
      <c r="AF86" s="250">
        <v>2129</v>
      </c>
      <c r="AG86" s="251">
        <f t="shared" si="34"/>
        <v>468.94273127753303</v>
      </c>
      <c r="AH86" s="250"/>
      <c r="AI86" s="251" t="str">
        <f t="shared" si="35"/>
        <v/>
      </c>
      <c r="AJ86" s="250"/>
      <c r="AK86" s="251" t="str">
        <f t="shared" si="36"/>
        <v/>
      </c>
      <c r="AL86" s="250"/>
      <c r="AM86" s="251" t="str">
        <f t="shared" si="37"/>
        <v/>
      </c>
      <c r="AN86" s="250"/>
      <c r="AO86" s="251" t="str">
        <f t="shared" si="38"/>
        <v/>
      </c>
      <c r="AP86" s="250">
        <v>10149</v>
      </c>
      <c r="AQ86" s="251">
        <f t="shared" si="39"/>
        <v>2235.4625550660794</v>
      </c>
      <c r="AR86" s="250">
        <v>15827</v>
      </c>
    </row>
    <row r="87" spans="1:44" x14ac:dyDescent="0.3">
      <c r="A87" s="253"/>
      <c r="B87">
        <v>6.69</v>
      </c>
      <c r="D87" s="254">
        <v>5769</v>
      </c>
      <c r="E87" s="251">
        <f t="shared" si="20"/>
        <v>862.33183856502239</v>
      </c>
      <c r="F87" s="254">
        <v>55</v>
      </c>
      <c r="G87" s="251">
        <f t="shared" si="21"/>
        <v>8.2212257100149468</v>
      </c>
      <c r="H87" s="254"/>
      <c r="I87" s="251" t="str">
        <f t="shared" si="22"/>
        <v/>
      </c>
      <c r="J87" s="254">
        <v>1037</v>
      </c>
      <c r="K87" s="251">
        <f t="shared" si="23"/>
        <v>155.00747384155454</v>
      </c>
      <c r="L87" s="254"/>
      <c r="M87" s="251" t="str">
        <f t="shared" si="24"/>
        <v/>
      </c>
      <c r="N87" s="254">
        <v>628</v>
      </c>
      <c r="O87" s="251">
        <f t="shared" si="25"/>
        <v>93.871449925261572</v>
      </c>
      <c r="P87" s="254">
        <v>8781</v>
      </c>
      <c r="Q87" s="251">
        <f t="shared" si="26"/>
        <v>1312.556053811659</v>
      </c>
      <c r="R87" s="254"/>
      <c r="S87" s="251" t="str">
        <f t="shared" si="27"/>
        <v/>
      </c>
      <c r="T87" s="254"/>
      <c r="U87" s="251" t="str">
        <f t="shared" si="28"/>
        <v/>
      </c>
      <c r="V87" s="254">
        <v>544</v>
      </c>
      <c r="W87" s="251">
        <f t="shared" si="29"/>
        <v>81.31539611360239</v>
      </c>
      <c r="X87" s="254"/>
      <c r="Y87" s="251" t="str">
        <f t="shared" si="30"/>
        <v/>
      </c>
      <c r="Z87" s="254">
        <v>393</v>
      </c>
      <c r="AA87" s="251">
        <f t="shared" si="31"/>
        <v>58.744394618834079</v>
      </c>
      <c r="AB87" s="254"/>
      <c r="AC87" s="251" t="str">
        <f t="shared" si="32"/>
        <v/>
      </c>
      <c r="AD87" s="254"/>
      <c r="AE87" s="251" t="str">
        <f t="shared" si="33"/>
        <v/>
      </c>
      <c r="AF87" s="254">
        <v>1331</v>
      </c>
      <c r="AG87" s="251">
        <f t="shared" si="34"/>
        <v>198.95366218236171</v>
      </c>
      <c r="AH87" s="254"/>
      <c r="AI87" s="251" t="str">
        <f t="shared" si="35"/>
        <v/>
      </c>
      <c r="AJ87" s="254"/>
      <c r="AK87" s="251" t="str">
        <f t="shared" si="36"/>
        <v/>
      </c>
      <c r="AL87" s="254"/>
      <c r="AM87" s="251" t="str">
        <f t="shared" si="37"/>
        <v/>
      </c>
      <c r="AN87" s="254"/>
      <c r="AO87" s="251" t="str">
        <f t="shared" si="38"/>
        <v/>
      </c>
      <c r="AP87" s="254">
        <v>12769</v>
      </c>
      <c r="AQ87" s="251">
        <f t="shared" si="39"/>
        <v>1908.6696562032885</v>
      </c>
      <c r="AR87" s="254">
        <v>25567</v>
      </c>
    </row>
    <row r="88" spans="1:44" x14ac:dyDescent="0.3">
      <c r="A88" s="253"/>
      <c r="B88">
        <v>7.44</v>
      </c>
      <c r="D88" s="254">
        <v>7206</v>
      </c>
      <c r="E88" s="251">
        <f t="shared" si="20"/>
        <v>968.54838709677415</v>
      </c>
      <c r="F88" s="254">
        <v>62</v>
      </c>
      <c r="G88" s="251">
        <f t="shared" si="21"/>
        <v>8.3333333333333321</v>
      </c>
      <c r="H88" s="254"/>
      <c r="I88" s="251" t="str">
        <f t="shared" si="22"/>
        <v/>
      </c>
      <c r="J88" s="254">
        <v>1614</v>
      </c>
      <c r="K88" s="251">
        <f t="shared" si="23"/>
        <v>216.93548387096774</v>
      </c>
      <c r="L88" s="254"/>
      <c r="M88" s="251" t="str">
        <f t="shared" si="24"/>
        <v/>
      </c>
      <c r="N88" s="254">
        <v>902</v>
      </c>
      <c r="O88" s="251">
        <f t="shared" si="25"/>
        <v>121.23655913978494</v>
      </c>
      <c r="P88" s="254">
        <v>8130</v>
      </c>
      <c r="Q88" s="251">
        <f t="shared" si="26"/>
        <v>1092.741935483871</v>
      </c>
      <c r="R88" s="254"/>
      <c r="S88" s="251" t="str">
        <f t="shared" si="27"/>
        <v/>
      </c>
      <c r="T88" s="254"/>
      <c r="U88" s="251" t="str">
        <f t="shared" si="28"/>
        <v/>
      </c>
      <c r="V88" s="254">
        <v>938</v>
      </c>
      <c r="W88" s="251">
        <f t="shared" si="29"/>
        <v>126.07526881720429</v>
      </c>
      <c r="X88" s="254"/>
      <c r="Y88" s="251" t="str">
        <f t="shared" si="30"/>
        <v/>
      </c>
      <c r="Z88" s="254">
        <v>752</v>
      </c>
      <c r="AA88" s="251">
        <f t="shared" si="31"/>
        <v>101.07526881720429</v>
      </c>
      <c r="AB88" s="254"/>
      <c r="AC88" s="251" t="str">
        <f t="shared" si="32"/>
        <v/>
      </c>
      <c r="AD88" s="254"/>
      <c r="AE88" s="251" t="str">
        <f t="shared" si="33"/>
        <v/>
      </c>
      <c r="AF88" s="254">
        <v>1948</v>
      </c>
      <c r="AG88" s="251">
        <f t="shared" si="34"/>
        <v>261.8279569892473</v>
      </c>
      <c r="AH88" s="254"/>
      <c r="AI88" s="251" t="str">
        <f t="shared" si="35"/>
        <v/>
      </c>
      <c r="AJ88" s="254"/>
      <c r="AK88" s="251" t="str">
        <f t="shared" si="36"/>
        <v/>
      </c>
      <c r="AL88" s="254"/>
      <c r="AM88" s="251" t="str">
        <f t="shared" si="37"/>
        <v/>
      </c>
      <c r="AN88" s="254"/>
      <c r="AO88" s="251" t="str">
        <f t="shared" si="38"/>
        <v/>
      </c>
      <c r="AP88" s="254">
        <v>14346</v>
      </c>
      <c r="AQ88" s="251">
        <f t="shared" si="39"/>
        <v>1928.2258064516127</v>
      </c>
      <c r="AR88" s="254">
        <v>28864</v>
      </c>
    </row>
    <row r="89" spans="1:44" x14ac:dyDescent="0.3">
      <c r="A89" s="253"/>
      <c r="B89">
        <v>8.74</v>
      </c>
      <c r="D89" s="254">
        <v>8534</v>
      </c>
      <c r="E89" s="251">
        <f t="shared" si="20"/>
        <v>976.43020594965674</v>
      </c>
      <c r="F89" s="254">
        <v>72</v>
      </c>
      <c r="G89" s="251">
        <f t="shared" si="21"/>
        <v>8.2379862700228834</v>
      </c>
      <c r="H89" s="254"/>
      <c r="I89" s="251" t="str">
        <f t="shared" si="22"/>
        <v/>
      </c>
      <c r="J89" s="254">
        <v>1910</v>
      </c>
      <c r="K89" s="251">
        <f t="shared" si="23"/>
        <v>218.53546910755148</v>
      </c>
      <c r="L89" s="254"/>
      <c r="M89" s="251" t="str">
        <f t="shared" si="24"/>
        <v/>
      </c>
      <c r="N89" s="254">
        <v>1066</v>
      </c>
      <c r="O89" s="251">
        <f t="shared" si="25"/>
        <v>121.96796338672769</v>
      </c>
      <c r="P89" s="254">
        <v>9626</v>
      </c>
      <c r="Q89" s="251">
        <f t="shared" si="26"/>
        <v>1101.3729977116705</v>
      </c>
      <c r="R89" s="254"/>
      <c r="S89" s="251" t="str">
        <f t="shared" si="27"/>
        <v/>
      </c>
      <c r="T89" s="254"/>
      <c r="U89" s="251" t="str">
        <f t="shared" si="28"/>
        <v/>
      </c>
      <c r="V89" s="254">
        <v>1112</v>
      </c>
      <c r="W89" s="251">
        <f t="shared" si="29"/>
        <v>127.23112128146452</v>
      </c>
      <c r="X89" s="254"/>
      <c r="Y89" s="251" t="str">
        <f t="shared" si="30"/>
        <v/>
      </c>
      <c r="Z89" s="254">
        <v>890</v>
      </c>
      <c r="AA89" s="251">
        <f t="shared" si="31"/>
        <v>101.83066361556064</v>
      </c>
      <c r="AB89" s="254"/>
      <c r="AC89" s="251" t="str">
        <f t="shared" si="32"/>
        <v/>
      </c>
      <c r="AD89" s="254"/>
      <c r="AE89" s="251" t="str">
        <f t="shared" si="33"/>
        <v/>
      </c>
      <c r="AF89" s="254">
        <v>2306</v>
      </c>
      <c r="AG89" s="251">
        <f t="shared" si="34"/>
        <v>263.84439359267736</v>
      </c>
      <c r="AH89" s="254"/>
      <c r="AI89" s="251" t="str">
        <f t="shared" si="35"/>
        <v/>
      </c>
      <c r="AJ89" s="254"/>
      <c r="AK89" s="251" t="str">
        <f t="shared" si="36"/>
        <v/>
      </c>
      <c r="AL89" s="254"/>
      <c r="AM89" s="251" t="str">
        <f t="shared" si="37"/>
        <v/>
      </c>
      <c r="AN89" s="254"/>
      <c r="AO89" s="251" t="str">
        <f t="shared" si="38"/>
        <v/>
      </c>
      <c r="AP89" s="254">
        <v>16982</v>
      </c>
      <c r="AQ89" s="251">
        <f t="shared" si="39"/>
        <v>1943.0205949656749</v>
      </c>
      <c r="AR89" s="254">
        <v>34180</v>
      </c>
    </row>
    <row r="90" spans="1:44" x14ac:dyDescent="0.3">
      <c r="A90" s="243"/>
      <c r="B90" s="249"/>
      <c r="D90" s="250"/>
      <c r="E90" s="251" t="str">
        <f t="shared" si="20"/>
        <v/>
      </c>
      <c r="F90" s="250"/>
      <c r="G90" s="251" t="str">
        <f t="shared" si="21"/>
        <v/>
      </c>
      <c r="H90" s="250"/>
      <c r="I90" s="251" t="str">
        <f t="shared" si="22"/>
        <v/>
      </c>
      <c r="J90" s="250"/>
      <c r="K90" s="251" t="str">
        <f t="shared" si="23"/>
        <v/>
      </c>
      <c r="L90" s="250"/>
      <c r="M90" s="251" t="str">
        <f t="shared" si="24"/>
        <v/>
      </c>
      <c r="N90" s="250"/>
      <c r="O90" s="251" t="str">
        <f t="shared" si="25"/>
        <v/>
      </c>
      <c r="P90" s="250"/>
      <c r="Q90" s="251" t="str">
        <f t="shared" si="26"/>
        <v/>
      </c>
      <c r="R90" s="250"/>
      <c r="S90" s="251" t="str">
        <f t="shared" si="27"/>
        <v/>
      </c>
      <c r="T90" s="250"/>
      <c r="U90" s="251" t="str">
        <f t="shared" si="28"/>
        <v/>
      </c>
      <c r="V90" s="250"/>
      <c r="W90" s="251" t="str">
        <f t="shared" si="29"/>
        <v/>
      </c>
      <c r="X90" s="250"/>
      <c r="Y90" s="251" t="str">
        <f t="shared" si="30"/>
        <v/>
      </c>
      <c r="Z90" s="250"/>
      <c r="AA90" s="251" t="str">
        <f t="shared" si="31"/>
        <v/>
      </c>
      <c r="AB90" s="250"/>
      <c r="AC90" s="251" t="str">
        <f t="shared" si="32"/>
        <v/>
      </c>
      <c r="AD90" s="250"/>
      <c r="AE90" s="251" t="str">
        <f t="shared" si="33"/>
        <v/>
      </c>
      <c r="AF90" s="250"/>
      <c r="AG90" s="251" t="str">
        <f t="shared" si="34"/>
        <v/>
      </c>
      <c r="AH90" s="250"/>
      <c r="AI90" s="251" t="str">
        <f t="shared" si="35"/>
        <v/>
      </c>
      <c r="AJ90" s="250"/>
      <c r="AK90" s="251" t="str">
        <f t="shared" si="36"/>
        <v/>
      </c>
      <c r="AL90" s="250"/>
      <c r="AM90" s="251" t="str">
        <f t="shared" si="37"/>
        <v/>
      </c>
      <c r="AN90" s="250"/>
      <c r="AO90" s="251" t="str">
        <f t="shared" si="38"/>
        <v/>
      </c>
      <c r="AP90" s="250"/>
      <c r="AQ90" s="251" t="str">
        <f t="shared" si="39"/>
        <v/>
      </c>
      <c r="AR90" s="250"/>
    </row>
    <row r="91" spans="1:44" x14ac:dyDescent="0.3">
      <c r="A91" s="243"/>
      <c r="B91" s="249">
        <v>0.14000000000000001</v>
      </c>
      <c r="D91" s="250"/>
      <c r="E91" s="251" t="str">
        <f t="shared" si="20"/>
        <v/>
      </c>
      <c r="F91" s="250"/>
      <c r="G91" s="251" t="str">
        <f t="shared" si="21"/>
        <v/>
      </c>
      <c r="H91" s="250"/>
      <c r="I91" s="251" t="str">
        <f t="shared" si="22"/>
        <v/>
      </c>
      <c r="J91" s="250"/>
      <c r="K91" s="251" t="str">
        <f t="shared" si="23"/>
        <v/>
      </c>
      <c r="L91" s="250"/>
      <c r="M91" s="251" t="str">
        <f t="shared" si="24"/>
        <v/>
      </c>
      <c r="N91" s="250">
        <v>35</v>
      </c>
      <c r="O91" s="251">
        <f t="shared" si="25"/>
        <v>249.99999999999997</v>
      </c>
      <c r="P91" s="250">
        <v>43</v>
      </c>
      <c r="Q91" s="251">
        <f t="shared" si="26"/>
        <v>307.14285714285711</v>
      </c>
      <c r="R91" s="250">
        <v>15</v>
      </c>
      <c r="S91" s="251">
        <f t="shared" si="27"/>
        <v>107.14285714285714</v>
      </c>
      <c r="T91" s="250"/>
      <c r="U91" s="251" t="str">
        <f t="shared" si="28"/>
        <v/>
      </c>
      <c r="V91" s="250"/>
      <c r="W91" s="251" t="str">
        <f t="shared" si="29"/>
        <v/>
      </c>
      <c r="X91" s="250"/>
      <c r="Y91" s="251" t="str">
        <f t="shared" si="30"/>
        <v/>
      </c>
      <c r="Z91" s="250"/>
      <c r="AA91" s="251" t="str">
        <f t="shared" si="31"/>
        <v/>
      </c>
      <c r="AB91" s="250"/>
      <c r="AC91" s="251" t="str">
        <f t="shared" si="32"/>
        <v/>
      </c>
      <c r="AD91" s="250"/>
      <c r="AE91" s="251" t="str">
        <f t="shared" si="33"/>
        <v/>
      </c>
      <c r="AF91" s="250"/>
      <c r="AG91" s="251" t="str">
        <f t="shared" si="34"/>
        <v/>
      </c>
      <c r="AH91" s="250"/>
      <c r="AI91" s="251" t="str">
        <f t="shared" si="35"/>
        <v/>
      </c>
      <c r="AJ91" s="250">
        <v>5</v>
      </c>
      <c r="AK91" s="251">
        <f t="shared" si="36"/>
        <v>35.714285714285708</v>
      </c>
      <c r="AL91" s="250"/>
      <c r="AM91" s="251" t="str">
        <f t="shared" si="37"/>
        <v/>
      </c>
      <c r="AN91" s="250"/>
      <c r="AO91" s="251" t="str">
        <f t="shared" si="38"/>
        <v/>
      </c>
      <c r="AP91" s="250">
        <v>98</v>
      </c>
      <c r="AQ91" s="251">
        <f t="shared" si="39"/>
        <v>699.99999999999989</v>
      </c>
      <c r="AR91" s="250">
        <v>216</v>
      </c>
    </row>
    <row r="92" spans="1:44" x14ac:dyDescent="0.3">
      <c r="A92" s="253"/>
      <c r="B92">
        <v>0.43</v>
      </c>
      <c r="D92" s="254"/>
      <c r="E92" s="251" t="str">
        <f t="shared" si="20"/>
        <v/>
      </c>
      <c r="F92" s="254"/>
      <c r="G92" s="251" t="str">
        <f t="shared" si="21"/>
        <v/>
      </c>
      <c r="H92" s="254"/>
      <c r="I92" s="251" t="str">
        <f t="shared" si="22"/>
        <v/>
      </c>
      <c r="J92" s="254"/>
      <c r="K92" s="251" t="str">
        <f t="shared" si="23"/>
        <v/>
      </c>
      <c r="L92" s="254"/>
      <c r="M92" s="251" t="str">
        <f t="shared" si="24"/>
        <v/>
      </c>
      <c r="N92" s="254">
        <v>96</v>
      </c>
      <c r="O92" s="251">
        <f t="shared" si="25"/>
        <v>223.25581395348837</v>
      </c>
      <c r="P92" s="254">
        <v>117</v>
      </c>
      <c r="Q92" s="251">
        <f t="shared" si="26"/>
        <v>272.09302325581393</v>
      </c>
      <c r="R92" s="254">
        <v>39</v>
      </c>
      <c r="S92" s="251">
        <f t="shared" si="27"/>
        <v>90.697674418604649</v>
      </c>
      <c r="T92" s="254"/>
      <c r="U92" s="251" t="str">
        <f t="shared" si="28"/>
        <v/>
      </c>
      <c r="V92" s="254"/>
      <c r="W92" s="251" t="str">
        <f t="shared" si="29"/>
        <v/>
      </c>
      <c r="X92" s="254"/>
      <c r="Y92" s="251" t="str">
        <f t="shared" si="30"/>
        <v/>
      </c>
      <c r="Z92" s="254"/>
      <c r="AA92" s="251" t="str">
        <f t="shared" si="31"/>
        <v/>
      </c>
      <c r="AB92" s="254"/>
      <c r="AC92" s="251" t="str">
        <f t="shared" si="32"/>
        <v/>
      </c>
      <c r="AD92" s="254"/>
      <c r="AE92" s="251" t="str">
        <f t="shared" si="33"/>
        <v/>
      </c>
      <c r="AF92" s="254"/>
      <c r="AG92" s="251" t="str">
        <f t="shared" si="34"/>
        <v/>
      </c>
      <c r="AH92" s="254"/>
      <c r="AI92" s="251" t="str">
        <f t="shared" si="35"/>
        <v/>
      </c>
      <c r="AJ92" s="254">
        <v>13</v>
      </c>
      <c r="AK92" s="251">
        <f t="shared" si="36"/>
        <v>30.232558139534884</v>
      </c>
      <c r="AL92" s="254"/>
      <c r="AM92" s="251" t="str">
        <f t="shared" si="37"/>
        <v/>
      </c>
      <c r="AN92" s="254"/>
      <c r="AO92" s="251" t="str">
        <f t="shared" si="38"/>
        <v/>
      </c>
      <c r="AP92" s="254">
        <v>265</v>
      </c>
      <c r="AQ92" s="251">
        <f t="shared" si="39"/>
        <v>616.27906976744191</v>
      </c>
      <c r="AR92" s="254">
        <v>583</v>
      </c>
    </row>
    <row r="93" spans="1:44" x14ac:dyDescent="0.3">
      <c r="A93" s="253"/>
      <c r="B93">
        <v>0.46</v>
      </c>
      <c r="D93" s="254"/>
      <c r="E93" s="251" t="str">
        <f t="shared" si="20"/>
        <v/>
      </c>
      <c r="F93" s="254"/>
      <c r="G93" s="251" t="str">
        <f t="shared" si="21"/>
        <v/>
      </c>
      <c r="H93" s="254"/>
      <c r="I93" s="251" t="str">
        <f t="shared" si="22"/>
        <v/>
      </c>
      <c r="J93" s="254"/>
      <c r="K93" s="251" t="str">
        <f t="shared" si="23"/>
        <v/>
      </c>
      <c r="L93" s="254"/>
      <c r="M93" s="251" t="str">
        <f t="shared" si="24"/>
        <v/>
      </c>
      <c r="N93" s="254">
        <v>230</v>
      </c>
      <c r="O93" s="251">
        <f t="shared" si="25"/>
        <v>500</v>
      </c>
      <c r="P93" s="254">
        <v>280</v>
      </c>
      <c r="Q93" s="251">
        <f t="shared" si="26"/>
        <v>608.695652173913</v>
      </c>
      <c r="R93" s="254">
        <v>94</v>
      </c>
      <c r="S93" s="251">
        <f t="shared" si="27"/>
        <v>204.3478260869565</v>
      </c>
      <c r="T93" s="254"/>
      <c r="U93" s="251" t="str">
        <f t="shared" si="28"/>
        <v/>
      </c>
      <c r="V93" s="254"/>
      <c r="W93" s="251" t="str">
        <f t="shared" si="29"/>
        <v/>
      </c>
      <c r="X93" s="254"/>
      <c r="Y93" s="251" t="str">
        <f t="shared" si="30"/>
        <v/>
      </c>
      <c r="Z93" s="254"/>
      <c r="AA93" s="251" t="str">
        <f t="shared" si="31"/>
        <v/>
      </c>
      <c r="AB93" s="254"/>
      <c r="AC93" s="251" t="str">
        <f t="shared" si="32"/>
        <v/>
      </c>
      <c r="AD93" s="254"/>
      <c r="AE93" s="251" t="str">
        <f t="shared" si="33"/>
        <v/>
      </c>
      <c r="AF93" s="254"/>
      <c r="AG93" s="251" t="str">
        <f t="shared" si="34"/>
        <v/>
      </c>
      <c r="AH93" s="254"/>
      <c r="AI93" s="251" t="str">
        <f t="shared" si="35"/>
        <v/>
      </c>
      <c r="AJ93" s="254">
        <v>31</v>
      </c>
      <c r="AK93" s="251">
        <f t="shared" si="36"/>
        <v>67.391304347826079</v>
      </c>
      <c r="AL93" s="254"/>
      <c r="AM93" s="251" t="str">
        <f t="shared" si="37"/>
        <v/>
      </c>
      <c r="AN93" s="254"/>
      <c r="AO93" s="251" t="str">
        <f t="shared" si="38"/>
        <v/>
      </c>
      <c r="AP93" s="254">
        <v>635</v>
      </c>
      <c r="AQ93" s="251">
        <f t="shared" si="39"/>
        <v>1380.4347826086955</v>
      </c>
      <c r="AR93" s="254">
        <v>1401</v>
      </c>
    </row>
    <row r="94" spans="1:44" x14ac:dyDescent="0.3">
      <c r="A94" s="253"/>
      <c r="B94">
        <v>0.77</v>
      </c>
      <c r="D94" s="254"/>
      <c r="E94" s="251" t="str">
        <f t="shared" si="20"/>
        <v/>
      </c>
      <c r="F94" s="254"/>
      <c r="G94" s="251" t="str">
        <f t="shared" si="21"/>
        <v/>
      </c>
      <c r="H94" s="254"/>
      <c r="I94" s="251" t="str">
        <f t="shared" si="22"/>
        <v/>
      </c>
      <c r="J94" s="254"/>
      <c r="K94" s="251" t="str">
        <f t="shared" si="23"/>
        <v/>
      </c>
      <c r="L94" s="254"/>
      <c r="M94" s="251" t="str">
        <f t="shared" si="24"/>
        <v/>
      </c>
      <c r="N94" s="254">
        <v>233</v>
      </c>
      <c r="O94" s="251">
        <f t="shared" si="25"/>
        <v>302.59740259740261</v>
      </c>
      <c r="P94" s="254">
        <v>284</v>
      </c>
      <c r="Q94" s="251">
        <f t="shared" si="26"/>
        <v>368.83116883116884</v>
      </c>
      <c r="R94" s="254">
        <v>96</v>
      </c>
      <c r="S94" s="251">
        <f t="shared" si="27"/>
        <v>124.67532467532467</v>
      </c>
      <c r="T94" s="254"/>
      <c r="U94" s="251" t="str">
        <f t="shared" si="28"/>
        <v/>
      </c>
      <c r="V94" s="254"/>
      <c r="W94" s="251" t="str">
        <f t="shared" si="29"/>
        <v/>
      </c>
      <c r="X94" s="254"/>
      <c r="Y94" s="251" t="str">
        <f t="shared" si="30"/>
        <v/>
      </c>
      <c r="Z94" s="254"/>
      <c r="AA94" s="251" t="str">
        <f t="shared" si="31"/>
        <v/>
      </c>
      <c r="AB94" s="254"/>
      <c r="AC94" s="251" t="str">
        <f t="shared" si="32"/>
        <v/>
      </c>
      <c r="AD94" s="254"/>
      <c r="AE94" s="251" t="str">
        <f t="shared" si="33"/>
        <v/>
      </c>
      <c r="AF94" s="254"/>
      <c r="AG94" s="251" t="str">
        <f t="shared" si="34"/>
        <v/>
      </c>
      <c r="AH94" s="254"/>
      <c r="AI94" s="251" t="str">
        <f t="shared" si="35"/>
        <v/>
      </c>
      <c r="AJ94" s="254">
        <v>31</v>
      </c>
      <c r="AK94" s="251">
        <f t="shared" si="36"/>
        <v>40.259740259740262</v>
      </c>
      <c r="AL94" s="254"/>
      <c r="AM94" s="251" t="str">
        <f t="shared" si="37"/>
        <v/>
      </c>
      <c r="AN94" s="254"/>
      <c r="AO94" s="251" t="str">
        <f t="shared" si="38"/>
        <v/>
      </c>
      <c r="AP94" s="254">
        <v>644</v>
      </c>
      <c r="AQ94" s="251">
        <f t="shared" si="39"/>
        <v>836.36363636363637</v>
      </c>
      <c r="AR94" s="254">
        <v>1423</v>
      </c>
    </row>
    <row r="95" spans="1:44" x14ac:dyDescent="0.3">
      <c r="A95" s="253"/>
      <c r="B95">
        <v>0.56999999999999995</v>
      </c>
      <c r="D95" s="254"/>
      <c r="E95" s="251" t="str">
        <f t="shared" si="20"/>
        <v/>
      </c>
      <c r="F95" s="254"/>
      <c r="G95" s="251" t="str">
        <f t="shared" si="21"/>
        <v/>
      </c>
      <c r="H95" s="254"/>
      <c r="I95" s="251" t="str">
        <f t="shared" si="22"/>
        <v/>
      </c>
      <c r="J95" s="254"/>
      <c r="K95" s="251" t="str">
        <f t="shared" si="23"/>
        <v/>
      </c>
      <c r="L95" s="254"/>
      <c r="M95" s="251" t="str">
        <f t="shared" si="24"/>
        <v/>
      </c>
      <c r="N95" s="254">
        <v>161</v>
      </c>
      <c r="O95" s="251">
        <f t="shared" si="25"/>
        <v>282.45614035087721</v>
      </c>
      <c r="P95" s="254">
        <v>196</v>
      </c>
      <c r="Q95" s="251">
        <f t="shared" si="26"/>
        <v>343.85964912280707</v>
      </c>
      <c r="R95" s="254">
        <v>66</v>
      </c>
      <c r="S95" s="251">
        <f t="shared" si="27"/>
        <v>115.78947368421053</v>
      </c>
      <c r="T95" s="254"/>
      <c r="U95" s="251" t="str">
        <f t="shared" si="28"/>
        <v/>
      </c>
      <c r="V95" s="254"/>
      <c r="W95" s="251" t="str">
        <f t="shared" si="29"/>
        <v/>
      </c>
      <c r="X95" s="254"/>
      <c r="Y95" s="251" t="str">
        <f t="shared" si="30"/>
        <v/>
      </c>
      <c r="Z95" s="254"/>
      <c r="AA95" s="251" t="str">
        <f t="shared" si="31"/>
        <v/>
      </c>
      <c r="AB95" s="254"/>
      <c r="AC95" s="251" t="str">
        <f t="shared" si="32"/>
        <v/>
      </c>
      <c r="AD95" s="254"/>
      <c r="AE95" s="251" t="str">
        <f t="shared" si="33"/>
        <v/>
      </c>
      <c r="AF95" s="254"/>
      <c r="AG95" s="251" t="str">
        <f t="shared" si="34"/>
        <v/>
      </c>
      <c r="AH95" s="254"/>
      <c r="AI95" s="251" t="str">
        <f t="shared" si="35"/>
        <v/>
      </c>
      <c r="AJ95" s="254">
        <v>21</v>
      </c>
      <c r="AK95" s="251">
        <f t="shared" si="36"/>
        <v>36.842105263157897</v>
      </c>
      <c r="AL95" s="254"/>
      <c r="AM95" s="251" t="str">
        <f t="shared" si="37"/>
        <v/>
      </c>
      <c r="AN95" s="254"/>
      <c r="AO95" s="251" t="str">
        <f t="shared" si="38"/>
        <v/>
      </c>
      <c r="AP95" s="254">
        <v>444</v>
      </c>
      <c r="AQ95" s="251">
        <f t="shared" si="39"/>
        <v>778.94736842105272</v>
      </c>
      <c r="AR95" s="254">
        <v>981</v>
      </c>
    </row>
    <row r="96" spans="1:44" x14ac:dyDescent="0.3">
      <c r="A96" s="253"/>
      <c r="B96">
        <v>0.14000000000000001</v>
      </c>
      <c r="D96" s="254"/>
      <c r="E96" s="251" t="str">
        <f t="shared" si="20"/>
        <v/>
      </c>
      <c r="F96" s="254"/>
      <c r="G96" s="251" t="str">
        <f t="shared" si="21"/>
        <v/>
      </c>
      <c r="H96" s="254"/>
      <c r="I96" s="251" t="str">
        <f t="shared" si="22"/>
        <v/>
      </c>
      <c r="J96" s="254"/>
      <c r="K96" s="251" t="str">
        <f t="shared" si="23"/>
        <v/>
      </c>
      <c r="L96" s="254"/>
      <c r="M96" s="251" t="str">
        <f t="shared" si="24"/>
        <v/>
      </c>
      <c r="N96" s="254">
        <v>36</v>
      </c>
      <c r="O96" s="251">
        <f t="shared" si="25"/>
        <v>257.14285714285711</v>
      </c>
      <c r="P96" s="254">
        <v>44</v>
      </c>
      <c r="Q96" s="251">
        <f t="shared" si="26"/>
        <v>314.28571428571428</v>
      </c>
      <c r="R96" s="254">
        <v>15</v>
      </c>
      <c r="S96" s="251">
        <f t="shared" si="27"/>
        <v>107.14285714285714</v>
      </c>
      <c r="T96" s="254"/>
      <c r="U96" s="251" t="str">
        <f t="shared" si="28"/>
        <v/>
      </c>
      <c r="V96" s="254"/>
      <c r="W96" s="251" t="str">
        <f t="shared" si="29"/>
        <v/>
      </c>
      <c r="X96" s="254"/>
      <c r="Y96" s="251" t="str">
        <f t="shared" si="30"/>
        <v/>
      </c>
      <c r="Z96" s="254"/>
      <c r="AA96" s="251" t="str">
        <f t="shared" si="31"/>
        <v/>
      </c>
      <c r="AB96" s="254"/>
      <c r="AC96" s="251" t="str">
        <f t="shared" si="32"/>
        <v/>
      </c>
      <c r="AD96" s="254"/>
      <c r="AE96" s="251" t="str">
        <f t="shared" si="33"/>
        <v/>
      </c>
      <c r="AF96" s="254"/>
      <c r="AG96" s="251" t="str">
        <f t="shared" si="34"/>
        <v/>
      </c>
      <c r="AH96" s="254"/>
      <c r="AI96" s="251" t="str">
        <f t="shared" si="35"/>
        <v/>
      </c>
      <c r="AJ96" s="254">
        <v>5</v>
      </c>
      <c r="AK96" s="251">
        <f t="shared" si="36"/>
        <v>35.714285714285708</v>
      </c>
      <c r="AL96" s="254"/>
      <c r="AM96" s="251" t="str">
        <f t="shared" si="37"/>
        <v/>
      </c>
      <c r="AN96" s="254"/>
      <c r="AO96" s="251" t="str">
        <f t="shared" si="38"/>
        <v/>
      </c>
      <c r="AP96" s="254">
        <v>100</v>
      </c>
      <c r="AQ96" s="251">
        <f t="shared" si="39"/>
        <v>714.28571428571422</v>
      </c>
      <c r="AR96" s="254">
        <v>219</v>
      </c>
    </row>
    <row r="97" spans="1:44" x14ac:dyDescent="0.3">
      <c r="A97" s="253"/>
      <c r="B97">
        <v>0.08</v>
      </c>
      <c r="D97" s="254"/>
      <c r="E97" s="251" t="str">
        <f t="shared" si="20"/>
        <v/>
      </c>
      <c r="F97" s="254"/>
      <c r="G97" s="251" t="str">
        <f t="shared" si="21"/>
        <v/>
      </c>
      <c r="H97" s="254"/>
      <c r="I97" s="251" t="str">
        <f t="shared" si="22"/>
        <v/>
      </c>
      <c r="J97" s="254"/>
      <c r="K97" s="251" t="str">
        <f t="shared" si="23"/>
        <v/>
      </c>
      <c r="L97" s="254"/>
      <c r="M97" s="251" t="str">
        <f t="shared" si="24"/>
        <v/>
      </c>
      <c r="N97" s="254">
        <v>18</v>
      </c>
      <c r="O97" s="251">
        <f t="shared" si="25"/>
        <v>225</v>
      </c>
      <c r="P97" s="254">
        <v>22</v>
      </c>
      <c r="Q97" s="251">
        <f t="shared" si="26"/>
        <v>275</v>
      </c>
      <c r="R97" s="254">
        <v>7</v>
      </c>
      <c r="S97" s="251">
        <f t="shared" si="27"/>
        <v>87.5</v>
      </c>
      <c r="T97" s="254"/>
      <c r="U97" s="251" t="str">
        <f t="shared" si="28"/>
        <v/>
      </c>
      <c r="V97" s="254"/>
      <c r="W97" s="251" t="str">
        <f t="shared" si="29"/>
        <v/>
      </c>
      <c r="X97" s="254"/>
      <c r="Y97" s="251" t="str">
        <f t="shared" si="30"/>
        <v/>
      </c>
      <c r="Z97" s="254"/>
      <c r="AA97" s="251" t="str">
        <f t="shared" si="31"/>
        <v/>
      </c>
      <c r="AB97" s="254"/>
      <c r="AC97" s="251" t="str">
        <f t="shared" si="32"/>
        <v/>
      </c>
      <c r="AD97" s="254"/>
      <c r="AE97" s="251" t="str">
        <f t="shared" si="33"/>
        <v/>
      </c>
      <c r="AF97" s="254"/>
      <c r="AG97" s="251" t="str">
        <f t="shared" si="34"/>
        <v/>
      </c>
      <c r="AH97" s="254"/>
      <c r="AI97" s="251" t="str">
        <f t="shared" si="35"/>
        <v/>
      </c>
      <c r="AJ97" s="254">
        <v>2</v>
      </c>
      <c r="AK97" s="251">
        <f t="shared" si="36"/>
        <v>25</v>
      </c>
      <c r="AL97" s="254"/>
      <c r="AM97" s="251" t="str">
        <f t="shared" si="37"/>
        <v/>
      </c>
      <c r="AN97" s="254"/>
      <c r="AO97" s="251" t="str">
        <f t="shared" si="38"/>
        <v/>
      </c>
      <c r="AP97" s="254">
        <v>49</v>
      </c>
      <c r="AQ97" s="251">
        <f t="shared" si="39"/>
        <v>612.5</v>
      </c>
      <c r="AR97" s="254">
        <v>110</v>
      </c>
    </row>
    <row r="98" spans="1:44" x14ac:dyDescent="0.3">
      <c r="A98" s="253"/>
      <c r="B98">
        <v>0.04</v>
      </c>
      <c r="D98" s="254"/>
      <c r="E98" s="251" t="str">
        <f t="shared" si="20"/>
        <v/>
      </c>
      <c r="F98" s="254"/>
      <c r="G98" s="251" t="str">
        <f t="shared" si="21"/>
        <v/>
      </c>
      <c r="H98" s="254"/>
      <c r="I98" s="251" t="str">
        <f t="shared" si="22"/>
        <v/>
      </c>
      <c r="J98" s="254"/>
      <c r="K98" s="251" t="str">
        <f t="shared" si="23"/>
        <v/>
      </c>
      <c r="L98" s="254"/>
      <c r="M98" s="251" t="str">
        <f t="shared" si="24"/>
        <v/>
      </c>
      <c r="N98" s="254">
        <v>9</v>
      </c>
      <c r="O98" s="251">
        <f t="shared" si="25"/>
        <v>225</v>
      </c>
      <c r="P98" s="254">
        <v>11</v>
      </c>
      <c r="Q98" s="251">
        <f t="shared" si="26"/>
        <v>275</v>
      </c>
      <c r="R98" s="254">
        <v>4</v>
      </c>
      <c r="S98" s="251">
        <f t="shared" si="27"/>
        <v>100</v>
      </c>
      <c r="T98" s="254"/>
      <c r="U98" s="251" t="str">
        <f t="shared" si="28"/>
        <v/>
      </c>
      <c r="V98" s="254"/>
      <c r="W98" s="251" t="str">
        <f t="shared" si="29"/>
        <v/>
      </c>
      <c r="X98" s="254"/>
      <c r="Y98" s="251" t="str">
        <f t="shared" si="30"/>
        <v/>
      </c>
      <c r="Z98" s="254"/>
      <c r="AA98" s="251" t="str">
        <f t="shared" si="31"/>
        <v/>
      </c>
      <c r="AB98" s="254"/>
      <c r="AC98" s="251" t="str">
        <f t="shared" si="32"/>
        <v/>
      </c>
      <c r="AD98" s="254"/>
      <c r="AE98" s="251" t="str">
        <f t="shared" si="33"/>
        <v/>
      </c>
      <c r="AF98" s="254"/>
      <c r="AG98" s="251" t="str">
        <f t="shared" si="34"/>
        <v/>
      </c>
      <c r="AH98" s="254"/>
      <c r="AI98" s="251" t="str">
        <f t="shared" si="35"/>
        <v/>
      </c>
      <c r="AJ98" s="254">
        <v>1</v>
      </c>
      <c r="AK98" s="251">
        <f t="shared" si="36"/>
        <v>25</v>
      </c>
      <c r="AL98" s="254"/>
      <c r="AM98" s="251" t="str">
        <f t="shared" si="37"/>
        <v/>
      </c>
      <c r="AN98" s="254"/>
      <c r="AO98" s="251" t="str">
        <f t="shared" si="38"/>
        <v/>
      </c>
      <c r="AP98" s="254">
        <v>25</v>
      </c>
      <c r="AQ98" s="251">
        <f t="shared" si="39"/>
        <v>625</v>
      </c>
      <c r="AR98" s="254">
        <v>52</v>
      </c>
    </row>
    <row r="99" spans="1:44" x14ac:dyDescent="0.3">
      <c r="A99" s="253"/>
      <c r="B99">
        <v>0.24</v>
      </c>
      <c r="D99" s="254">
        <v>7135</v>
      </c>
      <c r="E99" s="251">
        <f t="shared" si="20"/>
        <v>29729.166666666668</v>
      </c>
      <c r="F99" s="254">
        <v>1192</v>
      </c>
      <c r="G99" s="251">
        <f t="shared" si="21"/>
        <v>4966.666666666667</v>
      </c>
      <c r="H99" s="254"/>
      <c r="I99" s="251" t="str">
        <f t="shared" si="22"/>
        <v/>
      </c>
      <c r="J99" s="254"/>
      <c r="K99" s="251" t="str">
        <f t="shared" si="23"/>
        <v/>
      </c>
      <c r="L99" s="254"/>
      <c r="M99" s="251" t="str">
        <f t="shared" si="24"/>
        <v/>
      </c>
      <c r="N99" s="254">
        <v>84</v>
      </c>
      <c r="O99" s="251">
        <f t="shared" si="25"/>
        <v>350</v>
      </c>
      <c r="P99" s="254">
        <v>715</v>
      </c>
      <c r="Q99" s="251">
        <f t="shared" si="26"/>
        <v>2979.166666666667</v>
      </c>
      <c r="R99" s="254">
        <v>19</v>
      </c>
      <c r="S99" s="251">
        <f t="shared" si="27"/>
        <v>79.166666666666671</v>
      </c>
      <c r="T99" s="254"/>
      <c r="U99" s="251" t="str">
        <f t="shared" si="28"/>
        <v/>
      </c>
      <c r="V99" s="254"/>
      <c r="W99" s="251" t="str">
        <f t="shared" si="29"/>
        <v/>
      </c>
      <c r="X99" s="254"/>
      <c r="Y99" s="251" t="str">
        <f t="shared" si="30"/>
        <v/>
      </c>
      <c r="Z99" s="254"/>
      <c r="AA99" s="251" t="str">
        <f t="shared" si="31"/>
        <v/>
      </c>
      <c r="AB99" s="254"/>
      <c r="AC99" s="251" t="str">
        <f t="shared" si="32"/>
        <v/>
      </c>
      <c r="AD99" s="254"/>
      <c r="AE99" s="251" t="str">
        <f t="shared" si="33"/>
        <v/>
      </c>
      <c r="AF99" s="254"/>
      <c r="AG99" s="251" t="str">
        <f t="shared" si="34"/>
        <v/>
      </c>
      <c r="AH99" s="254"/>
      <c r="AI99" s="251" t="str">
        <f t="shared" si="35"/>
        <v/>
      </c>
      <c r="AJ99" s="254">
        <v>55</v>
      </c>
      <c r="AK99" s="251">
        <f t="shared" si="36"/>
        <v>229.16666666666669</v>
      </c>
      <c r="AL99" s="254"/>
      <c r="AM99" s="251" t="str">
        <f t="shared" si="37"/>
        <v/>
      </c>
      <c r="AN99" s="254"/>
      <c r="AO99" s="251" t="str">
        <f t="shared" si="38"/>
        <v/>
      </c>
      <c r="AP99" s="254">
        <v>2065</v>
      </c>
      <c r="AQ99" s="251">
        <f t="shared" si="39"/>
        <v>8604.1666666666679</v>
      </c>
      <c r="AR99" s="254">
        <v>2235</v>
      </c>
    </row>
    <row r="100" spans="1:44" x14ac:dyDescent="0.3">
      <c r="A100" s="253"/>
      <c r="B100">
        <v>0.11</v>
      </c>
      <c r="D100" s="254">
        <v>838</v>
      </c>
      <c r="E100" s="251">
        <f t="shared" si="20"/>
        <v>7618.181818181818</v>
      </c>
      <c r="F100" s="254">
        <v>541</v>
      </c>
      <c r="G100" s="251">
        <f t="shared" si="21"/>
        <v>4918.181818181818</v>
      </c>
      <c r="H100" s="254"/>
      <c r="I100" s="251" t="str">
        <f t="shared" si="22"/>
        <v/>
      </c>
      <c r="J100" s="254"/>
      <c r="K100" s="251" t="str">
        <f t="shared" si="23"/>
        <v/>
      </c>
      <c r="L100" s="254"/>
      <c r="M100" s="251" t="str">
        <f t="shared" si="24"/>
        <v/>
      </c>
      <c r="N100" s="254">
        <v>38</v>
      </c>
      <c r="O100" s="251">
        <f t="shared" si="25"/>
        <v>345.45454545454544</v>
      </c>
      <c r="P100" s="254">
        <v>324</v>
      </c>
      <c r="Q100" s="251">
        <f t="shared" si="26"/>
        <v>2945.4545454545455</v>
      </c>
      <c r="R100" s="254">
        <v>8</v>
      </c>
      <c r="S100" s="251">
        <f t="shared" si="27"/>
        <v>72.727272727272734</v>
      </c>
      <c r="T100" s="254"/>
      <c r="U100" s="251" t="str">
        <f t="shared" si="28"/>
        <v/>
      </c>
      <c r="V100" s="254"/>
      <c r="W100" s="251" t="str">
        <f t="shared" si="29"/>
        <v/>
      </c>
      <c r="X100" s="254"/>
      <c r="Y100" s="251" t="str">
        <f t="shared" si="30"/>
        <v/>
      </c>
      <c r="Z100" s="254"/>
      <c r="AA100" s="251" t="str">
        <f t="shared" si="31"/>
        <v/>
      </c>
      <c r="AB100" s="254"/>
      <c r="AC100" s="251" t="str">
        <f t="shared" si="32"/>
        <v/>
      </c>
      <c r="AD100" s="254"/>
      <c r="AE100" s="251" t="str">
        <f t="shared" si="33"/>
        <v/>
      </c>
      <c r="AF100" s="254"/>
      <c r="AG100" s="251" t="str">
        <f t="shared" si="34"/>
        <v/>
      </c>
      <c r="AH100" s="254"/>
      <c r="AI100" s="251" t="str">
        <f t="shared" si="35"/>
        <v/>
      </c>
      <c r="AJ100" s="254">
        <v>25</v>
      </c>
      <c r="AK100" s="251">
        <f t="shared" si="36"/>
        <v>227.27272727272728</v>
      </c>
      <c r="AL100" s="254"/>
      <c r="AM100" s="251" t="str">
        <f t="shared" si="37"/>
        <v/>
      </c>
      <c r="AN100" s="254"/>
      <c r="AO100" s="251" t="str">
        <f t="shared" si="38"/>
        <v/>
      </c>
      <c r="AP100" s="254">
        <v>936</v>
      </c>
      <c r="AQ100" s="251">
        <f t="shared" si="39"/>
        <v>8509.0909090909099</v>
      </c>
      <c r="AR100" s="254">
        <v>1013</v>
      </c>
    </row>
    <row r="101" spans="1:44" x14ac:dyDescent="0.3">
      <c r="A101" s="253"/>
      <c r="B101">
        <v>0.05</v>
      </c>
      <c r="D101" s="254">
        <v>341</v>
      </c>
      <c r="E101" s="251">
        <f t="shared" si="20"/>
        <v>6820</v>
      </c>
      <c r="F101" s="254">
        <v>220</v>
      </c>
      <c r="G101" s="251">
        <f t="shared" si="21"/>
        <v>4400</v>
      </c>
      <c r="H101" s="254"/>
      <c r="I101" s="251" t="str">
        <f t="shared" si="22"/>
        <v/>
      </c>
      <c r="J101" s="254"/>
      <c r="K101" s="251" t="str">
        <f t="shared" si="23"/>
        <v/>
      </c>
      <c r="L101" s="254"/>
      <c r="M101" s="251" t="str">
        <f t="shared" si="24"/>
        <v/>
      </c>
      <c r="N101" s="254">
        <v>15</v>
      </c>
      <c r="O101" s="251">
        <f t="shared" si="25"/>
        <v>300</v>
      </c>
      <c r="P101" s="254">
        <v>132</v>
      </c>
      <c r="Q101" s="251">
        <f t="shared" si="26"/>
        <v>2640</v>
      </c>
      <c r="R101" s="254">
        <v>3</v>
      </c>
      <c r="S101" s="251">
        <f t="shared" si="27"/>
        <v>60</v>
      </c>
      <c r="T101" s="254"/>
      <c r="U101" s="251" t="str">
        <f t="shared" si="28"/>
        <v/>
      </c>
      <c r="V101" s="254"/>
      <c r="W101" s="251" t="str">
        <f t="shared" si="29"/>
        <v/>
      </c>
      <c r="X101" s="254"/>
      <c r="Y101" s="251" t="str">
        <f t="shared" si="30"/>
        <v/>
      </c>
      <c r="Z101" s="254"/>
      <c r="AA101" s="251" t="str">
        <f t="shared" si="31"/>
        <v/>
      </c>
      <c r="AB101" s="254"/>
      <c r="AC101" s="251" t="str">
        <f t="shared" si="32"/>
        <v/>
      </c>
      <c r="AD101" s="254"/>
      <c r="AE101" s="251" t="str">
        <f t="shared" si="33"/>
        <v/>
      </c>
      <c r="AF101" s="254"/>
      <c r="AG101" s="251" t="str">
        <f t="shared" si="34"/>
        <v/>
      </c>
      <c r="AH101" s="254"/>
      <c r="AI101" s="251" t="str">
        <f t="shared" si="35"/>
        <v/>
      </c>
      <c r="AJ101" s="254">
        <v>10</v>
      </c>
      <c r="AK101" s="251">
        <f t="shared" si="36"/>
        <v>200</v>
      </c>
      <c r="AL101" s="254"/>
      <c r="AM101" s="251" t="str">
        <f t="shared" si="37"/>
        <v/>
      </c>
      <c r="AN101" s="254"/>
      <c r="AO101" s="251" t="str">
        <f t="shared" si="38"/>
        <v/>
      </c>
      <c r="AP101" s="254">
        <v>380</v>
      </c>
      <c r="AQ101" s="251">
        <f t="shared" si="39"/>
        <v>7600</v>
      </c>
      <c r="AR101" s="254">
        <v>413</v>
      </c>
    </row>
    <row r="102" spans="1:44" x14ac:dyDescent="0.3">
      <c r="A102" s="253"/>
      <c r="B102">
        <v>0.38</v>
      </c>
      <c r="D102" s="254">
        <v>2996</v>
      </c>
      <c r="E102" s="251">
        <f t="shared" si="20"/>
        <v>7884.2105263157891</v>
      </c>
      <c r="F102" s="254">
        <v>1931</v>
      </c>
      <c r="G102" s="251">
        <f t="shared" si="21"/>
        <v>5081.5789473684208</v>
      </c>
      <c r="H102" s="254"/>
      <c r="I102" s="251" t="str">
        <f t="shared" si="22"/>
        <v/>
      </c>
      <c r="J102" s="254"/>
      <c r="K102" s="251" t="str">
        <f t="shared" si="23"/>
        <v/>
      </c>
      <c r="L102" s="254"/>
      <c r="M102" s="251" t="str">
        <f t="shared" si="24"/>
        <v/>
      </c>
      <c r="N102" s="254">
        <v>136</v>
      </c>
      <c r="O102" s="251">
        <f t="shared" si="25"/>
        <v>357.89473684210526</v>
      </c>
      <c r="P102" s="254">
        <v>1159</v>
      </c>
      <c r="Q102" s="251">
        <f t="shared" si="26"/>
        <v>3050</v>
      </c>
      <c r="R102" s="254">
        <v>30</v>
      </c>
      <c r="S102" s="251">
        <f t="shared" si="27"/>
        <v>78.94736842105263</v>
      </c>
      <c r="T102" s="254"/>
      <c r="U102" s="251" t="str">
        <f t="shared" si="28"/>
        <v/>
      </c>
      <c r="V102" s="254"/>
      <c r="W102" s="251" t="str">
        <f t="shared" si="29"/>
        <v/>
      </c>
      <c r="X102" s="254"/>
      <c r="Y102" s="251" t="str">
        <f t="shared" si="30"/>
        <v/>
      </c>
      <c r="Z102" s="254"/>
      <c r="AA102" s="251" t="str">
        <f t="shared" si="31"/>
        <v/>
      </c>
      <c r="AB102" s="254"/>
      <c r="AC102" s="251" t="str">
        <f t="shared" si="32"/>
        <v/>
      </c>
      <c r="AD102" s="254"/>
      <c r="AE102" s="251" t="str">
        <f t="shared" si="33"/>
        <v/>
      </c>
      <c r="AF102" s="254"/>
      <c r="AG102" s="251" t="str">
        <f t="shared" si="34"/>
        <v/>
      </c>
      <c r="AH102" s="254"/>
      <c r="AI102" s="251" t="str">
        <f t="shared" si="35"/>
        <v/>
      </c>
      <c r="AJ102" s="254">
        <v>89</v>
      </c>
      <c r="AK102" s="251">
        <f t="shared" si="36"/>
        <v>234.21052631578948</v>
      </c>
      <c r="AL102" s="254"/>
      <c r="AM102" s="251" t="str">
        <f t="shared" si="37"/>
        <v/>
      </c>
      <c r="AN102" s="254"/>
      <c r="AO102" s="251" t="str">
        <f t="shared" si="38"/>
        <v/>
      </c>
      <c r="AP102" s="254">
        <v>3345</v>
      </c>
      <c r="AQ102" s="251">
        <f t="shared" si="39"/>
        <v>8802.6315789473683</v>
      </c>
      <c r="AR102" s="254">
        <v>3622</v>
      </c>
    </row>
    <row r="103" spans="1:44" x14ac:dyDescent="0.3">
      <c r="A103" s="253"/>
      <c r="B103">
        <v>0.17</v>
      </c>
      <c r="D103" s="254">
        <v>1357</v>
      </c>
      <c r="E103" s="251">
        <f t="shared" si="20"/>
        <v>7982.3529411764703</v>
      </c>
      <c r="F103" s="254">
        <v>875</v>
      </c>
      <c r="G103" s="251">
        <f t="shared" si="21"/>
        <v>5147.0588235294117</v>
      </c>
      <c r="H103" s="254"/>
      <c r="I103" s="251" t="str">
        <f t="shared" si="22"/>
        <v/>
      </c>
      <c r="J103" s="254"/>
      <c r="K103" s="251" t="str">
        <f t="shared" si="23"/>
        <v/>
      </c>
      <c r="L103" s="254"/>
      <c r="M103" s="251" t="str">
        <f t="shared" si="24"/>
        <v/>
      </c>
      <c r="N103" s="254">
        <v>61</v>
      </c>
      <c r="O103" s="251">
        <f t="shared" si="25"/>
        <v>358.8235294117647</v>
      </c>
      <c r="P103" s="254">
        <v>525</v>
      </c>
      <c r="Q103" s="251">
        <f t="shared" si="26"/>
        <v>3088.2352941176468</v>
      </c>
      <c r="R103" s="254">
        <v>14</v>
      </c>
      <c r="S103" s="251">
        <f t="shared" si="27"/>
        <v>82.35294117647058</v>
      </c>
      <c r="T103" s="254"/>
      <c r="U103" s="251" t="str">
        <f t="shared" si="28"/>
        <v/>
      </c>
      <c r="V103" s="254"/>
      <c r="W103" s="251" t="str">
        <f t="shared" si="29"/>
        <v/>
      </c>
      <c r="X103" s="254"/>
      <c r="Y103" s="251" t="str">
        <f t="shared" si="30"/>
        <v/>
      </c>
      <c r="Z103" s="254"/>
      <c r="AA103" s="251" t="str">
        <f t="shared" si="31"/>
        <v/>
      </c>
      <c r="AB103" s="254"/>
      <c r="AC103" s="251" t="str">
        <f t="shared" si="32"/>
        <v/>
      </c>
      <c r="AD103" s="254"/>
      <c r="AE103" s="251" t="str">
        <f t="shared" si="33"/>
        <v/>
      </c>
      <c r="AF103" s="254"/>
      <c r="AG103" s="251" t="str">
        <f t="shared" si="34"/>
        <v/>
      </c>
      <c r="AH103" s="254"/>
      <c r="AI103" s="251" t="str">
        <f t="shared" si="35"/>
        <v/>
      </c>
      <c r="AJ103" s="254">
        <v>40</v>
      </c>
      <c r="AK103" s="251">
        <f t="shared" si="36"/>
        <v>235.29411764705881</v>
      </c>
      <c r="AL103" s="254"/>
      <c r="AM103" s="251" t="str">
        <f t="shared" si="37"/>
        <v/>
      </c>
      <c r="AN103" s="254"/>
      <c r="AO103" s="251" t="str">
        <f t="shared" si="38"/>
        <v/>
      </c>
      <c r="AP103" s="254">
        <v>1515</v>
      </c>
      <c r="AQ103" s="251">
        <f t="shared" si="39"/>
        <v>8911.7647058823532</v>
      </c>
      <c r="AR103" s="254">
        <v>1640</v>
      </c>
    </row>
    <row r="104" spans="1:44" x14ac:dyDescent="0.3">
      <c r="A104" s="253"/>
      <c r="B104">
        <v>0.15</v>
      </c>
      <c r="D104" s="254">
        <v>1108</v>
      </c>
      <c r="E104" s="251">
        <f t="shared" si="20"/>
        <v>7386.666666666667</v>
      </c>
      <c r="F104" s="254">
        <v>715</v>
      </c>
      <c r="G104" s="251">
        <f t="shared" si="21"/>
        <v>4766.666666666667</v>
      </c>
      <c r="H104" s="254"/>
      <c r="I104" s="251" t="str">
        <f t="shared" si="22"/>
        <v/>
      </c>
      <c r="J104" s="254"/>
      <c r="K104" s="251" t="str">
        <f t="shared" si="23"/>
        <v/>
      </c>
      <c r="L104" s="254"/>
      <c r="M104" s="251" t="str">
        <f t="shared" si="24"/>
        <v/>
      </c>
      <c r="N104" s="254">
        <v>50</v>
      </c>
      <c r="O104" s="251">
        <f t="shared" si="25"/>
        <v>333.33333333333337</v>
      </c>
      <c r="P104" s="254">
        <v>429</v>
      </c>
      <c r="Q104" s="251">
        <f t="shared" si="26"/>
        <v>2860</v>
      </c>
      <c r="R104" s="254">
        <v>11</v>
      </c>
      <c r="S104" s="251">
        <f t="shared" si="27"/>
        <v>73.333333333333343</v>
      </c>
      <c r="T104" s="254"/>
      <c r="U104" s="251" t="str">
        <f t="shared" si="28"/>
        <v/>
      </c>
      <c r="V104" s="254"/>
      <c r="W104" s="251" t="str">
        <f t="shared" si="29"/>
        <v/>
      </c>
      <c r="X104" s="254"/>
      <c r="Y104" s="251" t="str">
        <f t="shared" si="30"/>
        <v/>
      </c>
      <c r="Z104" s="254"/>
      <c r="AA104" s="251" t="str">
        <f t="shared" si="31"/>
        <v/>
      </c>
      <c r="AB104" s="254"/>
      <c r="AC104" s="251" t="str">
        <f t="shared" si="32"/>
        <v/>
      </c>
      <c r="AD104" s="254"/>
      <c r="AE104" s="251" t="str">
        <f t="shared" si="33"/>
        <v/>
      </c>
      <c r="AF104" s="254"/>
      <c r="AG104" s="251" t="str">
        <f t="shared" si="34"/>
        <v/>
      </c>
      <c r="AH104" s="254"/>
      <c r="AI104" s="251" t="str">
        <f t="shared" si="35"/>
        <v/>
      </c>
      <c r="AJ104" s="254">
        <v>33</v>
      </c>
      <c r="AK104" s="251">
        <f t="shared" si="36"/>
        <v>220</v>
      </c>
      <c r="AL104" s="254"/>
      <c r="AM104" s="251" t="str">
        <f t="shared" si="37"/>
        <v/>
      </c>
      <c r="AN104" s="254"/>
      <c r="AO104" s="251" t="str">
        <f t="shared" si="38"/>
        <v/>
      </c>
      <c r="AP104" s="254">
        <v>1238</v>
      </c>
      <c r="AQ104" s="251">
        <f t="shared" si="39"/>
        <v>8253.3333333333339</v>
      </c>
      <c r="AR104" s="254">
        <v>1341</v>
      </c>
    </row>
    <row r="105" spans="1:44" x14ac:dyDescent="0.3">
      <c r="A105" s="253"/>
      <c r="B105">
        <v>0.09</v>
      </c>
      <c r="D105" s="254">
        <v>723</v>
      </c>
      <c r="E105" s="251">
        <f t="shared" si="20"/>
        <v>8033.3333333333339</v>
      </c>
      <c r="F105" s="254">
        <v>466</v>
      </c>
      <c r="G105" s="251">
        <f t="shared" si="21"/>
        <v>5177.7777777777783</v>
      </c>
      <c r="H105" s="254"/>
      <c r="I105" s="251" t="str">
        <f t="shared" si="22"/>
        <v/>
      </c>
      <c r="J105" s="254"/>
      <c r="K105" s="251" t="str">
        <f t="shared" si="23"/>
        <v/>
      </c>
      <c r="L105" s="254"/>
      <c r="M105" s="251" t="str">
        <f t="shared" si="24"/>
        <v/>
      </c>
      <c r="N105" s="254">
        <v>33</v>
      </c>
      <c r="O105" s="251">
        <f t="shared" si="25"/>
        <v>366.66666666666669</v>
      </c>
      <c r="P105" s="254">
        <v>280</v>
      </c>
      <c r="Q105" s="251">
        <f t="shared" si="26"/>
        <v>3111.1111111111113</v>
      </c>
      <c r="R105" s="254">
        <v>7</v>
      </c>
      <c r="S105" s="251">
        <f t="shared" si="27"/>
        <v>77.777777777777786</v>
      </c>
      <c r="T105" s="254"/>
      <c r="U105" s="251" t="str">
        <f t="shared" si="28"/>
        <v/>
      </c>
      <c r="V105" s="254"/>
      <c r="W105" s="251" t="str">
        <f t="shared" si="29"/>
        <v/>
      </c>
      <c r="X105" s="254"/>
      <c r="Y105" s="251" t="str">
        <f t="shared" si="30"/>
        <v/>
      </c>
      <c r="Z105" s="254"/>
      <c r="AA105" s="251" t="str">
        <f t="shared" si="31"/>
        <v/>
      </c>
      <c r="AB105" s="254"/>
      <c r="AC105" s="251" t="str">
        <f t="shared" si="32"/>
        <v/>
      </c>
      <c r="AD105" s="254"/>
      <c r="AE105" s="251" t="str">
        <f t="shared" si="33"/>
        <v/>
      </c>
      <c r="AF105" s="254"/>
      <c r="AG105" s="251" t="str">
        <f t="shared" si="34"/>
        <v/>
      </c>
      <c r="AH105" s="254"/>
      <c r="AI105" s="251" t="str">
        <f t="shared" si="35"/>
        <v/>
      </c>
      <c r="AJ105" s="254">
        <v>22</v>
      </c>
      <c r="AK105" s="251">
        <f t="shared" si="36"/>
        <v>244.44444444444446</v>
      </c>
      <c r="AL105" s="254"/>
      <c r="AM105" s="251" t="str">
        <f t="shared" si="37"/>
        <v/>
      </c>
      <c r="AN105" s="254"/>
      <c r="AO105" s="251" t="str">
        <f t="shared" si="38"/>
        <v/>
      </c>
      <c r="AP105" s="254">
        <v>808</v>
      </c>
      <c r="AQ105" s="251">
        <f t="shared" si="39"/>
        <v>8977.7777777777774</v>
      </c>
      <c r="AR105" s="254">
        <v>874</v>
      </c>
    </row>
    <row r="106" spans="1:44" x14ac:dyDescent="0.3">
      <c r="A106" s="253"/>
      <c r="B106">
        <v>0.04</v>
      </c>
      <c r="D106" s="254">
        <v>283</v>
      </c>
      <c r="E106" s="251">
        <f t="shared" si="20"/>
        <v>7075</v>
      </c>
      <c r="F106" s="254">
        <v>183</v>
      </c>
      <c r="G106" s="251">
        <f t="shared" si="21"/>
        <v>4575</v>
      </c>
      <c r="H106" s="254"/>
      <c r="I106" s="251" t="str">
        <f t="shared" si="22"/>
        <v/>
      </c>
      <c r="J106" s="254"/>
      <c r="K106" s="251" t="str">
        <f t="shared" si="23"/>
        <v/>
      </c>
      <c r="L106" s="254"/>
      <c r="M106" s="251" t="str">
        <f t="shared" si="24"/>
        <v/>
      </c>
      <c r="N106" s="254">
        <v>13</v>
      </c>
      <c r="O106" s="251">
        <f t="shared" si="25"/>
        <v>325</v>
      </c>
      <c r="P106" s="254">
        <v>110</v>
      </c>
      <c r="Q106" s="251">
        <f t="shared" si="26"/>
        <v>2750</v>
      </c>
      <c r="R106" s="254">
        <v>3</v>
      </c>
      <c r="S106" s="251">
        <f t="shared" si="27"/>
        <v>75</v>
      </c>
      <c r="T106" s="254"/>
      <c r="U106" s="251" t="str">
        <f t="shared" si="28"/>
        <v/>
      </c>
      <c r="V106" s="254"/>
      <c r="W106" s="251" t="str">
        <f t="shared" si="29"/>
        <v/>
      </c>
      <c r="X106" s="254"/>
      <c r="Y106" s="251" t="str">
        <f t="shared" si="30"/>
        <v/>
      </c>
      <c r="Z106" s="254"/>
      <c r="AA106" s="251" t="str">
        <f t="shared" si="31"/>
        <v/>
      </c>
      <c r="AB106" s="254"/>
      <c r="AC106" s="251" t="str">
        <f t="shared" si="32"/>
        <v/>
      </c>
      <c r="AD106" s="254"/>
      <c r="AE106" s="251" t="str">
        <f t="shared" si="33"/>
        <v/>
      </c>
      <c r="AF106" s="254"/>
      <c r="AG106" s="251" t="str">
        <f t="shared" si="34"/>
        <v/>
      </c>
      <c r="AH106" s="254"/>
      <c r="AI106" s="251" t="str">
        <f t="shared" si="35"/>
        <v/>
      </c>
      <c r="AJ106" s="254">
        <v>8</v>
      </c>
      <c r="AK106" s="251">
        <f t="shared" si="36"/>
        <v>200</v>
      </c>
      <c r="AL106" s="254"/>
      <c r="AM106" s="251" t="str">
        <f t="shared" si="37"/>
        <v/>
      </c>
      <c r="AN106" s="254"/>
      <c r="AO106" s="251" t="str">
        <f t="shared" si="38"/>
        <v/>
      </c>
      <c r="AP106" s="254">
        <v>317</v>
      </c>
      <c r="AQ106" s="251">
        <f t="shared" si="39"/>
        <v>7925</v>
      </c>
      <c r="AR106" s="254">
        <v>343</v>
      </c>
    </row>
    <row r="107" spans="1:44" x14ac:dyDescent="0.3">
      <c r="A107" s="253"/>
      <c r="B107">
        <v>0.03</v>
      </c>
      <c r="D107" s="254">
        <v>177</v>
      </c>
      <c r="E107" s="251">
        <f t="shared" si="20"/>
        <v>5900</v>
      </c>
      <c r="F107" s="254">
        <v>114</v>
      </c>
      <c r="G107" s="251">
        <f t="shared" si="21"/>
        <v>3800</v>
      </c>
      <c r="H107" s="254"/>
      <c r="I107" s="251" t="str">
        <f t="shared" si="22"/>
        <v/>
      </c>
      <c r="J107" s="254"/>
      <c r="K107" s="251" t="str">
        <f t="shared" si="23"/>
        <v/>
      </c>
      <c r="L107" s="254"/>
      <c r="M107" s="251" t="str">
        <f t="shared" si="24"/>
        <v/>
      </c>
      <c r="N107" s="254">
        <v>8</v>
      </c>
      <c r="O107" s="251">
        <f t="shared" si="25"/>
        <v>266.66666666666669</v>
      </c>
      <c r="P107" s="254">
        <v>69</v>
      </c>
      <c r="Q107" s="251">
        <f t="shared" si="26"/>
        <v>2300</v>
      </c>
      <c r="R107" s="254">
        <v>2</v>
      </c>
      <c r="S107" s="251">
        <f t="shared" si="27"/>
        <v>66.666666666666671</v>
      </c>
      <c r="T107" s="254"/>
      <c r="U107" s="251" t="str">
        <f t="shared" si="28"/>
        <v/>
      </c>
      <c r="V107" s="254"/>
      <c r="W107" s="251" t="str">
        <f t="shared" si="29"/>
        <v/>
      </c>
      <c r="X107" s="254"/>
      <c r="Y107" s="251" t="str">
        <f t="shared" si="30"/>
        <v/>
      </c>
      <c r="Z107" s="254"/>
      <c r="AA107" s="251" t="str">
        <f t="shared" si="31"/>
        <v/>
      </c>
      <c r="AB107" s="254"/>
      <c r="AC107" s="251" t="str">
        <f t="shared" si="32"/>
        <v/>
      </c>
      <c r="AD107" s="254"/>
      <c r="AE107" s="251" t="str">
        <f t="shared" si="33"/>
        <v/>
      </c>
      <c r="AF107" s="254"/>
      <c r="AG107" s="251" t="str">
        <f t="shared" si="34"/>
        <v/>
      </c>
      <c r="AH107" s="254"/>
      <c r="AI107" s="251" t="str">
        <f t="shared" si="35"/>
        <v/>
      </c>
      <c r="AJ107" s="254">
        <v>5</v>
      </c>
      <c r="AK107" s="251">
        <f t="shared" si="36"/>
        <v>166.66666666666669</v>
      </c>
      <c r="AL107" s="254"/>
      <c r="AM107" s="251" t="str">
        <f t="shared" si="37"/>
        <v/>
      </c>
      <c r="AN107" s="254"/>
      <c r="AO107" s="251" t="str">
        <f t="shared" si="38"/>
        <v/>
      </c>
      <c r="AP107" s="254">
        <v>198</v>
      </c>
      <c r="AQ107" s="251">
        <f t="shared" si="39"/>
        <v>6600</v>
      </c>
      <c r="AR107" s="254">
        <v>214</v>
      </c>
    </row>
    <row r="108" spans="1:44" x14ac:dyDescent="0.3">
      <c r="A108" s="253"/>
      <c r="B108">
        <v>1.45</v>
      </c>
      <c r="D108" s="254"/>
      <c r="E108" s="251" t="str">
        <f t="shared" si="20"/>
        <v/>
      </c>
      <c r="F108" s="254"/>
      <c r="G108" s="251" t="str">
        <f t="shared" si="21"/>
        <v/>
      </c>
      <c r="H108" s="254"/>
      <c r="I108" s="251" t="str">
        <f t="shared" si="22"/>
        <v/>
      </c>
      <c r="J108" s="254"/>
      <c r="K108" s="251" t="str">
        <f t="shared" si="23"/>
        <v/>
      </c>
      <c r="L108" s="254"/>
      <c r="M108" s="251" t="str">
        <f t="shared" si="24"/>
        <v/>
      </c>
      <c r="N108" s="254"/>
      <c r="O108" s="251" t="str">
        <f t="shared" si="25"/>
        <v/>
      </c>
      <c r="P108" s="254"/>
      <c r="Q108" s="251" t="str">
        <f t="shared" si="26"/>
        <v/>
      </c>
      <c r="R108" s="254"/>
      <c r="S108" s="251" t="str">
        <f t="shared" si="27"/>
        <v/>
      </c>
      <c r="T108" s="254"/>
      <c r="U108" s="251" t="str">
        <f t="shared" si="28"/>
        <v/>
      </c>
      <c r="V108" s="254"/>
      <c r="W108" s="251" t="str">
        <f t="shared" si="29"/>
        <v/>
      </c>
      <c r="X108" s="254"/>
      <c r="Y108" s="251" t="str">
        <f t="shared" si="30"/>
        <v/>
      </c>
      <c r="Z108" s="254"/>
      <c r="AA108" s="251" t="str">
        <f t="shared" si="31"/>
        <v/>
      </c>
      <c r="AB108" s="254"/>
      <c r="AC108" s="251" t="str">
        <f t="shared" si="32"/>
        <v/>
      </c>
      <c r="AD108" s="254"/>
      <c r="AE108" s="251" t="str">
        <f t="shared" si="33"/>
        <v/>
      </c>
      <c r="AF108" s="254"/>
      <c r="AG108" s="251" t="str">
        <f t="shared" si="34"/>
        <v/>
      </c>
      <c r="AH108" s="254"/>
      <c r="AI108" s="251" t="str">
        <f t="shared" si="35"/>
        <v/>
      </c>
      <c r="AJ108" s="254"/>
      <c r="AK108" s="251" t="str">
        <f t="shared" si="36"/>
        <v/>
      </c>
      <c r="AL108" s="254"/>
      <c r="AM108" s="251" t="str">
        <f t="shared" si="37"/>
        <v/>
      </c>
      <c r="AN108" s="254"/>
      <c r="AO108" s="251" t="str">
        <f t="shared" si="38"/>
        <v/>
      </c>
      <c r="AP108" s="254"/>
      <c r="AQ108" s="251" t="str">
        <f t="shared" si="39"/>
        <v/>
      </c>
      <c r="AR108" s="254"/>
    </row>
    <row r="109" spans="1:44" x14ac:dyDescent="0.3">
      <c r="A109" s="253"/>
      <c r="B109">
        <v>2.17</v>
      </c>
      <c r="D109" s="254">
        <v>11591</v>
      </c>
      <c r="E109" s="251">
        <f t="shared" si="20"/>
        <v>5341.4746543778801</v>
      </c>
      <c r="F109" s="254"/>
      <c r="G109" s="251" t="str">
        <f t="shared" si="21"/>
        <v/>
      </c>
      <c r="H109" s="254"/>
      <c r="I109" s="251" t="str">
        <f t="shared" si="22"/>
        <v/>
      </c>
      <c r="J109" s="254"/>
      <c r="K109" s="251" t="str">
        <f t="shared" si="23"/>
        <v/>
      </c>
      <c r="L109" s="254"/>
      <c r="M109" s="251" t="str">
        <f t="shared" si="24"/>
        <v/>
      </c>
      <c r="N109" s="254">
        <v>422</v>
      </c>
      <c r="O109" s="251">
        <f t="shared" si="25"/>
        <v>194.47004608294932</v>
      </c>
      <c r="P109" s="254">
        <v>2248</v>
      </c>
      <c r="Q109" s="251">
        <f t="shared" si="26"/>
        <v>1035.9447004608296</v>
      </c>
      <c r="R109" s="254"/>
      <c r="S109" s="251" t="str">
        <f t="shared" si="27"/>
        <v/>
      </c>
      <c r="T109" s="254"/>
      <c r="U109" s="251" t="str">
        <f t="shared" si="28"/>
        <v/>
      </c>
      <c r="V109" s="254"/>
      <c r="W109" s="251" t="str">
        <f t="shared" si="29"/>
        <v/>
      </c>
      <c r="X109" s="254">
        <v>2756</v>
      </c>
      <c r="Y109" s="251">
        <f t="shared" si="30"/>
        <v>1270.0460829493088</v>
      </c>
      <c r="Z109" s="254"/>
      <c r="AA109" s="251" t="str">
        <f t="shared" si="31"/>
        <v/>
      </c>
      <c r="AB109" s="254"/>
      <c r="AC109" s="251" t="str">
        <f t="shared" si="32"/>
        <v/>
      </c>
      <c r="AD109" s="254"/>
      <c r="AE109" s="251" t="str">
        <f t="shared" si="33"/>
        <v/>
      </c>
      <c r="AF109" s="254"/>
      <c r="AG109" s="251" t="str">
        <f t="shared" si="34"/>
        <v/>
      </c>
      <c r="AH109" s="254"/>
      <c r="AI109" s="251" t="str">
        <f t="shared" si="35"/>
        <v/>
      </c>
      <c r="AJ109" s="254">
        <v>233</v>
      </c>
      <c r="AK109" s="251">
        <f t="shared" si="36"/>
        <v>107.37327188940093</v>
      </c>
      <c r="AL109" s="254"/>
      <c r="AM109" s="251" t="str">
        <f t="shared" si="37"/>
        <v/>
      </c>
      <c r="AN109" s="254"/>
      <c r="AO109" s="251" t="str">
        <f t="shared" si="38"/>
        <v/>
      </c>
      <c r="AP109" s="254">
        <v>5659</v>
      </c>
      <c r="AQ109" s="251">
        <f t="shared" si="39"/>
        <v>2607.8341013824884</v>
      </c>
      <c r="AR109" s="254">
        <v>2122</v>
      </c>
    </row>
    <row r="110" spans="1:44" x14ac:dyDescent="0.3">
      <c r="A110" s="253"/>
      <c r="B110">
        <v>0.19</v>
      </c>
      <c r="D110" s="254">
        <v>2363</v>
      </c>
      <c r="E110" s="251">
        <f t="shared" si="20"/>
        <v>12436.842105263158</v>
      </c>
      <c r="F110" s="254">
        <v>43</v>
      </c>
      <c r="G110" s="251">
        <f t="shared" si="21"/>
        <v>226.31578947368422</v>
      </c>
      <c r="H110" s="254"/>
      <c r="I110" s="251" t="str">
        <f t="shared" si="22"/>
        <v/>
      </c>
      <c r="J110" s="254"/>
      <c r="K110" s="251" t="str">
        <f t="shared" si="23"/>
        <v/>
      </c>
      <c r="L110" s="254"/>
      <c r="M110" s="251" t="str">
        <f t="shared" si="24"/>
        <v/>
      </c>
      <c r="N110" s="254">
        <v>91</v>
      </c>
      <c r="O110" s="251">
        <f t="shared" si="25"/>
        <v>478.9473684210526</v>
      </c>
      <c r="P110" s="254">
        <v>355</v>
      </c>
      <c r="Q110" s="251">
        <f t="shared" si="26"/>
        <v>1868.421052631579</v>
      </c>
      <c r="R110" s="254">
        <v>30</v>
      </c>
      <c r="S110" s="251">
        <f t="shared" si="27"/>
        <v>157.89473684210526</v>
      </c>
      <c r="T110" s="254"/>
      <c r="U110" s="251" t="str">
        <f t="shared" si="28"/>
        <v/>
      </c>
      <c r="V110" s="254">
        <v>1075</v>
      </c>
      <c r="W110" s="251">
        <f t="shared" si="29"/>
        <v>5657.894736842105</v>
      </c>
      <c r="X110" s="254">
        <v>376</v>
      </c>
      <c r="Y110" s="251">
        <f t="shared" si="30"/>
        <v>1978.9473684210527</v>
      </c>
      <c r="Z110" s="254"/>
      <c r="AA110" s="251" t="str">
        <f t="shared" si="31"/>
        <v/>
      </c>
      <c r="AB110" s="254"/>
      <c r="AC110" s="251" t="str">
        <f t="shared" si="32"/>
        <v/>
      </c>
      <c r="AD110" s="254"/>
      <c r="AE110" s="251" t="str">
        <f t="shared" si="33"/>
        <v/>
      </c>
      <c r="AF110" s="254"/>
      <c r="AG110" s="251" t="str">
        <f t="shared" si="34"/>
        <v/>
      </c>
      <c r="AH110" s="254"/>
      <c r="AI110" s="251" t="str">
        <f t="shared" si="35"/>
        <v/>
      </c>
      <c r="AJ110" s="254">
        <v>145</v>
      </c>
      <c r="AK110" s="251">
        <f t="shared" si="36"/>
        <v>763.15789473684208</v>
      </c>
      <c r="AL110" s="254"/>
      <c r="AM110" s="251" t="str">
        <f t="shared" si="37"/>
        <v/>
      </c>
      <c r="AN110" s="254"/>
      <c r="AO110" s="251" t="str">
        <f t="shared" si="38"/>
        <v/>
      </c>
      <c r="AP110" s="254">
        <v>2115</v>
      </c>
      <c r="AQ110" s="251">
        <f t="shared" si="39"/>
        <v>11131.578947368422</v>
      </c>
      <c r="AR110" s="254">
        <v>551</v>
      </c>
    </row>
    <row r="111" spans="1:44" x14ac:dyDescent="0.3">
      <c r="A111" s="253"/>
      <c r="B111">
        <v>0.09</v>
      </c>
      <c r="D111" s="254">
        <v>1134</v>
      </c>
      <c r="E111" s="251">
        <f t="shared" si="20"/>
        <v>12600</v>
      </c>
      <c r="F111" s="254">
        <v>21</v>
      </c>
      <c r="G111" s="251">
        <f t="shared" si="21"/>
        <v>233.33333333333334</v>
      </c>
      <c r="H111" s="254"/>
      <c r="I111" s="251" t="str">
        <f t="shared" si="22"/>
        <v/>
      </c>
      <c r="J111" s="254"/>
      <c r="K111" s="251" t="str">
        <f t="shared" si="23"/>
        <v/>
      </c>
      <c r="L111" s="254"/>
      <c r="M111" s="251" t="str">
        <f t="shared" si="24"/>
        <v/>
      </c>
      <c r="N111" s="254">
        <v>44</v>
      </c>
      <c r="O111" s="251">
        <f t="shared" si="25"/>
        <v>488.88888888888891</v>
      </c>
      <c r="P111" s="254">
        <v>170</v>
      </c>
      <c r="Q111" s="251">
        <f t="shared" si="26"/>
        <v>1888.8888888888889</v>
      </c>
      <c r="R111" s="254">
        <v>15</v>
      </c>
      <c r="S111" s="251">
        <f t="shared" si="27"/>
        <v>166.66666666666669</v>
      </c>
      <c r="T111" s="254"/>
      <c r="U111" s="251" t="str">
        <f t="shared" si="28"/>
        <v/>
      </c>
      <c r="V111" s="254">
        <v>516</v>
      </c>
      <c r="W111" s="251">
        <f t="shared" si="29"/>
        <v>5733.3333333333339</v>
      </c>
      <c r="X111" s="254">
        <v>180</v>
      </c>
      <c r="Y111" s="251">
        <f t="shared" si="30"/>
        <v>2000</v>
      </c>
      <c r="Z111" s="254"/>
      <c r="AA111" s="251" t="str">
        <f t="shared" si="31"/>
        <v/>
      </c>
      <c r="AB111" s="254"/>
      <c r="AC111" s="251" t="str">
        <f t="shared" si="32"/>
        <v/>
      </c>
      <c r="AD111" s="254"/>
      <c r="AE111" s="251" t="str">
        <f t="shared" si="33"/>
        <v/>
      </c>
      <c r="AF111" s="254"/>
      <c r="AG111" s="251" t="str">
        <f t="shared" si="34"/>
        <v/>
      </c>
      <c r="AH111" s="254"/>
      <c r="AI111" s="251" t="str">
        <f t="shared" si="35"/>
        <v/>
      </c>
      <c r="AJ111" s="254">
        <v>70</v>
      </c>
      <c r="AK111" s="251">
        <f t="shared" si="36"/>
        <v>777.77777777777783</v>
      </c>
      <c r="AL111" s="254"/>
      <c r="AM111" s="251" t="str">
        <f t="shared" si="37"/>
        <v/>
      </c>
      <c r="AN111" s="254"/>
      <c r="AO111" s="251" t="str">
        <f t="shared" si="38"/>
        <v/>
      </c>
      <c r="AP111" s="254">
        <v>1016</v>
      </c>
      <c r="AQ111" s="251">
        <f t="shared" si="39"/>
        <v>11288.888888888889</v>
      </c>
      <c r="AR111" s="254">
        <v>265</v>
      </c>
    </row>
    <row r="112" spans="1:44" x14ac:dyDescent="0.3">
      <c r="B112">
        <f>SUM(B12:B111)</f>
        <v>890.95990371596463</v>
      </c>
      <c r="E112" s="251" t="str">
        <f t="shared" si="20"/>
        <v/>
      </c>
      <c r="G112" s="251" t="str">
        <f t="shared" si="21"/>
        <v/>
      </c>
      <c r="I112" s="251" t="str">
        <f t="shared" si="22"/>
        <v/>
      </c>
      <c r="K112" s="251" t="str">
        <f t="shared" si="23"/>
        <v/>
      </c>
      <c r="M112" s="251" t="str">
        <f t="shared" si="24"/>
        <v/>
      </c>
      <c r="O112" s="251" t="str">
        <f t="shared" si="25"/>
        <v/>
      </c>
      <c r="Q112" s="251" t="str">
        <f t="shared" si="26"/>
        <v/>
      </c>
      <c r="S112" s="251" t="str">
        <f t="shared" si="27"/>
        <v/>
      </c>
      <c r="U112" s="251" t="str">
        <f t="shared" si="28"/>
        <v/>
      </c>
      <c r="W112" s="251" t="str">
        <f t="shared" si="29"/>
        <v/>
      </c>
      <c r="Y112" s="251" t="str">
        <f t="shared" si="30"/>
        <v/>
      </c>
      <c r="AA112" s="251" t="str">
        <f t="shared" si="31"/>
        <v/>
      </c>
      <c r="AC112" s="251" t="str">
        <f t="shared" si="32"/>
        <v/>
      </c>
      <c r="AE112" s="251" t="str">
        <f t="shared" si="33"/>
        <v/>
      </c>
      <c r="AG112" s="251" t="str">
        <f t="shared" si="34"/>
        <v/>
      </c>
      <c r="AI112" s="251" t="str">
        <f t="shared" si="35"/>
        <v/>
      </c>
      <c r="AK112" s="251" t="str">
        <f t="shared" si="36"/>
        <v/>
      </c>
      <c r="AM112" s="251" t="str">
        <f t="shared" si="37"/>
        <v/>
      </c>
      <c r="AO112" s="251" t="str">
        <f t="shared" si="38"/>
        <v/>
      </c>
      <c r="AQ112" s="251" t="str">
        <f t="shared" si="39"/>
        <v/>
      </c>
    </row>
    <row r="113" spans="5:44" x14ac:dyDescent="0.3">
      <c r="E113" s="251" t="str">
        <f t="shared" si="20"/>
        <v/>
      </c>
      <c r="AR113" s="239">
        <f>SUM(AR12:AR111)</f>
        <v>1821854.6800000002</v>
      </c>
    </row>
    <row r="114" spans="5:44" x14ac:dyDescent="0.3">
      <c r="E114" s="251" t="str">
        <f t="shared" si="20"/>
        <v/>
      </c>
      <c r="AR114" s="239">
        <f>AR113/B112</f>
        <v>2044.8223005339667</v>
      </c>
    </row>
    <row r="115" spans="5:44" x14ac:dyDescent="0.3">
      <c r="E115" s="251" t="str">
        <f t="shared" si="20"/>
        <v/>
      </c>
    </row>
    <row r="116" spans="5:44" x14ac:dyDescent="0.3">
      <c r="E116" s="251" t="str">
        <f t="shared" si="20"/>
        <v/>
      </c>
    </row>
    <row r="117" spans="5:44" x14ac:dyDescent="0.3">
      <c r="E117" s="251" t="str">
        <f t="shared" si="20"/>
        <v/>
      </c>
    </row>
    <row r="118" spans="5:44" x14ac:dyDescent="0.3">
      <c r="E118" s="251" t="str">
        <f t="shared" si="20"/>
        <v/>
      </c>
    </row>
    <row r="119" spans="5:44" x14ac:dyDescent="0.3">
      <c r="E119" s="251" t="str">
        <f t="shared" si="20"/>
        <v/>
      </c>
    </row>
    <row r="120" spans="5:44" x14ac:dyDescent="0.3">
      <c r="E120" s="251" t="str">
        <f t="shared" si="20"/>
        <v/>
      </c>
    </row>
    <row r="121" spans="5:44" x14ac:dyDescent="0.3">
      <c r="E121" s="251" t="str">
        <f t="shared" si="20"/>
        <v/>
      </c>
    </row>
    <row r="122" spans="5:44" x14ac:dyDescent="0.3">
      <c r="E122" s="251" t="str">
        <f t="shared" si="20"/>
        <v/>
      </c>
    </row>
    <row r="123" spans="5:44" x14ac:dyDescent="0.3">
      <c r="E123" s="251" t="str">
        <f t="shared" si="20"/>
        <v/>
      </c>
    </row>
    <row r="124" spans="5:44" x14ac:dyDescent="0.3">
      <c r="E124" s="251" t="str">
        <f t="shared" si="20"/>
        <v/>
      </c>
    </row>
    <row r="125" spans="5:44" x14ac:dyDescent="0.3">
      <c r="E125" s="251" t="str">
        <f t="shared" si="20"/>
        <v/>
      </c>
    </row>
    <row r="126" spans="5:44" x14ac:dyDescent="0.3">
      <c r="E126" s="251" t="str">
        <f t="shared" si="20"/>
        <v/>
      </c>
    </row>
    <row r="127" spans="5:44" x14ac:dyDescent="0.3">
      <c r="E127" s="251" t="str">
        <f t="shared" si="20"/>
        <v/>
      </c>
    </row>
    <row r="128" spans="5:44" x14ac:dyDescent="0.3">
      <c r="E128" s="251" t="str">
        <f t="shared" si="20"/>
        <v/>
      </c>
    </row>
    <row r="129" spans="5:5" x14ac:dyDescent="0.3">
      <c r="E129" s="251" t="str">
        <f t="shared" si="20"/>
        <v/>
      </c>
    </row>
    <row r="130" spans="5:5" x14ac:dyDescent="0.3">
      <c r="E130" s="251" t="str">
        <f t="shared" si="20"/>
        <v/>
      </c>
    </row>
    <row r="131" spans="5:5" x14ac:dyDescent="0.3">
      <c r="E131" s="251" t="str">
        <f t="shared" si="20"/>
        <v/>
      </c>
    </row>
    <row r="132" spans="5:5" x14ac:dyDescent="0.3">
      <c r="E132" s="251" t="str">
        <f t="shared" si="20"/>
        <v/>
      </c>
    </row>
    <row r="133" spans="5:5" x14ac:dyDescent="0.3">
      <c r="E133" s="251" t="str">
        <f t="shared" si="20"/>
        <v/>
      </c>
    </row>
    <row r="134" spans="5:5" x14ac:dyDescent="0.3">
      <c r="E134" s="251" t="str">
        <f t="shared" si="20"/>
        <v/>
      </c>
    </row>
    <row r="135" spans="5:5" x14ac:dyDescent="0.3">
      <c r="E135" s="251" t="str">
        <f t="shared" si="20"/>
        <v/>
      </c>
    </row>
    <row r="136" spans="5:5" x14ac:dyDescent="0.3">
      <c r="E136" s="251" t="str">
        <f t="shared" si="20"/>
        <v/>
      </c>
    </row>
    <row r="137" spans="5:5" x14ac:dyDescent="0.3">
      <c r="E137" s="251" t="str">
        <f t="shared" si="20"/>
        <v/>
      </c>
    </row>
    <row r="138" spans="5:5" x14ac:dyDescent="0.3">
      <c r="E138" s="251" t="str">
        <f t="shared" si="20"/>
        <v/>
      </c>
    </row>
    <row r="139" spans="5:5" x14ac:dyDescent="0.3">
      <c r="E139" s="251" t="str">
        <f t="shared" si="20"/>
        <v/>
      </c>
    </row>
    <row r="140" spans="5:5" x14ac:dyDescent="0.3">
      <c r="E140" s="251" t="str">
        <f t="shared" si="20"/>
        <v/>
      </c>
    </row>
    <row r="141" spans="5:5" x14ac:dyDescent="0.3">
      <c r="E141" s="251" t="str">
        <f t="shared" ref="E141:E204" si="40">IF(OR($B141=0,D141=0),"",D141/$B141)</f>
        <v/>
      </c>
    </row>
    <row r="142" spans="5:5" x14ac:dyDescent="0.3">
      <c r="E142" s="251" t="str">
        <f t="shared" si="40"/>
        <v/>
      </c>
    </row>
    <row r="143" spans="5:5" x14ac:dyDescent="0.3">
      <c r="E143" s="251" t="str">
        <f t="shared" si="40"/>
        <v/>
      </c>
    </row>
    <row r="144" spans="5:5" x14ac:dyDescent="0.3">
      <c r="E144" s="251" t="str">
        <f t="shared" si="40"/>
        <v/>
      </c>
    </row>
    <row r="145" spans="5:5" x14ac:dyDescent="0.3">
      <c r="E145" s="251" t="str">
        <f t="shared" si="40"/>
        <v/>
      </c>
    </row>
    <row r="146" spans="5:5" x14ac:dyDescent="0.3">
      <c r="E146" s="251" t="str">
        <f t="shared" si="40"/>
        <v/>
      </c>
    </row>
    <row r="147" spans="5:5" x14ac:dyDescent="0.3">
      <c r="E147" s="251" t="str">
        <f t="shared" si="40"/>
        <v/>
      </c>
    </row>
    <row r="148" spans="5:5" x14ac:dyDescent="0.3">
      <c r="E148" s="251" t="str">
        <f t="shared" si="40"/>
        <v/>
      </c>
    </row>
    <row r="149" spans="5:5" x14ac:dyDescent="0.3">
      <c r="E149" s="251" t="str">
        <f t="shared" si="40"/>
        <v/>
      </c>
    </row>
    <row r="150" spans="5:5" x14ac:dyDescent="0.3">
      <c r="E150" s="251" t="str">
        <f t="shared" si="40"/>
        <v/>
      </c>
    </row>
    <row r="151" spans="5:5" x14ac:dyDescent="0.3">
      <c r="E151" s="251" t="str">
        <f t="shared" si="40"/>
        <v/>
      </c>
    </row>
    <row r="152" spans="5:5" x14ac:dyDescent="0.3">
      <c r="E152" s="251" t="str">
        <f t="shared" si="40"/>
        <v/>
      </c>
    </row>
    <row r="153" spans="5:5" x14ac:dyDescent="0.3">
      <c r="E153" s="251" t="str">
        <f t="shared" si="40"/>
        <v/>
      </c>
    </row>
    <row r="154" spans="5:5" x14ac:dyDescent="0.3">
      <c r="E154" s="251" t="str">
        <f t="shared" si="40"/>
        <v/>
      </c>
    </row>
    <row r="155" spans="5:5" x14ac:dyDescent="0.3">
      <c r="E155" s="251" t="str">
        <f t="shared" si="40"/>
        <v/>
      </c>
    </row>
    <row r="156" spans="5:5" x14ac:dyDescent="0.3">
      <c r="E156" s="251" t="str">
        <f t="shared" si="40"/>
        <v/>
      </c>
    </row>
    <row r="157" spans="5:5" x14ac:dyDescent="0.3">
      <c r="E157" s="251" t="str">
        <f t="shared" si="40"/>
        <v/>
      </c>
    </row>
    <row r="158" spans="5:5" x14ac:dyDescent="0.3">
      <c r="E158" s="251" t="str">
        <f t="shared" si="40"/>
        <v/>
      </c>
    </row>
    <row r="159" spans="5:5" x14ac:dyDescent="0.3">
      <c r="E159" s="251" t="str">
        <f t="shared" si="40"/>
        <v/>
      </c>
    </row>
    <row r="160" spans="5:5" x14ac:dyDescent="0.3">
      <c r="E160" s="251" t="str">
        <f t="shared" si="40"/>
        <v/>
      </c>
    </row>
    <row r="161" spans="5:5" x14ac:dyDescent="0.3">
      <c r="E161" s="251" t="str">
        <f t="shared" si="40"/>
        <v/>
      </c>
    </row>
    <row r="162" spans="5:5" x14ac:dyDescent="0.3">
      <c r="E162" s="251" t="str">
        <f t="shared" si="40"/>
        <v/>
      </c>
    </row>
    <row r="163" spans="5:5" x14ac:dyDescent="0.3">
      <c r="E163" s="251" t="str">
        <f t="shared" si="40"/>
        <v/>
      </c>
    </row>
    <row r="164" spans="5:5" x14ac:dyDescent="0.3">
      <c r="E164" s="251" t="str">
        <f t="shared" si="40"/>
        <v/>
      </c>
    </row>
    <row r="165" spans="5:5" x14ac:dyDescent="0.3">
      <c r="E165" s="251" t="str">
        <f t="shared" si="40"/>
        <v/>
      </c>
    </row>
    <row r="166" spans="5:5" x14ac:dyDescent="0.3">
      <c r="E166" s="251" t="str">
        <f t="shared" si="40"/>
        <v/>
      </c>
    </row>
    <row r="167" spans="5:5" x14ac:dyDescent="0.3">
      <c r="E167" s="251" t="str">
        <f t="shared" si="40"/>
        <v/>
      </c>
    </row>
    <row r="168" spans="5:5" x14ac:dyDescent="0.3">
      <c r="E168" s="251" t="str">
        <f t="shared" si="40"/>
        <v/>
      </c>
    </row>
    <row r="169" spans="5:5" x14ac:dyDescent="0.3">
      <c r="E169" s="251" t="str">
        <f t="shared" si="40"/>
        <v/>
      </c>
    </row>
    <row r="170" spans="5:5" x14ac:dyDescent="0.3">
      <c r="E170" s="251" t="str">
        <f t="shared" si="40"/>
        <v/>
      </c>
    </row>
    <row r="171" spans="5:5" x14ac:dyDescent="0.3">
      <c r="E171" s="251" t="str">
        <f t="shared" si="40"/>
        <v/>
      </c>
    </row>
    <row r="172" spans="5:5" x14ac:dyDescent="0.3">
      <c r="E172" s="251" t="str">
        <f t="shared" si="40"/>
        <v/>
      </c>
    </row>
    <row r="173" spans="5:5" x14ac:dyDescent="0.3">
      <c r="E173" s="251" t="str">
        <f t="shared" si="40"/>
        <v/>
      </c>
    </row>
    <row r="174" spans="5:5" x14ac:dyDescent="0.3">
      <c r="E174" s="251" t="str">
        <f t="shared" si="40"/>
        <v/>
      </c>
    </row>
    <row r="175" spans="5:5" x14ac:dyDescent="0.3">
      <c r="E175" s="251" t="str">
        <f t="shared" si="40"/>
        <v/>
      </c>
    </row>
    <row r="176" spans="5:5" x14ac:dyDescent="0.3">
      <c r="E176" s="251" t="str">
        <f t="shared" si="40"/>
        <v/>
      </c>
    </row>
    <row r="177" spans="5:5" x14ac:dyDescent="0.3">
      <c r="E177" s="251" t="str">
        <f t="shared" si="40"/>
        <v/>
      </c>
    </row>
    <row r="178" spans="5:5" x14ac:dyDescent="0.3">
      <c r="E178" s="251" t="str">
        <f t="shared" si="40"/>
        <v/>
      </c>
    </row>
    <row r="179" spans="5:5" x14ac:dyDescent="0.3">
      <c r="E179" s="251" t="str">
        <f t="shared" si="40"/>
        <v/>
      </c>
    </row>
    <row r="180" spans="5:5" x14ac:dyDescent="0.3">
      <c r="E180" s="251" t="str">
        <f t="shared" si="40"/>
        <v/>
      </c>
    </row>
    <row r="181" spans="5:5" x14ac:dyDescent="0.3">
      <c r="E181" s="251" t="str">
        <f t="shared" si="40"/>
        <v/>
      </c>
    </row>
    <row r="182" spans="5:5" x14ac:dyDescent="0.3">
      <c r="E182" s="251" t="str">
        <f t="shared" si="40"/>
        <v/>
      </c>
    </row>
    <row r="183" spans="5:5" x14ac:dyDescent="0.3">
      <c r="E183" s="251" t="str">
        <f t="shared" si="40"/>
        <v/>
      </c>
    </row>
    <row r="184" spans="5:5" x14ac:dyDescent="0.3">
      <c r="E184" s="251" t="str">
        <f t="shared" si="40"/>
        <v/>
      </c>
    </row>
    <row r="185" spans="5:5" x14ac:dyDescent="0.3">
      <c r="E185" s="251" t="str">
        <f t="shared" si="40"/>
        <v/>
      </c>
    </row>
    <row r="186" spans="5:5" x14ac:dyDescent="0.3">
      <c r="E186" s="251" t="str">
        <f t="shared" si="40"/>
        <v/>
      </c>
    </row>
    <row r="187" spans="5:5" x14ac:dyDescent="0.3">
      <c r="E187" s="251" t="str">
        <f t="shared" si="40"/>
        <v/>
      </c>
    </row>
    <row r="188" spans="5:5" x14ac:dyDescent="0.3">
      <c r="E188" s="251" t="str">
        <f t="shared" si="40"/>
        <v/>
      </c>
    </row>
    <row r="189" spans="5:5" x14ac:dyDescent="0.3">
      <c r="E189" s="251" t="str">
        <f t="shared" si="40"/>
        <v/>
      </c>
    </row>
    <row r="190" spans="5:5" x14ac:dyDescent="0.3">
      <c r="E190" s="251" t="str">
        <f t="shared" si="40"/>
        <v/>
      </c>
    </row>
    <row r="191" spans="5:5" x14ac:dyDescent="0.3">
      <c r="E191" s="251" t="str">
        <f t="shared" si="40"/>
        <v/>
      </c>
    </row>
    <row r="192" spans="5:5" x14ac:dyDescent="0.3">
      <c r="E192" s="251" t="str">
        <f t="shared" si="40"/>
        <v/>
      </c>
    </row>
    <row r="193" spans="5:5" x14ac:dyDescent="0.3">
      <c r="E193" s="251" t="str">
        <f t="shared" si="40"/>
        <v/>
      </c>
    </row>
    <row r="194" spans="5:5" x14ac:dyDescent="0.3">
      <c r="E194" s="251" t="str">
        <f t="shared" si="40"/>
        <v/>
      </c>
    </row>
    <row r="195" spans="5:5" x14ac:dyDescent="0.3">
      <c r="E195" s="251" t="str">
        <f t="shared" si="40"/>
        <v/>
      </c>
    </row>
    <row r="196" spans="5:5" x14ac:dyDescent="0.3">
      <c r="E196" s="251" t="str">
        <f t="shared" si="40"/>
        <v/>
      </c>
    </row>
    <row r="197" spans="5:5" x14ac:dyDescent="0.3">
      <c r="E197" s="251" t="str">
        <f t="shared" si="40"/>
        <v/>
      </c>
    </row>
    <row r="198" spans="5:5" x14ac:dyDescent="0.3">
      <c r="E198" s="251" t="str">
        <f t="shared" si="40"/>
        <v/>
      </c>
    </row>
    <row r="199" spans="5:5" x14ac:dyDescent="0.3">
      <c r="E199" s="251" t="str">
        <f t="shared" si="40"/>
        <v/>
      </c>
    </row>
    <row r="200" spans="5:5" x14ac:dyDescent="0.3">
      <c r="E200" s="251" t="str">
        <f t="shared" si="40"/>
        <v/>
      </c>
    </row>
    <row r="201" spans="5:5" x14ac:dyDescent="0.3">
      <c r="E201" s="251" t="str">
        <f t="shared" si="40"/>
        <v/>
      </c>
    </row>
    <row r="202" spans="5:5" x14ac:dyDescent="0.3">
      <c r="E202" s="251" t="str">
        <f t="shared" si="40"/>
        <v/>
      </c>
    </row>
    <row r="203" spans="5:5" x14ac:dyDescent="0.3">
      <c r="E203" s="251" t="str">
        <f t="shared" si="40"/>
        <v/>
      </c>
    </row>
    <row r="204" spans="5:5" x14ac:dyDescent="0.3">
      <c r="E204" s="251" t="str">
        <f t="shared" si="40"/>
        <v/>
      </c>
    </row>
    <row r="205" spans="5:5" x14ac:dyDescent="0.3">
      <c r="E205" s="251" t="str">
        <f t="shared" ref="E205:E268" si="41">IF(OR($B205=0,D205=0),"",D205/$B205)</f>
        <v/>
      </c>
    </row>
    <row r="206" spans="5:5" x14ac:dyDescent="0.3">
      <c r="E206" s="251" t="str">
        <f t="shared" si="41"/>
        <v/>
      </c>
    </row>
    <row r="207" spans="5:5" x14ac:dyDescent="0.3">
      <c r="E207" s="251" t="str">
        <f t="shared" si="41"/>
        <v/>
      </c>
    </row>
    <row r="208" spans="5:5" x14ac:dyDescent="0.3">
      <c r="E208" s="251" t="str">
        <f t="shared" si="41"/>
        <v/>
      </c>
    </row>
    <row r="209" spans="5:5" x14ac:dyDescent="0.3">
      <c r="E209" s="251" t="str">
        <f t="shared" si="41"/>
        <v/>
      </c>
    </row>
    <row r="210" spans="5:5" x14ac:dyDescent="0.3">
      <c r="E210" s="251" t="str">
        <f t="shared" si="41"/>
        <v/>
      </c>
    </row>
    <row r="211" spans="5:5" x14ac:dyDescent="0.3">
      <c r="E211" s="251" t="str">
        <f t="shared" si="41"/>
        <v/>
      </c>
    </row>
    <row r="212" spans="5:5" x14ac:dyDescent="0.3">
      <c r="E212" s="251" t="str">
        <f t="shared" si="41"/>
        <v/>
      </c>
    </row>
    <row r="213" spans="5:5" x14ac:dyDescent="0.3">
      <c r="E213" s="251" t="str">
        <f t="shared" si="41"/>
        <v/>
      </c>
    </row>
    <row r="214" spans="5:5" x14ac:dyDescent="0.3">
      <c r="E214" s="251" t="str">
        <f t="shared" si="41"/>
        <v/>
      </c>
    </row>
    <row r="215" spans="5:5" x14ac:dyDescent="0.3">
      <c r="E215" s="251" t="str">
        <f t="shared" si="41"/>
        <v/>
      </c>
    </row>
    <row r="216" spans="5:5" x14ac:dyDescent="0.3">
      <c r="E216" s="251" t="str">
        <f t="shared" si="41"/>
        <v/>
      </c>
    </row>
    <row r="217" spans="5:5" x14ac:dyDescent="0.3">
      <c r="E217" s="251" t="str">
        <f t="shared" si="41"/>
        <v/>
      </c>
    </row>
    <row r="218" spans="5:5" x14ac:dyDescent="0.3">
      <c r="E218" s="251" t="str">
        <f t="shared" si="41"/>
        <v/>
      </c>
    </row>
    <row r="219" spans="5:5" x14ac:dyDescent="0.3">
      <c r="E219" s="251" t="str">
        <f t="shared" si="41"/>
        <v/>
      </c>
    </row>
    <row r="220" spans="5:5" x14ac:dyDescent="0.3">
      <c r="E220" s="251" t="str">
        <f t="shared" si="41"/>
        <v/>
      </c>
    </row>
    <row r="221" spans="5:5" x14ac:dyDescent="0.3">
      <c r="E221" s="251" t="str">
        <f t="shared" si="41"/>
        <v/>
      </c>
    </row>
    <row r="222" spans="5:5" x14ac:dyDescent="0.3">
      <c r="E222" s="251" t="str">
        <f t="shared" si="41"/>
        <v/>
      </c>
    </row>
    <row r="223" spans="5:5" x14ac:dyDescent="0.3">
      <c r="E223" s="251" t="str">
        <f t="shared" si="41"/>
        <v/>
      </c>
    </row>
    <row r="224" spans="5:5" x14ac:dyDescent="0.3">
      <c r="E224" s="251" t="str">
        <f t="shared" si="41"/>
        <v/>
      </c>
    </row>
    <row r="225" spans="5:5" x14ac:dyDescent="0.3">
      <c r="E225" s="251" t="str">
        <f t="shared" si="41"/>
        <v/>
      </c>
    </row>
    <row r="226" spans="5:5" x14ac:dyDescent="0.3">
      <c r="E226" s="251" t="str">
        <f t="shared" si="41"/>
        <v/>
      </c>
    </row>
    <row r="227" spans="5:5" x14ac:dyDescent="0.3">
      <c r="E227" s="251" t="str">
        <f t="shared" si="41"/>
        <v/>
      </c>
    </row>
    <row r="228" spans="5:5" x14ac:dyDescent="0.3">
      <c r="E228" s="251" t="str">
        <f t="shared" si="41"/>
        <v/>
      </c>
    </row>
    <row r="229" spans="5:5" x14ac:dyDescent="0.3">
      <c r="E229" s="251" t="str">
        <f t="shared" si="41"/>
        <v/>
      </c>
    </row>
    <row r="230" spans="5:5" x14ac:dyDescent="0.3">
      <c r="E230" s="251" t="str">
        <f t="shared" si="41"/>
        <v/>
      </c>
    </row>
    <row r="231" spans="5:5" x14ac:dyDescent="0.3">
      <c r="E231" s="251" t="str">
        <f t="shared" si="41"/>
        <v/>
      </c>
    </row>
    <row r="232" spans="5:5" x14ac:dyDescent="0.3">
      <c r="E232" s="251" t="str">
        <f t="shared" si="41"/>
        <v/>
      </c>
    </row>
    <row r="233" spans="5:5" x14ac:dyDescent="0.3">
      <c r="E233" s="251" t="str">
        <f t="shared" si="41"/>
        <v/>
      </c>
    </row>
    <row r="234" spans="5:5" x14ac:dyDescent="0.3">
      <c r="E234" s="251" t="str">
        <f t="shared" si="41"/>
        <v/>
      </c>
    </row>
    <row r="235" spans="5:5" x14ac:dyDescent="0.3">
      <c r="E235" s="251" t="str">
        <f t="shared" si="41"/>
        <v/>
      </c>
    </row>
    <row r="236" spans="5:5" x14ac:dyDescent="0.3">
      <c r="E236" s="251" t="str">
        <f t="shared" si="41"/>
        <v/>
      </c>
    </row>
    <row r="237" spans="5:5" x14ac:dyDescent="0.3">
      <c r="E237" s="251" t="str">
        <f t="shared" si="41"/>
        <v/>
      </c>
    </row>
    <row r="238" spans="5:5" x14ac:dyDescent="0.3">
      <c r="E238" s="251" t="str">
        <f t="shared" si="41"/>
        <v/>
      </c>
    </row>
    <row r="239" spans="5:5" x14ac:dyDescent="0.3">
      <c r="E239" s="251" t="str">
        <f t="shared" si="41"/>
        <v/>
      </c>
    </row>
    <row r="240" spans="5:5" x14ac:dyDescent="0.3">
      <c r="E240" s="251" t="str">
        <f t="shared" si="41"/>
        <v/>
      </c>
    </row>
    <row r="241" spans="5:5" x14ac:dyDescent="0.3">
      <c r="E241" s="251" t="str">
        <f t="shared" si="41"/>
        <v/>
      </c>
    </row>
    <row r="242" spans="5:5" x14ac:dyDescent="0.3">
      <c r="E242" s="251" t="str">
        <f t="shared" si="41"/>
        <v/>
      </c>
    </row>
    <row r="243" spans="5:5" x14ac:dyDescent="0.3">
      <c r="E243" s="251" t="str">
        <f t="shared" si="41"/>
        <v/>
      </c>
    </row>
    <row r="244" spans="5:5" x14ac:dyDescent="0.3">
      <c r="E244" s="251" t="str">
        <f t="shared" si="41"/>
        <v/>
      </c>
    </row>
    <row r="245" spans="5:5" x14ac:dyDescent="0.3">
      <c r="E245" s="251" t="str">
        <f t="shared" si="41"/>
        <v/>
      </c>
    </row>
    <row r="246" spans="5:5" x14ac:dyDescent="0.3">
      <c r="E246" s="251" t="str">
        <f t="shared" si="41"/>
        <v/>
      </c>
    </row>
    <row r="247" spans="5:5" x14ac:dyDescent="0.3">
      <c r="E247" s="251" t="str">
        <f t="shared" si="41"/>
        <v/>
      </c>
    </row>
    <row r="248" spans="5:5" x14ac:dyDescent="0.3">
      <c r="E248" s="251" t="str">
        <f t="shared" si="41"/>
        <v/>
      </c>
    </row>
    <row r="249" spans="5:5" x14ac:dyDescent="0.3">
      <c r="E249" s="251" t="str">
        <f t="shared" si="41"/>
        <v/>
      </c>
    </row>
    <row r="250" spans="5:5" x14ac:dyDescent="0.3">
      <c r="E250" s="251" t="str">
        <f t="shared" si="41"/>
        <v/>
      </c>
    </row>
    <row r="251" spans="5:5" x14ac:dyDescent="0.3">
      <c r="E251" s="251" t="str">
        <f t="shared" si="41"/>
        <v/>
      </c>
    </row>
    <row r="252" spans="5:5" x14ac:dyDescent="0.3">
      <c r="E252" s="251" t="str">
        <f t="shared" si="41"/>
        <v/>
      </c>
    </row>
    <row r="253" spans="5:5" x14ac:dyDescent="0.3">
      <c r="E253" s="251" t="str">
        <f t="shared" si="41"/>
        <v/>
      </c>
    </row>
    <row r="254" spans="5:5" x14ac:dyDescent="0.3">
      <c r="E254" s="251" t="str">
        <f t="shared" si="41"/>
        <v/>
      </c>
    </row>
    <row r="255" spans="5:5" x14ac:dyDescent="0.3">
      <c r="E255" s="251" t="str">
        <f t="shared" si="41"/>
        <v/>
      </c>
    </row>
    <row r="256" spans="5:5" x14ac:dyDescent="0.3">
      <c r="E256" s="251" t="str">
        <f t="shared" si="41"/>
        <v/>
      </c>
    </row>
    <row r="257" spans="5:5" x14ac:dyDescent="0.3">
      <c r="E257" s="251" t="str">
        <f t="shared" si="41"/>
        <v/>
      </c>
    </row>
    <row r="258" spans="5:5" x14ac:dyDescent="0.3">
      <c r="E258" s="251" t="str">
        <f t="shared" si="41"/>
        <v/>
      </c>
    </row>
    <row r="259" spans="5:5" x14ac:dyDescent="0.3">
      <c r="E259" s="251" t="str">
        <f t="shared" si="41"/>
        <v/>
      </c>
    </row>
    <row r="260" spans="5:5" x14ac:dyDescent="0.3">
      <c r="E260" s="251" t="str">
        <f t="shared" si="41"/>
        <v/>
      </c>
    </row>
    <row r="261" spans="5:5" x14ac:dyDescent="0.3">
      <c r="E261" s="251" t="str">
        <f t="shared" si="41"/>
        <v/>
      </c>
    </row>
    <row r="262" spans="5:5" x14ac:dyDescent="0.3">
      <c r="E262" s="251" t="str">
        <f t="shared" si="41"/>
        <v/>
      </c>
    </row>
    <row r="263" spans="5:5" x14ac:dyDescent="0.3">
      <c r="E263" s="251" t="str">
        <f t="shared" si="41"/>
        <v/>
      </c>
    </row>
    <row r="264" spans="5:5" x14ac:dyDescent="0.3">
      <c r="E264" s="251" t="str">
        <f t="shared" si="41"/>
        <v/>
      </c>
    </row>
    <row r="265" spans="5:5" x14ac:dyDescent="0.3">
      <c r="E265" s="251" t="str">
        <f t="shared" si="41"/>
        <v/>
      </c>
    </row>
    <row r="266" spans="5:5" x14ac:dyDescent="0.3">
      <c r="E266" s="251" t="str">
        <f t="shared" si="41"/>
        <v/>
      </c>
    </row>
    <row r="267" spans="5:5" x14ac:dyDescent="0.3">
      <c r="E267" s="251" t="str">
        <f t="shared" si="41"/>
        <v/>
      </c>
    </row>
    <row r="268" spans="5:5" x14ac:dyDescent="0.3">
      <c r="E268" s="251" t="str">
        <f t="shared" si="41"/>
        <v/>
      </c>
    </row>
    <row r="269" spans="5:5" x14ac:dyDescent="0.3">
      <c r="E269" s="251" t="str">
        <f t="shared" ref="E269:E300" si="42">IF(OR($B269=0,D269=0),"",D269/$B269)</f>
        <v/>
      </c>
    </row>
    <row r="270" spans="5:5" x14ac:dyDescent="0.3">
      <c r="E270" s="251" t="str">
        <f t="shared" si="42"/>
        <v/>
      </c>
    </row>
    <row r="271" spans="5:5" x14ac:dyDescent="0.3">
      <c r="E271" s="251" t="str">
        <f t="shared" si="42"/>
        <v/>
      </c>
    </row>
    <row r="272" spans="5:5" x14ac:dyDescent="0.3">
      <c r="E272" s="251" t="str">
        <f t="shared" si="42"/>
        <v/>
      </c>
    </row>
    <row r="273" spans="5:5" x14ac:dyDescent="0.3">
      <c r="E273" s="251" t="str">
        <f t="shared" si="42"/>
        <v/>
      </c>
    </row>
    <row r="274" spans="5:5" x14ac:dyDescent="0.3">
      <c r="E274" s="251" t="str">
        <f t="shared" si="42"/>
        <v/>
      </c>
    </row>
    <row r="275" spans="5:5" x14ac:dyDescent="0.3">
      <c r="E275" s="251" t="str">
        <f t="shared" si="42"/>
        <v/>
      </c>
    </row>
    <row r="276" spans="5:5" x14ac:dyDescent="0.3">
      <c r="E276" s="251" t="str">
        <f t="shared" si="42"/>
        <v/>
      </c>
    </row>
    <row r="277" spans="5:5" x14ac:dyDescent="0.3">
      <c r="E277" s="251" t="str">
        <f t="shared" si="42"/>
        <v/>
      </c>
    </row>
    <row r="278" spans="5:5" x14ac:dyDescent="0.3">
      <c r="E278" s="251" t="str">
        <f t="shared" si="42"/>
        <v/>
      </c>
    </row>
    <row r="279" spans="5:5" x14ac:dyDescent="0.3">
      <c r="E279" s="251" t="str">
        <f t="shared" si="42"/>
        <v/>
      </c>
    </row>
    <row r="280" spans="5:5" x14ac:dyDescent="0.3">
      <c r="E280" s="251" t="str">
        <f t="shared" si="42"/>
        <v/>
      </c>
    </row>
    <row r="281" spans="5:5" x14ac:dyDescent="0.3">
      <c r="E281" s="251" t="str">
        <f t="shared" si="42"/>
        <v/>
      </c>
    </row>
    <row r="282" spans="5:5" x14ac:dyDescent="0.3">
      <c r="E282" s="251" t="str">
        <f t="shared" si="42"/>
        <v/>
      </c>
    </row>
    <row r="283" spans="5:5" x14ac:dyDescent="0.3">
      <c r="E283" s="251" t="str">
        <f t="shared" si="42"/>
        <v/>
      </c>
    </row>
    <row r="284" spans="5:5" x14ac:dyDescent="0.3">
      <c r="E284" s="251" t="str">
        <f t="shared" si="42"/>
        <v/>
      </c>
    </row>
    <row r="285" spans="5:5" x14ac:dyDescent="0.3">
      <c r="E285" s="251" t="str">
        <f t="shared" si="42"/>
        <v/>
      </c>
    </row>
    <row r="286" spans="5:5" x14ac:dyDescent="0.3">
      <c r="E286" s="251" t="str">
        <f t="shared" si="42"/>
        <v/>
      </c>
    </row>
    <row r="287" spans="5:5" x14ac:dyDescent="0.3">
      <c r="E287" s="251" t="str">
        <f t="shared" si="42"/>
        <v/>
      </c>
    </row>
    <row r="288" spans="5:5" x14ac:dyDescent="0.3">
      <c r="E288" s="251" t="str">
        <f t="shared" si="42"/>
        <v/>
      </c>
    </row>
    <row r="289" spans="5:5" x14ac:dyDescent="0.3">
      <c r="E289" s="251" t="str">
        <f t="shared" si="42"/>
        <v/>
      </c>
    </row>
    <row r="290" spans="5:5" x14ac:dyDescent="0.3">
      <c r="E290" s="251" t="str">
        <f t="shared" si="42"/>
        <v/>
      </c>
    </row>
    <row r="291" spans="5:5" x14ac:dyDescent="0.3">
      <c r="E291" s="251" t="str">
        <f t="shared" si="42"/>
        <v/>
      </c>
    </row>
    <row r="292" spans="5:5" x14ac:dyDescent="0.3">
      <c r="E292" s="251" t="str">
        <f t="shared" si="42"/>
        <v/>
      </c>
    </row>
    <row r="293" spans="5:5" x14ac:dyDescent="0.3">
      <c r="E293" s="251" t="str">
        <f t="shared" si="42"/>
        <v/>
      </c>
    </row>
    <row r="294" spans="5:5" x14ac:dyDescent="0.3">
      <c r="E294" s="251" t="str">
        <f t="shared" si="42"/>
        <v/>
      </c>
    </row>
    <row r="295" spans="5:5" x14ac:dyDescent="0.3">
      <c r="E295" s="251" t="str">
        <f t="shared" si="42"/>
        <v/>
      </c>
    </row>
    <row r="296" spans="5:5" x14ac:dyDescent="0.3">
      <c r="E296" s="251" t="str">
        <f t="shared" si="42"/>
        <v/>
      </c>
    </row>
    <row r="297" spans="5:5" x14ac:dyDescent="0.3">
      <c r="E297" s="251" t="str">
        <f t="shared" si="42"/>
        <v/>
      </c>
    </row>
    <row r="298" spans="5:5" x14ac:dyDescent="0.3">
      <c r="E298" s="251" t="str">
        <f t="shared" si="42"/>
        <v/>
      </c>
    </row>
    <row r="299" spans="5:5" x14ac:dyDescent="0.3">
      <c r="E299" s="251" t="str">
        <f t="shared" si="42"/>
        <v/>
      </c>
    </row>
    <row r="300" spans="5:5" x14ac:dyDescent="0.3">
      <c r="E300" s="251" t="str">
        <f t="shared" si="42"/>
        <v/>
      </c>
    </row>
  </sheetData>
  <mergeCells count="1">
    <mergeCell ref="A3:A6"/>
  </mergeCells>
  <conditionalFormatting sqref="E12:E300">
    <cfRule type="expression" dxfId="1" priority="2">
      <formula>AND(LEN(E12)&gt;0,OR(E12&lt;E$2,E12&gt;E$3))</formula>
    </cfRule>
  </conditionalFormatting>
  <conditionalFormatting sqref="AQ12:AQ112 AO12:AO112 AM12:AM112 AK12:AK112 AI12:AI112 AG12:AG112 AE12:AE112 AC12:AC112 AA12:AA112 Y12:Y112 W12:W112 U12:U112 S12:S112 Q12:Q112 O12:O112 M12:M112 K12:K112 I12:I112 G12:G112">
    <cfRule type="expression" dxfId="0" priority="1">
      <formula>AND(LEN(G12)&gt;0,OR(G12&lt;G$2,G12&gt;G$3))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M2020 BLS Chart</vt:lpstr>
      <vt:lpstr>CIES model FY23</vt:lpstr>
      <vt:lpstr>Fall 2021 CAF</vt:lpstr>
      <vt:lpstr>UFR 2020 all codes</vt:lpstr>
      <vt:lpstr>'CIES model FY23'!Print_Area</vt:lpstr>
      <vt:lpstr>'Fall 2021 CAF'!Print_Titles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kara</cp:lastModifiedBy>
  <dcterms:created xsi:type="dcterms:W3CDTF">2022-02-08T14:45:09Z</dcterms:created>
  <dcterms:modified xsi:type="dcterms:W3CDTF">2022-02-10T14:35:12Z</dcterms:modified>
</cp:coreProperties>
</file>