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2D799BAA-81B1-423F-A3D9-085B64828CD5}" xr6:coauthVersionLast="47" xr6:coauthVersionMax="47" xr10:uidLastSave="{00000000-0000-0000-0000-000000000000}"/>
  <bookViews>
    <workbookView xWindow="20120" yWindow="-550" windowWidth="17930" windowHeight="8250" tabRatio="908" firstSheet="7" activeTab="13" xr2:uid="{00000000-000D-0000-FFFF-FFFF00000000}"/>
  </bookViews>
  <sheets>
    <sheet name="M2024 BLS SALARY CHART (53_PCT)" sheetId="17" r:id="rId1"/>
    <sheet name="CAF FALL 2025" sheetId="21" r:id="rId2"/>
    <sheet name="M2024 BLS SALARY CH (40 50 53)" sheetId="20" state="hidden" r:id="rId3"/>
    <sheet name="CAF FALL 2023" sheetId="16" state="hidden" r:id="rId4"/>
    <sheet name="M2020 Benchmark Chart" sheetId="7" state="hidden" r:id="rId5"/>
    <sheet name="CAF Fall 2021 rpt" sheetId="8" state="hidden" r:id="rId6"/>
    <sheet name="VALUES  2.37" sheetId="22" state="hidden" r:id="rId7"/>
    <sheet name="Complete Rate Chart " sheetId="12" r:id="rId8"/>
    <sheet name="IFC &amp; Enhanced FC" sheetId="1" r:id="rId9"/>
    <sheet name="IFC Family Residential" sheetId="10" r:id="rId10"/>
    <sheet name="Transition to Adulthood" sheetId="2" r:id="rId11"/>
    <sheet name="Emerg Homes &amp; Exploited Youth" sheetId="4" r:id="rId12"/>
    <sheet name="Child Home Based Rehab" sheetId="5" r:id="rId13"/>
    <sheet name="Acute A &amp; B" sheetId="6" r:id="rId14"/>
    <sheet name="Support Models wip" sheetId="9" state="hidden" r:id="rId15"/>
    <sheet name="Support Models " sheetId="14" r:id="rId16"/>
    <sheet name="SL Add-Ons" sheetId="25" r:id="rId17"/>
    <sheet name="SL Stipend" sheetId="24" r:id="rId18"/>
    <sheet name="SL Models" sheetId="23" r:id="rId19"/>
    <sheet name="SL RDP Add On Model" sheetId="26" r:id="rId20"/>
    <sheet name="PSS BTL UFR FY22" sheetId="18" state="hidden" r:id="rId21"/>
    <sheet name="FY21 FAS0 UFR" sheetId="15"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Key1" hidden="1">#REF!</definedName>
    <definedName name="_Sort" hidden="1">#REF!</definedName>
    <definedName name="alldata">#REF!</definedName>
    <definedName name="alled">#REF!</definedName>
    <definedName name="allstem">#REF!</definedName>
    <definedName name="Area">[1]Sheet2!$A$2:$A$28</definedName>
    <definedName name="ARENEW">[2]amendA!$B$1:$U$51</definedName>
    <definedName name="asdfasd">'[3]Complete UFR List'!#REF!</definedName>
    <definedName name="asdfasdf" localSheetId="16">'[3]Complete UFR List'!#REF!</definedName>
    <definedName name="asdfasdf" localSheetId="18">'[3]Complete UFR List'!#REF!</definedName>
    <definedName name="asdfasdf" localSheetId="19">#REF!</definedName>
    <definedName name="asdfasdf" localSheetId="17">'[3]Complete UFR List'!#REF!</definedName>
    <definedName name="asdfasdf">#REF!</definedName>
    <definedName name="ATTABOY">[2]amendA!$B$2:$S$2</definedName>
    <definedName name="AutoInsurance">[4]Universal!$C$19</definedName>
    <definedName name="autsupp2">#REF!</definedName>
    <definedName name="Average" localSheetId="19">#REF!</definedName>
    <definedName name="Average">#REF!</definedName>
    <definedName name="BB6_4">#REF!</definedName>
    <definedName name="Break" localSheetId="19">'[5]Tech Stuff'!$E$4</definedName>
    <definedName name="Break">'[6]Tech Stuff'!$E$4</definedName>
    <definedName name="CAF_NEW" localSheetId="16">[7]RawDataCalcs!$L$70:$DB$70</definedName>
    <definedName name="CAF_NEW" localSheetId="18">[7]RawDataCalcs!$L$70:$DB$70</definedName>
    <definedName name="CAF_NEW" localSheetId="19">[7]RawDataCalcs!$L$70:$DB$70</definedName>
    <definedName name="CAF_NEW" localSheetId="17">[7]RawDataCalcs!$L$70:$DB$70</definedName>
    <definedName name="CAF_NEW">[8]RawDataCalcs!$L$70:$DB$70</definedName>
    <definedName name="Cap" localSheetId="0">[9]RawDataCalcs!$L$35:$DB$35</definedName>
    <definedName name="Cap" localSheetId="16">[10]RawDataCalcs!$L$17:$DB$17</definedName>
    <definedName name="Cap" localSheetId="18">[10]RawDataCalcs!$L$17:$DB$17</definedName>
    <definedName name="Cap" localSheetId="19">[11]RawDataCalcs!$L$13:$DB$13</definedName>
    <definedName name="Cap" localSheetId="17">[10]RawDataCalcs!$L$17:$DB$17</definedName>
    <definedName name="Cap">'[12]RawDataCalcs3386&amp;3401'!$L$66:$DB$66</definedName>
    <definedName name="capa">[10]RawDataCalcs!$L$17:$DB$17</definedName>
    <definedName name="chart" localSheetId="2">#REF!</definedName>
    <definedName name="chart">#N/A</definedName>
    <definedName name="COLA">[4]Universal!$C$12</definedName>
    <definedName name="Data" localSheetId="19">#REF!</definedName>
    <definedName name="Data">#REF!</definedName>
    <definedName name="Electricity">[4]Universal!$C$21</definedName>
    <definedName name="Fisc">'[3]Complete UFR List'!#REF!</definedName>
    <definedName name="fisc1">'[3]Complete UFR List'!#REF!</definedName>
    <definedName name="FiveDay">[4]Universal!$C$17</definedName>
    <definedName name="Floor" localSheetId="0">[9]RawDataCalcs!$L$34:$DB$34</definedName>
    <definedName name="Floor" localSheetId="16">[10]RawDataCalcs!$L$16:$DB$16</definedName>
    <definedName name="Floor" localSheetId="18">[10]RawDataCalcs!$L$16:$DB$16</definedName>
    <definedName name="Floor" localSheetId="19">[11]RawDataCalcs!$L$12:$DB$12</definedName>
    <definedName name="Floor" localSheetId="17">[10]RawDataCalcs!$L$16:$DB$16</definedName>
    <definedName name="Floor">'[12]RawDataCalcs3386&amp;3401'!$L$65:$DB$65</definedName>
    <definedName name="Fringe">[4]Universal!$C$8</definedName>
    <definedName name="FROM">[2]amendA!$G$7</definedName>
    <definedName name="Funds" localSheetId="16">'[13]RawDataCalcs3386&amp;3401'!$L$68:$DB$68</definedName>
    <definedName name="Funds" localSheetId="18">'[13]RawDataCalcs3386&amp;3401'!$L$68:$DB$68</definedName>
    <definedName name="Funds" localSheetId="19">'[13]RawDataCalcs3386&amp;3401'!$L$68:$DB$68</definedName>
    <definedName name="Funds" localSheetId="17">'[13]RawDataCalcs3386&amp;3401'!$L$68:$DB$68</definedName>
    <definedName name="Funds">'[14]RawDataCalcs3386&amp;3401'!$L$68:$DB$68</definedName>
    <definedName name="GA">[4]Universal!$C$13</definedName>
    <definedName name="Gas">[4]Universal!$C$22</definedName>
    <definedName name="gk" localSheetId="19">#REF!</definedName>
    <definedName name="gk">#REF!</definedName>
    <definedName name="hhh" localSheetId="19">#REF!</definedName>
    <definedName name="hhh">#REF!</definedName>
    <definedName name="Holidays">[4]Universal!$C$49:$C$59</definedName>
    <definedName name="JailDAverage" localSheetId="19">#REF!</definedName>
    <definedName name="JailDAverage">#REF!</definedName>
    <definedName name="JailDCap" localSheetId="16">[15]ALLRawDataCalcs!$L$80:$DB$80</definedName>
    <definedName name="JailDCap" localSheetId="18">[15]ALLRawDataCalcs!$L$80:$DB$80</definedName>
    <definedName name="JailDCap" localSheetId="19">[15]ALLRawDataCalcs!$L$80:$DB$80</definedName>
    <definedName name="JailDCap" localSheetId="17">[15]ALLRawDataCalcs!$L$80:$DB$80</definedName>
    <definedName name="JailDCap">[16]ALLRawDataCalcs!$L$80:$DB$80</definedName>
    <definedName name="JailDFloor" localSheetId="16">[15]ALLRawDataCalcs!$L$79:$DB$79</definedName>
    <definedName name="JailDFloor" localSheetId="18">[15]ALLRawDataCalcs!$L$79:$DB$79</definedName>
    <definedName name="JailDFloor" localSheetId="19">[15]ALLRawDataCalcs!$L$79:$DB$79</definedName>
    <definedName name="JailDFloor" localSheetId="17">[15]ALLRawDataCalcs!$L$79:$DB$79</definedName>
    <definedName name="JailDFloor">[16]ALLRawDataCalcs!$L$79:$DB$79</definedName>
    <definedName name="JailDgk" localSheetId="19">#REF!</definedName>
    <definedName name="JailDgk">#REF!</definedName>
    <definedName name="JailDMax" localSheetId="19">#REF!</definedName>
    <definedName name="JailDMax">#REF!</definedName>
    <definedName name="JailDMedian" localSheetId="19">#REF!</definedName>
    <definedName name="JailDMedian">#REF!</definedName>
    <definedName name="jm">'[3]Complete UFR List'!#REF!</definedName>
    <definedName name="KARA" localSheetId="2">#REF!</definedName>
    <definedName name="KARA">#N/A</definedName>
    <definedName name="kls" localSheetId="19">#REF!</definedName>
    <definedName name="kls">#REF!</definedName>
    <definedName name="ListProviders">'[17]List of Programs'!$A$24:$A$29</definedName>
    <definedName name="Max" localSheetId="19">#REF!</definedName>
    <definedName name="Max">#REF!</definedName>
    <definedName name="Median" localSheetId="19">#REF!</definedName>
    <definedName name="Median">#REF!</definedName>
    <definedName name="Min" localSheetId="19">#REF!</definedName>
    <definedName name="Min">#REF!</definedName>
    <definedName name="mr">#REF!</definedName>
    <definedName name="MT" localSheetId="19">#REF!</definedName>
    <definedName name="MT">#REF!</definedName>
    <definedName name="new" localSheetId="19">#REF!</definedName>
    <definedName name="new">#REF!</definedName>
    <definedName name="Oil">[4]Universal!$C$23</definedName>
    <definedName name="ok" localSheetId="19">#REF!</definedName>
    <definedName name="ok">#REF!</definedName>
    <definedName name="Paydays">[4]Universal!$C$33:$N$33</definedName>
    <definedName name="Phone">[4]Universal!$C$25</definedName>
    <definedName name="PivotData">#REF!</definedName>
    <definedName name="_xlnm.Print_Area" localSheetId="0">'M2024 BLS SALARY CHART (53_PCT)'!$B$1:$D$47</definedName>
    <definedName name="_xlnm.Print_Titles" localSheetId="3">'CAF FALL 2023'!$A:$A</definedName>
    <definedName name="_xlnm.Print_Titles" localSheetId="1">'CAF FALL 2025'!$A:$A</definedName>
    <definedName name="Program_File" localSheetId="19">#REF!</definedName>
    <definedName name="Program_File">#REF!</definedName>
    <definedName name="Programs">'[17]List of Programs'!$B$3:$B$19</definedName>
    <definedName name="PropInsurance">[4]Universal!$C$20</definedName>
    <definedName name="ProvFTE">'[18]FTE Data'!$A$3:$AW$56</definedName>
    <definedName name="PTO_Hours">[4]Universal!$F$72:$F$78</definedName>
    <definedName name="PTO_Years">[4]Universal!$B$72:$B$78</definedName>
    <definedName name="PurchasedBy">'[18]FTE Data'!$C$263:$AZ$657</definedName>
    <definedName name="REGION">[1]Sheet2!$B$1:$B$5</definedName>
    <definedName name="Relief">[4]Universal!$C$14</definedName>
    <definedName name="resmay2007" localSheetId="19">#REF!</definedName>
    <definedName name="resmay2007">#REF!</definedName>
    <definedName name="SevenDay">[4]Universal!$C$18</definedName>
    <definedName name="sheet1" localSheetId="0">#REF!</definedName>
    <definedName name="sheet1">#REF!</definedName>
    <definedName name="Site_list">[18]Lists!$A$2:$A$53</definedName>
    <definedName name="Source" localSheetId="19">#REF!</definedName>
    <definedName name="Source">#REF!</definedName>
    <definedName name="Source_2" localSheetId="19">#REF!</definedName>
    <definedName name="Source_2">#REF!</definedName>
    <definedName name="SourcePathAndFileName" localSheetId="19">#REF!</definedName>
    <definedName name="SourcePathAndFileName">#REF!</definedName>
    <definedName name="StaffApp">[4]Universal!$C$11</definedName>
    <definedName name="Tax">[4]Universal!$C$7</definedName>
    <definedName name="tblScheduleB_RevExpSalNRTogether">#REF!</definedName>
    <definedName name="TO">[2]amendA!$K$7:$O$7</definedName>
    <definedName name="Total_UFR" localSheetId="19">#REF!</definedName>
    <definedName name="Total_UFR">#REF!</definedName>
    <definedName name="Total_UFRs" localSheetId="19">#REF!</definedName>
    <definedName name="Total_UFRs">#REF!</definedName>
    <definedName name="Total_UFRs_" localSheetId="19">#REF!</definedName>
    <definedName name="Total_UFRs_">#REF!</definedName>
    <definedName name="TotalDays">[4]Universal!$C$30:$N$30</definedName>
    <definedName name="UFR" localSheetId="19">'[3]Complete UFR List'!#REF!</definedName>
    <definedName name="UFR">'[3]Complete UFR List'!#REF!</definedName>
    <definedName name="UFRS">'[3]Complete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'[3]Complete UFR List'!#REF!</definedName>
    <definedName name="yes">'[3]Complete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6" l="1"/>
  <c r="D38" i="26"/>
  <c r="D27" i="26"/>
  <c r="F27" i="26" s="1"/>
  <c r="D26" i="26"/>
  <c r="F26" i="26" s="1"/>
  <c r="D25" i="26"/>
  <c r="F25" i="26" s="1"/>
  <c r="D24" i="26"/>
  <c r="D23" i="26"/>
  <c r="D22" i="26"/>
  <c r="D17" i="26"/>
  <c r="E15" i="26"/>
  <c r="E24" i="26" s="1"/>
  <c r="D14" i="26"/>
  <c r="D13" i="26"/>
  <c r="F13" i="26" s="1"/>
  <c r="D12" i="26"/>
  <c r="F12" i="26" s="1"/>
  <c r="D11" i="26"/>
  <c r="F11" i="26" s="1"/>
  <c r="D10" i="26"/>
  <c r="F10" i="26" s="1"/>
  <c r="D9" i="26"/>
  <c r="F9" i="26" s="1"/>
  <c r="D8" i="26"/>
  <c r="F8" i="26" s="1"/>
  <c r="D7" i="26"/>
  <c r="F7" i="26" s="1"/>
  <c r="D6" i="26"/>
  <c r="F6" i="26" s="1"/>
  <c r="D5" i="26"/>
  <c r="F5" i="26" s="1"/>
  <c r="K23" i="25"/>
  <c r="E23" i="25"/>
  <c r="J22" i="25"/>
  <c r="K22" i="25" s="1"/>
  <c r="K24" i="25" s="1"/>
  <c r="K25" i="25" s="1"/>
  <c r="D22" i="25"/>
  <c r="E22" i="25" s="1"/>
  <c r="E24" i="25" s="1"/>
  <c r="E25" i="25" s="1"/>
  <c r="C12" i="25" s="1"/>
  <c r="G9" i="25"/>
  <c r="F9" i="25"/>
  <c r="E9" i="25"/>
  <c r="D9" i="25"/>
  <c r="C9" i="25"/>
  <c r="G7" i="25"/>
  <c r="F7" i="25"/>
  <c r="E7" i="25"/>
  <c r="D7" i="25"/>
  <c r="C7" i="25"/>
  <c r="G4" i="25"/>
  <c r="F4" i="25"/>
  <c r="E4" i="25"/>
  <c r="D4" i="25"/>
  <c r="C4" i="25"/>
  <c r="G3" i="25"/>
  <c r="G8" i="25" s="1"/>
  <c r="F3" i="25"/>
  <c r="E3" i="25"/>
  <c r="D3" i="25"/>
  <c r="C3" i="25"/>
  <c r="F28" i="24"/>
  <c r="E28" i="24"/>
  <c r="G28" i="24" s="1"/>
  <c r="F27" i="24"/>
  <c r="E27" i="24"/>
  <c r="G27" i="24" s="1"/>
  <c r="F26" i="24"/>
  <c r="E26" i="24"/>
  <c r="G26" i="24" s="1"/>
  <c r="F25" i="24"/>
  <c r="E25" i="24"/>
  <c r="G25" i="24" s="1"/>
  <c r="F24" i="24"/>
  <c r="G24" i="24" s="1"/>
  <c r="H24" i="24" s="1"/>
  <c r="J24" i="24" s="1"/>
  <c r="E24" i="24"/>
  <c r="F23" i="24"/>
  <c r="E23" i="24"/>
  <c r="G23" i="24" s="1"/>
  <c r="F22" i="24"/>
  <c r="E22" i="24"/>
  <c r="G22" i="24" s="1"/>
  <c r="F21" i="24"/>
  <c r="E21" i="24"/>
  <c r="G21" i="24" s="1"/>
  <c r="F20" i="24"/>
  <c r="E20" i="24"/>
  <c r="G20" i="24" s="1"/>
  <c r="F19" i="24"/>
  <c r="E19" i="24"/>
  <c r="F18" i="24"/>
  <c r="E18" i="24"/>
  <c r="G18" i="24" s="1"/>
  <c r="G17" i="24"/>
  <c r="I17" i="24" s="1"/>
  <c r="F17" i="24"/>
  <c r="E17" i="24"/>
  <c r="F16" i="24"/>
  <c r="E16" i="24"/>
  <c r="G16" i="24" s="1"/>
  <c r="F15" i="24"/>
  <c r="E15" i="24"/>
  <c r="G15" i="24" s="1"/>
  <c r="F14" i="24"/>
  <c r="E14" i="24"/>
  <c r="G14" i="24" s="1"/>
  <c r="F13" i="24"/>
  <c r="E13" i="24"/>
  <c r="G13" i="24" s="1"/>
  <c r="F12" i="24"/>
  <c r="E12" i="24"/>
  <c r="G12" i="24" s="1"/>
  <c r="F11" i="24"/>
  <c r="E11" i="24"/>
  <c r="G11" i="24" s="1"/>
  <c r="F10" i="24"/>
  <c r="E10" i="24"/>
  <c r="G10" i="24" s="1"/>
  <c r="I10" i="24" s="1"/>
  <c r="F9" i="24"/>
  <c r="E9" i="24"/>
  <c r="G9" i="24" s="1"/>
  <c r="F8" i="24"/>
  <c r="E8" i="24"/>
  <c r="G8" i="24" s="1"/>
  <c r="C7" i="24"/>
  <c r="C6" i="24"/>
  <c r="C5" i="24"/>
  <c r="C4" i="24"/>
  <c r="K63" i="23"/>
  <c r="Q63" i="23" s="1"/>
  <c r="O62" i="23"/>
  <c r="I62" i="23"/>
  <c r="C62" i="23"/>
  <c r="P62" i="23" s="1"/>
  <c r="O57" i="23"/>
  <c r="P57" i="23" s="1"/>
  <c r="I57" i="23"/>
  <c r="J57" i="23" s="1"/>
  <c r="C57" i="23"/>
  <c r="D57" i="23" s="1"/>
  <c r="O53" i="23"/>
  <c r="P53" i="23" s="1"/>
  <c r="I53" i="23"/>
  <c r="J53" i="23" s="1"/>
  <c r="C53" i="23"/>
  <c r="D53" i="23" s="1"/>
  <c r="O52" i="23"/>
  <c r="P52" i="23" s="1"/>
  <c r="I52" i="23"/>
  <c r="J52" i="23" s="1"/>
  <c r="C52" i="23"/>
  <c r="D52" i="23" s="1"/>
  <c r="O51" i="23"/>
  <c r="P51" i="23" s="1"/>
  <c r="I51" i="23"/>
  <c r="J51" i="23" s="1"/>
  <c r="C51" i="23"/>
  <c r="D51" i="23" s="1"/>
  <c r="O44" i="23"/>
  <c r="I44" i="23"/>
  <c r="O43" i="23"/>
  <c r="Q43" i="23" s="1"/>
  <c r="I43" i="23"/>
  <c r="K43" i="23" s="1"/>
  <c r="C43" i="23"/>
  <c r="E43" i="23" s="1"/>
  <c r="O42" i="23"/>
  <c r="Q42" i="23" s="1"/>
  <c r="I42" i="23"/>
  <c r="K42" i="23" s="1"/>
  <c r="C42" i="23"/>
  <c r="E42" i="23" s="1"/>
  <c r="O41" i="23"/>
  <c r="Q41" i="23" s="1"/>
  <c r="I41" i="23"/>
  <c r="K41" i="23" s="1"/>
  <c r="C41" i="23"/>
  <c r="E41" i="23" s="1"/>
  <c r="O40" i="23"/>
  <c r="Q40" i="23" s="1"/>
  <c r="I40" i="23"/>
  <c r="K40" i="23" s="1"/>
  <c r="C40" i="23"/>
  <c r="E40" i="23" s="1"/>
  <c r="O39" i="23"/>
  <c r="Q39" i="23" s="1"/>
  <c r="I39" i="23"/>
  <c r="K39" i="23" s="1"/>
  <c r="C39" i="23"/>
  <c r="E39" i="23" s="1"/>
  <c r="O38" i="23"/>
  <c r="Q38" i="23" s="1"/>
  <c r="I38" i="23"/>
  <c r="K38" i="23" s="1"/>
  <c r="C38" i="23"/>
  <c r="E38" i="23" s="1"/>
  <c r="O37" i="23"/>
  <c r="Q37" i="23" s="1"/>
  <c r="I37" i="23"/>
  <c r="K37" i="23" s="1"/>
  <c r="C37" i="23"/>
  <c r="E37" i="23" s="1"/>
  <c r="O36" i="23"/>
  <c r="Q36" i="23" s="1"/>
  <c r="R36" i="23" s="1"/>
  <c r="I36" i="23"/>
  <c r="K36" i="23" s="1"/>
  <c r="L36" i="23" s="1"/>
  <c r="C36" i="23"/>
  <c r="E36" i="23" s="1"/>
  <c r="F36" i="23" s="1"/>
  <c r="O35" i="23"/>
  <c r="Q35" i="23" s="1"/>
  <c r="R35" i="23" s="1"/>
  <c r="I35" i="23"/>
  <c r="K35" i="23" s="1"/>
  <c r="L35" i="23" s="1"/>
  <c r="C35" i="23"/>
  <c r="E35" i="23" s="1"/>
  <c r="F35" i="23" s="1"/>
  <c r="O34" i="23"/>
  <c r="Q34" i="23" s="1"/>
  <c r="R34" i="23" s="1"/>
  <c r="I34" i="23"/>
  <c r="K34" i="23" s="1"/>
  <c r="L34" i="23" s="1"/>
  <c r="C34" i="23"/>
  <c r="E34" i="23" s="1"/>
  <c r="F34" i="23" s="1"/>
  <c r="O33" i="23"/>
  <c r="Q33" i="23" s="1"/>
  <c r="I33" i="23"/>
  <c r="K33" i="23" s="1"/>
  <c r="C33" i="23"/>
  <c r="E33" i="23" s="1"/>
  <c r="O32" i="23"/>
  <c r="Q32" i="23" s="1"/>
  <c r="I32" i="23"/>
  <c r="K32" i="23" s="1"/>
  <c r="C32" i="23"/>
  <c r="E32" i="23" s="1"/>
  <c r="O31" i="23"/>
  <c r="Q31" i="23" s="1"/>
  <c r="R31" i="23" s="1"/>
  <c r="I31" i="23"/>
  <c r="K31" i="23" s="1"/>
  <c r="L31" i="23" s="1"/>
  <c r="C31" i="23"/>
  <c r="E31" i="23" s="1"/>
  <c r="F31" i="23" s="1"/>
  <c r="O30" i="23"/>
  <c r="Q30" i="23" s="1"/>
  <c r="I30" i="23"/>
  <c r="K30" i="23" s="1"/>
  <c r="C30" i="23"/>
  <c r="E30" i="23" s="1"/>
  <c r="O29" i="23"/>
  <c r="Q29" i="23" s="1"/>
  <c r="R29" i="23" s="1"/>
  <c r="I29" i="23"/>
  <c r="K29" i="23" s="1"/>
  <c r="L29" i="23" s="1"/>
  <c r="C29" i="23"/>
  <c r="E29" i="23" s="1"/>
  <c r="F29" i="23" s="1"/>
  <c r="P24" i="23"/>
  <c r="J24" i="23"/>
  <c r="D24" i="23"/>
  <c r="O21" i="23"/>
  <c r="P21" i="23" s="1"/>
  <c r="I21" i="23"/>
  <c r="K21" i="23" s="1"/>
  <c r="C21" i="23"/>
  <c r="D21" i="23" s="1"/>
  <c r="O20" i="23"/>
  <c r="Q20" i="23" s="1"/>
  <c r="I20" i="23"/>
  <c r="K20" i="23" s="1"/>
  <c r="C20" i="23"/>
  <c r="E20" i="23" s="1"/>
  <c r="O19" i="23"/>
  <c r="Q19" i="23" s="1"/>
  <c r="I19" i="23"/>
  <c r="K19" i="23" s="1"/>
  <c r="C19" i="23"/>
  <c r="E19" i="23" s="1"/>
  <c r="O18" i="23"/>
  <c r="P18" i="23" s="1"/>
  <c r="I18" i="23"/>
  <c r="J18" i="23" s="1"/>
  <c r="C18" i="23"/>
  <c r="D18" i="23" s="1"/>
  <c r="O17" i="23"/>
  <c r="Q17" i="23" s="1"/>
  <c r="I17" i="23"/>
  <c r="K17" i="23" s="1"/>
  <c r="C17" i="23"/>
  <c r="E17" i="23" s="1"/>
  <c r="O16" i="23"/>
  <c r="Q16" i="23" s="1"/>
  <c r="I16" i="23"/>
  <c r="J16" i="23" s="1"/>
  <c r="C16" i="23"/>
  <c r="E16" i="23" s="1"/>
  <c r="O15" i="23"/>
  <c r="Q15" i="23" s="1"/>
  <c r="I15" i="23"/>
  <c r="K15" i="23" s="1"/>
  <c r="C15" i="23"/>
  <c r="E15" i="23" s="1"/>
  <c r="O14" i="23"/>
  <c r="Q14" i="23" s="1"/>
  <c r="I14" i="23"/>
  <c r="K14" i="23" s="1"/>
  <c r="C14" i="23"/>
  <c r="D14" i="23" s="1"/>
  <c r="O13" i="23"/>
  <c r="Q13" i="23" s="1"/>
  <c r="I13" i="23"/>
  <c r="J13" i="23" s="1"/>
  <c r="C13" i="23"/>
  <c r="E13" i="23" s="1"/>
  <c r="O12" i="23"/>
  <c r="P12" i="23" s="1"/>
  <c r="I12" i="23"/>
  <c r="K12" i="23" s="1"/>
  <c r="C12" i="23"/>
  <c r="E12" i="23" s="1"/>
  <c r="O11" i="23"/>
  <c r="P11" i="23" s="1"/>
  <c r="I11" i="23"/>
  <c r="J11" i="23" s="1"/>
  <c r="C11" i="23"/>
  <c r="E11" i="23" s="1"/>
  <c r="O10" i="23"/>
  <c r="Q10" i="23" s="1"/>
  <c r="I10" i="23"/>
  <c r="J10" i="23" s="1"/>
  <c r="C10" i="23"/>
  <c r="D10" i="23" s="1"/>
  <c r="O9" i="23"/>
  <c r="Q9" i="23" s="1"/>
  <c r="I9" i="23"/>
  <c r="K9" i="23" s="1"/>
  <c r="C9" i="23"/>
  <c r="E9" i="23" s="1"/>
  <c r="O8" i="23"/>
  <c r="Q8" i="23" s="1"/>
  <c r="I8" i="23"/>
  <c r="K8" i="23" s="1"/>
  <c r="C8" i="23"/>
  <c r="D8" i="23" s="1"/>
  <c r="O7" i="23"/>
  <c r="Q7" i="23" s="1"/>
  <c r="I7" i="23"/>
  <c r="K7" i="23" s="1"/>
  <c r="C7" i="23"/>
  <c r="D7" i="23" s="1"/>
  <c r="R4" i="23"/>
  <c r="L4" i="23"/>
  <c r="F4" i="23"/>
  <c r="P10" i="23" l="1"/>
  <c r="R10" i="23" s="1"/>
  <c r="J8" i="23"/>
  <c r="P15" i="23"/>
  <c r="R15" i="23" s="1"/>
  <c r="D8" i="25"/>
  <c r="P8" i="23"/>
  <c r="R8" i="23" s="1"/>
  <c r="E8" i="25"/>
  <c r="F8" i="25"/>
  <c r="C5" i="25"/>
  <c r="C6" i="25" s="1"/>
  <c r="C10" i="25" s="1"/>
  <c r="D5" i="25"/>
  <c r="D6" i="25" s="1"/>
  <c r="D10" i="25" s="1"/>
  <c r="D11" i="23"/>
  <c r="F11" i="23" s="1"/>
  <c r="D13" i="23"/>
  <c r="F13" i="23" s="1"/>
  <c r="G19" i="24"/>
  <c r="E22" i="26"/>
  <c r="E23" i="26"/>
  <c r="F23" i="26" s="1"/>
  <c r="F15" i="26"/>
  <c r="F17" i="26" s="1"/>
  <c r="F18" i="26" s="1"/>
  <c r="F22" i="26"/>
  <c r="F24" i="26"/>
  <c r="F12" i="25"/>
  <c r="E12" i="25"/>
  <c r="D12" i="25"/>
  <c r="G12" i="25"/>
  <c r="C8" i="25"/>
  <c r="E5" i="25"/>
  <c r="E6" i="25" s="1"/>
  <c r="F5" i="25"/>
  <c r="F6" i="25" s="1"/>
  <c r="G5" i="25"/>
  <c r="G6" i="25" s="1"/>
  <c r="H18" i="24"/>
  <c r="J18" i="24" s="1"/>
  <c r="I18" i="24"/>
  <c r="I27" i="24"/>
  <c r="H27" i="24"/>
  <c r="J27" i="24" s="1"/>
  <c r="I16" i="24"/>
  <c r="H16" i="24"/>
  <c r="J16" i="24" s="1"/>
  <c r="I11" i="24"/>
  <c r="H11" i="24"/>
  <c r="J11" i="24" s="1"/>
  <c r="H12" i="24"/>
  <c r="J12" i="24" s="1"/>
  <c r="I12" i="24"/>
  <c r="I13" i="24"/>
  <c r="H13" i="24"/>
  <c r="J13" i="24" s="1"/>
  <c r="I21" i="24"/>
  <c r="H21" i="24"/>
  <c r="J21" i="24" s="1"/>
  <c r="I23" i="24"/>
  <c r="H23" i="24"/>
  <c r="J23" i="24" s="1"/>
  <c r="H19" i="24"/>
  <c r="J19" i="24" s="1"/>
  <c r="I19" i="24"/>
  <c r="I14" i="24"/>
  <c r="H14" i="24"/>
  <c r="J14" i="24" s="1"/>
  <c r="I15" i="24"/>
  <c r="H15" i="24"/>
  <c r="J15" i="24" s="1"/>
  <c r="I28" i="24"/>
  <c r="H28" i="24"/>
  <c r="J28" i="24" s="1"/>
  <c r="H25" i="24"/>
  <c r="J25" i="24" s="1"/>
  <c r="I25" i="24"/>
  <c r="H26" i="24"/>
  <c r="J26" i="24" s="1"/>
  <c r="I26" i="24"/>
  <c r="I20" i="24"/>
  <c r="H20" i="24"/>
  <c r="J20" i="24" s="1"/>
  <c r="G4" i="24"/>
  <c r="G5" i="24"/>
  <c r="G7" i="24"/>
  <c r="G6" i="24"/>
  <c r="I8" i="24"/>
  <c r="H8" i="24"/>
  <c r="J8" i="24" s="1"/>
  <c r="I9" i="24"/>
  <c r="H9" i="24"/>
  <c r="J9" i="24" s="1"/>
  <c r="I22" i="24"/>
  <c r="H22" i="24"/>
  <c r="J22" i="24" s="1"/>
  <c r="H10" i="24"/>
  <c r="J10" i="24" s="1"/>
  <c r="H17" i="24"/>
  <c r="J17" i="24" s="1"/>
  <c r="I24" i="24"/>
  <c r="D20" i="23"/>
  <c r="F20" i="23" s="1"/>
  <c r="K13" i="23"/>
  <c r="L13" i="23" s="1"/>
  <c r="J20" i="23"/>
  <c r="L20" i="23" s="1"/>
  <c r="P17" i="23"/>
  <c r="R17" i="23" s="1"/>
  <c r="E18" i="23"/>
  <c r="F18" i="23" s="1"/>
  <c r="J15" i="23"/>
  <c r="L15" i="23" s="1"/>
  <c r="E53" i="23"/>
  <c r="F53" i="23" s="1"/>
  <c r="Q53" i="23"/>
  <c r="R53" i="23" s="1"/>
  <c r="L8" i="23"/>
  <c r="L10" i="23"/>
  <c r="K53" i="23"/>
  <c r="L53" i="23" s="1"/>
  <c r="P7" i="23"/>
  <c r="P14" i="23"/>
  <c r="R14" i="23" s="1"/>
  <c r="J19" i="23"/>
  <c r="L19" i="23" s="1"/>
  <c r="Q21" i="23"/>
  <c r="R21" i="23" s="1"/>
  <c r="D9" i="23"/>
  <c r="F9" i="23" s="1"/>
  <c r="D16" i="23"/>
  <c r="F16" i="23" s="1"/>
  <c r="K11" i="23"/>
  <c r="L11" i="23" s="1"/>
  <c r="K18" i="23"/>
  <c r="L18" i="23" s="1"/>
  <c r="E8" i="23"/>
  <c r="F8" i="23" s="1"/>
  <c r="K10" i="23"/>
  <c r="K22" i="23" s="1"/>
  <c r="Q12" i="23"/>
  <c r="R12" i="23" s="1"/>
  <c r="J9" i="23"/>
  <c r="L9" i="23" s="1"/>
  <c r="E7" i="23"/>
  <c r="F7" i="23" s="1"/>
  <c r="Q11" i="23"/>
  <c r="E14" i="23"/>
  <c r="F14" i="23" s="1"/>
  <c r="K16" i="23"/>
  <c r="L16" i="23" s="1"/>
  <c r="Q18" i="23"/>
  <c r="R18" i="23" s="1"/>
  <c r="E21" i="23"/>
  <c r="F21" i="23" s="1"/>
  <c r="J62" i="23"/>
  <c r="E10" i="23"/>
  <c r="F10" i="23" s="1"/>
  <c r="P13" i="23"/>
  <c r="R13" i="23" s="1"/>
  <c r="P20" i="23"/>
  <c r="R20" i="23" s="1"/>
  <c r="D15" i="23"/>
  <c r="F15" i="23" s="1"/>
  <c r="D62" i="23"/>
  <c r="D12" i="23"/>
  <c r="F12" i="23" s="1"/>
  <c r="P16" i="23"/>
  <c r="R16" i="23" s="1"/>
  <c r="J12" i="23"/>
  <c r="L12" i="23" s="1"/>
  <c r="D17" i="23"/>
  <c r="F17" i="23" s="1"/>
  <c r="J7" i="23"/>
  <c r="P9" i="23"/>
  <c r="R9" i="23" s="1"/>
  <c r="J14" i="23"/>
  <c r="L14" i="23" s="1"/>
  <c r="D19" i="23"/>
  <c r="F19" i="23" s="1"/>
  <c r="J21" i="23"/>
  <c r="L21" i="23" s="1"/>
  <c r="J17" i="23"/>
  <c r="L17" i="23" s="1"/>
  <c r="P19" i="23"/>
  <c r="R19" i="23" s="1"/>
  <c r="D11" i="25" l="1"/>
  <c r="D13" i="25" s="1"/>
  <c r="D15" i="25" s="1"/>
  <c r="C11" i="25"/>
  <c r="C13" i="25" s="1"/>
  <c r="C15" i="25" s="1"/>
  <c r="F35" i="26"/>
  <c r="F37" i="26" s="1"/>
  <c r="F38" i="26" s="1"/>
  <c r="F10" i="25"/>
  <c r="F11" i="25" s="1"/>
  <c r="F13" i="25" s="1"/>
  <c r="F15" i="25" s="1"/>
  <c r="F17" i="25"/>
  <c r="E10" i="25"/>
  <c r="E11" i="25" s="1"/>
  <c r="E13" i="25" s="1"/>
  <c r="E15" i="25" s="1"/>
  <c r="E17" i="25"/>
  <c r="G10" i="25"/>
  <c r="G11" i="25"/>
  <c r="G13" i="25" s="1"/>
  <c r="G15" i="25" s="1"/>
  <c r="I7" i="24"/>
  <c r="H7" i="24"/>
  <c r="H5" i="24"/>
  <c r="I5" i="24"/>
  <c r="I4" i="24"/>
  <c r="H4" i="24"/>
  <c r="H6" i="24"/>
  <c r="I6" i="24"/>
  <c r="Q22" i="23"/>
  <c r="R30" i="23" s="1"/>
  <c r="F22" i="23"/>
  <c r="L33" i="23"/>
  <c r="L32" i="23"/>
  <c r="L30" i="23"/>
  <c r="L45" i="23" s="1"/>
  <c r="P22" i="23"/>
  <c r="R7" i="23"/>
  <c r="R11" i="23"/>
  <c r="D22" i="23"/>
  <c r="L7" i="23"/>
  <c r="L22" i="23" s="1"/>
  <c r="J22" i="23"/>
  <c r="E22" i="23"/>
  <c r="F39" i="26" l="1"/>
  <c r="F40" i="26" s="1"/>
  <c r="R32" i="23"/>
  <c r="R33" i="23"/>
  <c r="F33" i="23"/>
  <c r="F30" i="23"/>
  <c r="F32" i="23"/>
  <c r="L24" i="23"/>
  <c r="L25" i="23"/>
  <c r="L51" i="23" s="1"/>
  <c r="R22" i="23"/>
  <c r="F24" i="23"/>
  <c r="F25" i="23" s="1"/>
  <c r="R45" i="23" l="1"/>
  <c r="F41" i="26"/>
  <c r="F42" i="26"/>
  <c r="F44" i="26" s="1"/>
  <c r="R24" i="23"/>
  <c r="R25" i="23" s="1"/>
  <c r="L55" i="23"/>
  <c r="F45" i="23"/>
  <c r="F51" i="23" s="1"/>
  <c r="F55" i="23" s="1"/>
  <c r="R51" i="23" l="1"/>
  <c r="R55" i="23" s="1"/>
  <c r="F57" i="23"/>
  <c r="F59" i="23" s="1"/>
  <c r="F61" i="23" s="1"/>
  <c r="F62" i="23" s="1"/>
  <c r="F64" i="23" s="1"/>
  <c r="L57" i="23"/>
  <c r="L59" i="23" s="1"/>
  <c r="L61" i="23" s="1"/>
  <c r="L62" i="23" s="1"/>
  <c r="L64" i="23" s="1"/>
  <c r="R57" i="23" l="1"/>
  <c r="R59" i="23" s="1"/>
  <c r="R61" i="23" s="1"/>
  <c r="R62" i="23" s="1"/>
  <c r="R64" i="23" s="1"/>
  <c r="W7" i="14" l="1"/>
  <c r="Y13" i="14"/>
  <c r="W17" i="14"/>
  <c r="I18" i="22" l="1"/>
  <c r="I19" i="22"/>
  <c r="I20" i="22"/>
  <c r="I21" i="22"/>
  <c r="I22" i="22"/>
  <c r="I23" i="22"/>
  <c r="I24" i="22"/>
  <c r="I17" i="22"/>
  <c r="E24" i="22"/>
  <c r="E23" i="22"/>
  <c r="E22" i="22"/>
  <c r="E21" i="22"/>
  <c r="E20" i="22"/>
  <c r="E19" i="22"/>
  <c r="E18" i="22"/>
  <c r="E17" i="22"/>
  <c r="E24" i="12" l="1"/>
  <c r="E18" i="12"/>
  <c r="E19" i="12"/>
  <c r="E20" i="12"/>
  <c r="E21" i="12"/>
  <c r="E22" i="12"/>
  <c r="E23" i="12"/>
  <c r="E17" i="12"/>
  <c r="C20" i="10" l="1"/>
  <c r="C11" i="1"/>
  <c r="C10" i="1"/>
  <c r="C9" i="1"/>
  <c r="C42" i="17"/>
  <c r="C22" i="4"/>
  <c r="C26" i="10"/>
  <c r="H18" i="1"/>
  <c r="C14" i="1"/>
  <c r="C41" i="20"/>
  <c r="E92" i="22"/>
  <c r="E91" i="22"/>
  <c r="E90" i="22"/>
  <c r="E89" i="22"/>
  <c r="E88" i="22"/>
  <c r="C81" i="22"/>
  <c r="E81" i="22" s="1"/>
  <c r="C80" i="22"/>
  <c r="E80" i="22" s="1"/>
  <c r="C78" i="22"/>
  <c r="E78" i="22" s="1"/>
  <c r="C77" i="22"/>
  <c r="E77" i="22" s="1"/>
  <c r="C76" i="22"/>
  <c r="E76" i="22" s="1"/>
  <c r="C74" i="22"/>
  <c r="E74" i="22" s="1"/>
  <c r="C73" i="22"/>
  <c r="E73" i="22" s="1"/>
  <c r="C72" i="22"/>
  <c r="E72" i="22" s="1"/>
  <c r="C70" i="22"/>
  <c r="E70" i="22" s="1"/>
  <c r="C69" i="22"/>
  <c r="E69" i="22" s="1"/>
  <c r="C67" i="22"/>
  <c r="E67" i="22" s="1"/>
  <c r="C66" i="22"/>
  <c r="E66" i="22" s="1"/>
  <c r="C65" i="22"/>
  <c r="E65" i="22" s="1"/>
  <c r="C64" i="22"/>
  <c r="E64" i="22" s="1"/>
  <c r="C63" i="22"/>
  <c r="E63" i="22" s="1"/>
  <c r="C62" i="22"/>
  <c r="E62" i="22" s="1"/>
  <c r="C61" i="22"/>
  <c r="E61" i="22" s="1"/>
  <c r="C60" i="22"/>
  <c r="E60" i="22" s="1"/>
  <c r="C59" i="22"/>
  <c r="E59" i="22" s="1"/>
  <c r="C58" i="22"/>
  <c r="E58" i="22" s="1"/>
  <c r="C56" i="22"/>
  <c r="E56" i="22" s="1"/>
  <c r="C55" i="22"/>
  <c r="E55" i="22" s="1"/>
  <c r="C54" i="22"/>
  <c r="E54" i="22" s="1"/>
  <c r="C53" i="22"/>
  <c r="E53" i="22" s="1"/>
  <c r="C51" i="22"/>
  <c r="E51" i="22" s="1"/>
  <c r="C50" i="22"/>
  <c r="E50" i="22" s="1"/>
  <c r="C49" i="22"/>
  <c r="E49" i="22" s="1"/>
  <c r="C47" i="22"/>
  <c r="E47" i="22" s="1"/>
  <c r="C46" i="22"/>
  <c r="E46" i="22" s="1"/>
  <c r="C45" i="22"/>
  <c r="E45" i="22" s="1"/>
  <c r="C43" i="22"/>
  <c r="E43" i="22" s="1"/>
  <c r="C42" i="22"/>
  <c r="E42" i="22" s="1"/>
  <c r="C41" i="22"/>
  <c r="E41" i="22" s="1"/>
  <c r="C39" i="22"/>
  <c r="E39" i="22" s="1"/>
  <c r="C38" i="22"/>
  <c r="E38" i="22" s="1"/>
  <c r="C37" i="22"/>
  <c r="E37" i="22" s="1"/>
  <c r="C35" i="22"/>
  <c r="E35" i="22" s="1"/>
  <c r="C34" i="22"/>
  <c r="E34" i="22" s="1"/>
  <c r="C33" i="22"/>
  <c r="E33" i="22" s="1"/>
  <c r="C32" i="22"/>
  <c r="E32" i="22" s="1"/>
  <c r="C31" i="22"/>
  <c r="E31" i="22" s="1"/>
  <c r="C30" i="22"/>
  <c r="E30" i="22" s="1"/>
  <c r="I13" i="22"/>
  <c r="E2" i="22"/>
  <c r="CU46" i="21"/>
  <c r="CT46" i="21"/>
  <c r="CS46" i="21"/>
  <c r="CR46" i="21"/>
  <c r="CQ46" i="21"/>
  <c r="CP46" i="21"/>
  <c r="CO46" i="21"/>
  <c r="CN46" i="21"/>
  <c r="CW46" i="21" s="1"/>
  <c r="CW48" i="21" s="1"/>
  <c r="CU44" i="21"/>
  <c r="CT44" i="21"/>
  <c r="CS44" i="21"/>
  <c r="CR44" i="21"/>
  <c r="CQ44" i="21"/>
  <c r="CP44" i="21"/>
  <c r="CO44" i="21"/>
  <c r="CN44" i="21"/>
  <c r="CW41" i="21"/>
  <c r="CN41" i="21"/>
  <c r="CU28" i="21"/>
  <c r="CT28" i="21"/>
  <c r="CS28" i="21"/>
  <c r="CR28" i="21"/>
  <c r="CQ28" i="21"/>
  <c r="CP28" i="21"/>
  <c r="CO28" i="21"/>
  <c r="CN28" i="21"/>
  <c r="CW28" i="21" s="1"/>
  <c r="CW30" i="21" s="1"/>
  <c r="CU26" i="21"/>
  <c r="CT26" i="21"/>
  <c r="CS26" i="21"/>
  <c r="CR26" i="21"/>
  <c r="CQ26" i="21"/>
  <c r="CP26" i="21"/>
  <c r="CO26" i="21"/>
  <c r="CN26" i="21"/>
  <c r="CN23" i="21"/>
  <c r="CW23" i="21" s="1"/>
  <c r="E93" i="22" l="1"/>
  <c r="I25" i="22"/>
  <c r="M10" i="20"/>
  <c r="C4" i="14"/>
  <c r="C21" i="10"/>
  <c r="C12" i="1"/>
  <c r="C16" i="1"/>
  <c r="C34" i="20" l="1"/>
  <c r="C48" i="20" s="1"/>
  <c r="L33" i="20"/>
  <c r="L34" i="20" s="1"/>
  <c r="P34" i="20" s="1"/>
  <c r="K33" i="20"/>
  <c r="K34" i="20" s="1"/>
  <c r="O34" i="20" s="1"/>
  <c r="C33" i="20"/>
  <c r="G33" i="20" s="1"/>
  <c r="C32" i="20"/>
  <c r="L31" i="20"/>
  <c r="P31" i="20" s="1"/>
  <c r="K31" i="20"/>
  <c r="K32" i="20" s="1"/>
  <c r="O32" i="20" s="1"/>
  <c r="C31" i="20"/>
  <c r="G31" i="20" s="1"/>
  <c r="N30" i="20"/>
  <c r="C30" i="20"/>
  <c r="G30" i="20" s="1"/>
  <c r="N29" i="20"/>
  <c r="L29" i="20"/>
  <c r="P29" i="20" s="1"/>
  <c r="K29" i="20"/>
  <c r="K30" i="20" s="1"/>
  <c r="O30" i="20" s="1"/>
  <c r="C29" i="20"/>
  <c r="G29" i="20" s="1"/>
  <c r="N28" i="20"/>
  <c r="C28" i="20"/>
  <c r="G28" i="20" s="1"/>
  <c r="N27" i="20"/>
  <c r="L27" i="20"/>
  <c r="L28" i="20" s="1"/>
  <c r="P28" i="20" s="1"/>
  <c r="K27" i="20"/>
  <c r="K28" i="20" s="1"/>
  <c r="O28" i="20" s="1"/>
  <c r="C27" i="20"/>
  <c r="G27" i="20" s="1"/>
  <c r="C26" i="20"/>
  <c r="G26" i="20" s="1"/>
  <c r="L25" i="20"/>
  <c r="P25" i="20" s="1"/>
  <c r="K25" i="20"/>
  <c r="K26" i="20" s="1"/>
  <c r="O26" i="20" s="1"/>
  <c r="C25" i="20"/>
  <c r="G25" i="20" s="1"/>
  <c r="C24" i="20"/>
  <c r="G24" i="20" s="1"/>
  <c r="L23" i="20"/>
  <c r="P23" i="20" s="1"/>
  <c r="K23" i="20"/>
  <c r="K24" i="20" s="1"/>
  <c r="O24" i="20" s="1"/>
  <c r="C23" i="20"/>
  <c r="G23" i="20" s="1"/>
  <c r="C22" i="20"/>
  <c r="G22" i="20" s="1"/>
  <c r="L21" i="20"/>
  <c r="P21" i="20" s="1"/>
  <c r="K21" i="20"/>
  <c r="K22" i="20" s="1"/>
  <c r="O22" i="20" s="1"/>
  <c r="C21" i="20"/>
  <c r="G21" i="20" s="1"/>
  <c r="C20" i="20"/>
  <c r="G20" i="20" s="1"/>
  <c r="L19" i="20"/>
  <c r="L20" i="20" s="1"/>
  <c r="P20" i="20" s="1"/>
  <c r="K19" i="20"/>
  <c r="K20" i="20" s="1"/>
  <c r="O20" i="20" s="1"/>
  <c r="C19" i="20"/>
  <c r="G19" i="20" s="1"/>
  <c r="C18" i="20"/>
  <c r="G18" i="20" s="1"/>
  <c r="N17" i="20"/>
  <c r="L17" i="20"/>
  <c r="P17" i="20" s="1"/>
  <c r="K17" i="20"/>
  <c r="K18" i="20" s="1"/>
  <c r="O18" i="20" s="1"/>
  <c r="C17" i="20"/>
  <c r="C16" i="20"/>
  <c r="L15" i="20"/>
  <c r="L16" i="20" s="1"/>
  <c r="P16" i="20" s="1"/>
  <c r="K15" i="20"/>
  <c r="K16" i="20" s="1"/>
  <c r="O16" i="20" s="1"/>
  <c r="C15" i="20"/>
  <c r="G15" i="20" s="1"/>
  <c r="C14" i="20"/>
  <c r="L13" i="20"/>
  <c r="L14" i="20" s="1"/>
  <c r="P14" i="20" s="1"/>
  <c r="K13" i="20"/>
  <c r="K14" i="20" s="1"/>
  <c r="O14" i="20" s="1"/>
  <c r="C13" i="20"/>
  <c r="G13" i="20" s="1"/>
  <c r="C12" i="20"/>
  <c r="X6" i="14" s="1"/>
  <c r="Z6" i="14" s="1"/>
  <c r="L11" i="20"/>
  <c r="L12" i="20" s="1"/>
  <c r="P12" i="20" s="1"/>
  <c r="K11" i="20"/>
  <c r="K12" i="20" s="1"/>
  <c r="O12" i="20" s="1"/>
  <c r="C11" i="20"/>
  <c r="G11" i="20" s="1"/>
  <c r="C10" i="20"/>
  <c r="G10" i="20" s="1"/>
  <c r="L9" i="20"/>
  <c r="L10" i="20" s="1"/>
  <c r="P10" i="20" s="1"/>
  <c r="K9" i="20"/>
  <c r="K10" i="20" s="1"/>
  <c r="O10" i="20" s="1"/>
  <c r="C9" i="20"/>
  <c r="G9" i="20" s="1"/>
  <c r="C8" i="20"/>
  <c r="G8" i="20" s="1"/>
  <c r="L7" i="20"/>
  <c r="L8" i="20" s="1"/>
  <c r="P8" i="20" s="1"/>
  <c r="K7" i="20"/>
  <c r="K8" i="20" s="1"/>
  <c r="O8" i="20" s="1"/>
  <c r="C7" i="20"/>
  <c r="G7" i="20" s="1"/>
  <c r="C6" i="20"/>
  <c r="L5" i="20"/>
  <c r="L6" i="20" s="1"/>
  <c r="P6" i="20" s="1"/>
  <c r="K5" i="20"/>
  <c r="K6" i="20" s="1"/>
  <c r="O6" i="20" s="1"/>
  <c r="C5" i="20"/>
  <c r="G5" i="20" s="1"/>
  <c r="O17" i="20" l="1"/>
  <c r="O19" i="20"/>
  <c r="L18" i="20"/>
  <c r="P18" i="20" s="1"/>
  <c r="C50" i="20"/>
  <c r="N8" i="20"/>
  <c r="N12" i="20"/>
  <c r="N15" i="20"/>
  <c r="G32" i="20"/>
  <c r="AC7" i="14"/>
  <c r="O15" i="20"/>
  <c r="N33" i="20"/>
  <c r="N13" i="20"/>
  <c r="O21" i="20"/>
  <c r="O33" i="20"/>
  <c r="G14" i="20"/>
  <c r="S6" i="14"/>
  <c r="X7" i="14" s="1"/>
  <c r="Z7" i="14" s="1"/>
  <c r="G16" i="20"/>
  <c r="AC8" i="14"/>
  <c r="N19" i="20"/>
  <c r="N26" i="20"/>
  <c r="N31" i="20"/>
  <c r="B5" i="1"/>
  <c r="N24" i="20"/>
  <c r="O31" i="20"/>
  <c r="B6" i="1"/>
  <c r="O13" i="20"/>
  <c r="N9" i="20"/>
  <c r="O11" i="20"/>
  <c r="N16" i="20"/>
  <c r="N18" i="20"/>
  <c r="O29" i="20"/>
  <c r="N34" i="20"/>
  <c r="N11" i="20"/>
  <c r="N20" i="20"/>
  <c r="N7" i="20"/>
  <c r="O9" i="20"/>
  <c r="G12" i="20"/>
  <c r="G11" i="2"/>
  <c r="N14" i="20"/>
  <c r="G17" i="20"/>
  <c r="G35" i="20" s="1"/>
  <c r="N25" i="20"/>
  <c r="O27" i="20"/>
  <c r="N32" i="20"/>
  <c r="C51" i="20"/>
  <c r="B7" i="1"/>
  <c r="O7" i="20"/>
  <c r="N23" i="20"/>
  <c r="O25" i="20"/>
  <c r="B3" i="1"/>
  <c r="N6" i="20"/>
  <c r="N22" i="20"/>
  <c r="N5" i="20"/>
  <c r="O5" i="20"/>
  <c r="N10" i="20"/>
  <c r="N21" i="20"/>
  <c r="O23" i="20"/>
  <c r="B4" i="1"/>
  <c r="L22" i="20"/>
  <c r="P22" i="20" s="1"/>
  <c r="L24" i="20"/>
  <c r="P24" i="20" s="1"/>
  <c r="L30" i="20"/>
  <c r="P30" i="20" s="1"/>
  <c r="P5" i="20"/>
  <c r="P9" i="20"/>
  <c r="P13" i="20"/>
  <c r="P27" i="20"/>
  <c r="P33" i="20"/>
  <c r="L32" i="20"/>
  <c r="P32" i="20" s="1"/>
  <c r="P7" i="20"/>
  <c r="P11" i="20"/>
  <c r="P15" i="20"/>
  <c r="P19" i="20"/>
  <c r="F5" i="20"/>
  <c r="F6" i="20"/>
  <c r="F7" i="20"/>
  <c r="F8"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G6" i="20"/>
  <c r="G34" i="20"/>
  <c r="C38" i="20"/>
  <c r="L26" i="20"/>
  <c r="P26" i="20" s="1"/>
  <c r="C49" i="20"/>
  <c r="N35" i="20" l="1"/>
  <c r="F35" i="20"/>
  <c r="L42" i="1" l="1"/>
  <c r="L26" i="1"/>
  <c r="H39" i="1"/>
  <c r="H33" i="1"/>
  <c r="H26" i="1"/>
  <c r="E20" i="6"/>
  <c r="E19" i="6"/>
  <c r="C18" i="5"/>
  <c r="D19" i="4"/>
  <c r="D18" i="4"/>
  <c r="D20" i="4"/>
  <c r="D26" i="2"/>
  <c r="C26" i="2"/>
  <c r="D25" i="10"/>
  <c r="C25" i="10"/>
  <c r="C16" i="14"/>
  <c r="C15" i="14"/>
  <c r="C12" i="14"/>
  <c r="C10" i="14"/>
  <c r="C11" i="14"/>
  <c r="C13" i="14"/>
  <c r="C14" i="14"/>
  <c r="C5" i="14"/>
  <c r="C6" i="14"/>
  <c r="C7" i="14"/>
  <c r="C8" i="14"/>
  <c r="C9" i="14"/>
  <c r="I35" i="17"/>
  <c r="I6" i="17"/>
  <c r="I7" i="17"/>
  <c r="I8" i="17"/>
  <c r="I9" i="17"/>
  <c r="I10" i="17"/>
  <c r="I11" i="17"/>
  <c r="I12" i="17"/>
  <c r="I13" i="17"/>
  <c r="I14" i="17"/>
  <c r="I15" i="17"/>
  <c r="I16" i="17"/>
  <c r="I17" i="17"/>
  <c r="I18" i="17"/>
  <c r="I19" i="17"/>
  <c r="I20" i="17"/>
  <c r="I21" i="17"/>
  <c r="I22" i="17"/>
  <c r="I23" i="17"/>
  <c r="I24" i="17"/>
  <c r="I25" i="17"/>
  <c r="I26" i="17"/>
  <c r="I27" i="17"/>
  <c r="I28" i="17"/>
  <c r="I29" i="17"/>
  <c r="I30" i="17"/>
  <c r="I31" i="17"/>
  <c r="I32" i="17"/>
  <c r="I33" i="17"/>
  <c r="I34" i="17"/>
  <c r="I5" i="17"/>
  <c r="X18" i="14" l="1"/>
  <c r="Z18" i="14" s="1"/>
  <c r="H43" i="1"/>
  <c r="J43" i="1" s="1"/>
  <c r="M40" i="1"/>
  <c r="S31" i="14"/>
  <c r="S29" i="14"/>
  <c r="AE4" i="18"/>
  <c r="AC4" i="18"/>
  <c r="AQ300" i="18"/>
  <c r="AO300" i="18"/>
  <c r="AM300" i="18"/>
  <c r="AK300" i="18"/>
  <c r="AI300" i="18"/>
  <c r="AG300" i="18"/>
  <c r="AE300" i="18"/>
  <c r="AC300" i="18"/>
  <c r="AA300" i="18"/>
  <c r="Y300" i="18"/>
  <c r="W300" i="18"/>
  <c r="U300" i="18"/>
  <c r="S300" i="18"/>
  <c r="Q300" i="18"/>
  <c r="O300" i="18"/>
  <c r="M300" i="18"/>
  <c r="K300" i="18"/>
  <c r="I300" i="18"/>
  <c r="G300" i="18"/>
  <c r="E300" i="18"/>
  <c r="AQ299" i="18"/>
  <c r="AO299" i="18"/>
  <c r="AM299" i="18"/>
  <c r="AK299" i="18"/>
  <c r="AI299" i="18"/>
  <c r="AG299" i="18"/>
  <c r="AE299" i="18"/>
  <c r="AC299" i="18"/>
  <c r="AA299" i="18"/>
  <c r="Y299" i="18"/>
  <c r="W299" i="18"/>
  <c r="U299" i="18"/>
  <c r="S299" i="18"/>
  <c r="Q299" i="18"/>
  <c r="O299" i="18"/>
  <c r="M299" i="18"/>
  <c r="K299" i="18"/>
  <c r="I299" i="18"/>
  <c r="G299" i="18"/>
  <c r="E299" i="18"/>
  <c r="AQ298" i="18"/>
  <c r="AO298" i="18"/>
  <c r="AM298" i="18"/>
  <c r="AK298" i="18"/>
  <c r="AI298" i="18"/>
  <c r="AG298" i="18"/>
  <c r="AE298" i="18"/>
  <c r="AC298" i="18"/>
  <c r="AA298" i="18"/>
  <c r="Y298" i="18"/>
  <c r="W298" i="18"/>
  <c r="U298" i="18"/>
  <c r="S298" i="18"/>
  <c r="Q298" i="18"/>
  <c r="O298" i="18"/>
  <c r="M298" i="18"/>
  <c r="K298" i="18"/>
  <c r="I298" i="18"/>
  <c r="G298" i="18"/>
  <c r="E298" i="18"/>
  <c r="AQ297" i="18"/>
  <c r="AO297" i="18"/>
  <c r="AM297" i="18"/>
  <c r="AK297" i="18"/>
  <c r="AI297" i="18"/>
  <c r="AG297" i="18"/>
  <c r="AE297" i="18"/>
  <c r="AC297" i="18"/>
  <c r="AA297" i="18"/>
  <c r="Y297" i="18"/>
  <c r="W297" i="18"/>
  <c r="U297" i="18"/>
  <c r="S297" i="18"/>
  <c r="Q297" i="18"/>
  <c r="O297" i="18"/>
  <c r="M297" i="18"/>
  <c r="K297" i="18"/>
  <c r="I297" i="18"/>
  <c r="G297" i="18"/>
  <c r="E297" i="18"/>
  <c r="AQ296" i="18"/>
  <c r="AO296" i="18"/>
  <c r="AM296" i="18"/>
  <c r="AK296" i="18"/>
  <c r="AI296" i="18"/>
  <c r="AG296" i="18"/>
  <c r="AE296" i="18"/>
  <c r="AC296" i="18"/>
  <c r="AA296" i="18"/>
  <c r="Y296" i="18"/>
  <c r="W296" i="18"/>
  <c r="U296" i="18"/>
  <c r="S296" i="18"/>
  <c r="Q296" i="18"/>
  <c r="O296" i="18"/>
  <c r="M296" i="18"/>
  <c r="K296" i="18"/>
  <c r="I296" i="18"/>
  <c r="G296" i="18"/>
  <c r="E296" i="18"/>
  <c r="AQ295" i="18"/>
  <c r="AO295" i="18"/>
  <c r="AM295" i="18"/>
  <c r="AK295" i="18"/>
  <c r="AI295" i="18"/>
  <c r="AG295" i="18"/>
  <c r="AE295" i="18"/>
  <c r="AC295" i="18"/>
  <c r="AA295" i="18"/>
  <c r="Y295" i="18"/>
  <c r="W295" i="18"/>
  <c r="U295" i="18"/>
  <c r="S295" i="18"/>
  <c r="Q295" i="18"/>
  <c r="O295" i="18"/>
  <c r="M295" i="18"/>
  <c r="K295" i="18"/>
  <c r="I295" i="18"/>
  <c r="G295" i="18"/>
  <c r="E295" i="18"/>
  <c r="AQ294" i="18"/>
  <c r="AO294" i="18"/>
  <c r="AM294" i="18"/>
  <c r="AK294" i="18"/>
  <c r="AI294" i="18"/>
  <c r="AG294" i="18"/>
  <c r="AE294" i="18"/>
  <c r="AC294" i="18"/>
  <c r="AA294" i="18"/>
  <c r="Y294" i="18"/>
  <c r="W294" i="18"/>
  <c r="U294" i="18"/>
  <c r="S294" i="18"/>
  <c r="Q294" i="18"/>
  <c r="O294" i="18"/>
  <c r="M294" i="18"/>
  <c r="K294" i="18"/>
  <c r="I294" i="18"/>
  <c r="G294" i="18"/>
  <c r="E294" i="18"/>
  <c r="AQ293" i="18"/>
  <c r="AO293" i="18"/>
  <c r="AM293" i="18"/>
  <c r="AK293" i="18"/>
  <c r="AI293" i="18"/>
  <c r="AG293" i="18"/>
  <c r="AE293" i="18"/>
  <c r="AC293" i="18"/>
  <c r="AA293" i="18"/>
  <c r="Y293" i="18"/>
  <c r="W293" i="18"/>
  <c r="U293" i="18"/>
  <c r="S293" i="18"/>
  <c r="Q293" i="18"/>
  <c r="O293" i="18"/>
  <c r="M293" i="18"/>
  <c r="K293" i="18"/>
  <c r="I293" i="18"/>
  <c r="G293" i="18"/>
  <c r="E293" i="18"/>
  <c r="AQ292" i="18"/>
  <c r="AO292" i="18"/>
  <c r="AM292" i="18"/>
  <c r="AK292" i="18"/>
  <c r="AI292" i="18"/>
  <c r="AG292" i="18"/>
  <c r="AE292" i="18"/>
  <c r="AC292" i="18"/>
  <c r="AA292" i="18"/>
  <c r="Y292" i="18"/>
  <c r="W292" i="18"/>
  <c r="U292" i="18"/>
  <c r="S292" i="18"/>
  <c r="Q292" i="18"/>
  <c r="O292" i="18"/>
  <c r="M292" i="18"/>
  <c r="K292" i="18"/>
  <c r="I292" i="18"/>
  <c r="G292" i="18"/>
  <c r="E292" i="18"/>
  <c r="AQ291" i="18"/>
  <c r="AO291" i="18"/>
  <c r="AM291" i="18"/>
  <c r="AK291" i="18"/>
  <c r="AI291" i="18"/>
  <c r="AG291" i="18"/>
  <c r="AE291" i="18"/>
  <c r="AC291" i="18"/>
  <c r="AA291" i="18"/>
  <c r="Y291" i="18"/>
  <c r="W291" i="18"/>
  <c r="U291" i="18"/>
  <c r="S291" i="18"/>
  <c r="Q291" i="18"/>
  <c r="O291" i="18"/>
  <c r="M291" i="18"/>
  <c r="K291" i="18"/>
  <c r="I291" i="18"/>
  <c r="G291" i="18"/>
  <c r="E291" i="18"/>
  <c r="AQ290" i="18"/>
  <c r="AO290" i="18"/>
  <c r="AM290" i="18"/>
  <c r="AK290" i="18"/>
  <c r="AI290" i="18"/>
  <c r="AG290" i="18"/>
  <c r="AE290" i="18"/>
  <c r="AC290" i="18"/>
  <c r="AA290" i="18"/>
  <c r="Y290" i="18"/>
  <c r="W290" i="18"/>
  <c r="U290" i="18"/>
  <c r="S290" i="18"/>
  <c r="Q290" i="18"/>
  <c r="O290" i="18"/>
  <c r="M290" i="18"/>
  <c r="K290" i="18"/>
  <c r="I290" i="18"/>
  <c r="G290" i="18"/>
  <c r="E290" i="18"/>
  <c r="AQ289" i="18"/>
  <c r="AO289" i="18"/>
  <c r="AM289" i="18"/>
  <c r="AK289" i="18"/>
  <c r="AI289" i="18"/>
  <c r="AG289" i="18"/>
  <c r="AE289" i="18"/>
  <c r="AC289" i="18"/>
  <c r="AA289" i="18"/>
  <c r="Y289" i="18"/>
  <c r="W289" i="18"/>
  <c r="U289" i="18"/>
  <c r="S289" i="18"/>
  <c r="Q289" i="18"/>
  <c r="O289" i="18"/>
  <c r="M289" i="18"/>
  <c r="K289" i="18"/>
  <c r="I289" i="18"/>
  <c r="G289" i="18"/>
  <c r="E289" i="18"/>
  <c r="AQ288" i="18"/>
  <c r="AO288" i="18"/>
  <c r="AM288" i="18"/>
  <c r="AK288" i="18"/>
  <c r="AI288" i="18"/>
  <c r="AG288" i="18"/>
  <c r="AE288" i="18"/>
  <c r="AC288" i="18"/>
  <c r="AA288" i="18"/>
  <c r="Y288" i="18"/>
  <c r="W288" i="18"/>
  <c r="U288" i="18"/>
  <c r="S288" i="18"/>
  <c r="Q288" i="18"/>
  <c r="O288" i="18"/>
  <c r="M288" i="18"/>
  <c r="K288" i="18"/>
  <c r="I288" i="18"/>
  <c r="G288" i="18"/>
  <c r="E288" i="18"/>
  <c r="AQ287" i="18"/>
  <c r="AO287" i="18"/>
  <c r="AM287" i="18"/>
  <c r="AK287" i="18"/>
  <c r="AI287" i="18"/>
  <c r="AG287" i="18"/>
  <c r="AE287" i="18"/>
  <c r="AC287" i="18"/>
  <c r="AA287" i="18"/>
  <c r="Y287" i="18"/>
  <c r="W287" i="18"/>
  <c r="U287" i="18"/>
  <c r="S287" i="18"/>
  <c r="Q287" i="18"/>
  <c r="O287" i="18"/>
  <c r="M287" i="18"/>
  <c r="K287" i="18"/>
  <c r="I287" i="18"/>
  <c r="G287" i="18"/>
  <c r="E287" i="18"/>
  <c r="AQ286" i="18"/>
  <c r="AO286" i="18"/>
  <c r="AM286" i="18"/>
  <c r="AK286" i="18"/>
  <c r="AI286" i="18"/>
  <c r="AG286" i="18"/>
  <c r="AE286" i="18"/>
  <c r="AC286" i="18"/>
  <c r="AA286" i="18"/>
  <c r="Y286" i="18"/>
  <c r="W286" i="18"/>
  <c r="U286" i="18"/>
  <c r="S286" i="18"/>
  <c r="Q286" i="18"/>
  <c r="O286" i="18"/>
  <c r="M286" i="18"/>
  <c r="K286" i="18"/>
  <c r="I286" i="18"/>
  <c r="G286" i="18"/>
  <c r="E286" i="18"/>
  <c r="AQ285" i="18"/>
  <c r="AO285" i="18"/>
  <c r="AM285" i="18"/>
  <c r="AK285" i="18"/>
  <c r="AI285" i="18"/>
  <c r="AG285" i="18"/>
  <c r="AE285" i="18"/>
  <c r="AC285" i="18"/>
  <c r="AA285" i="18"/>
  <c r="Y285" i="18"/>
  <c r="W285" i="18"/>
  <c r="U285" i="18"/>
  <c r="S285" i="18"/>
  <c r="Q285" i="18"/>
  <c r="O285" i="18"/>
  <c r="M285" i="18"/>
  <c r="K285" i="18"/>
  <c r="I285" i="18"/>
  <c r="G285" i="18"/>
  <c r="E285" i="18"/>
  <c r="AQ284" i="18"/>
  <c r="AO284" i="18"/>
  <c r="AM284" i="18"/>
  <c r="AK284" i="18"/>
  <c r="AI284" i="18"/>
  <c r="AG284" i="18"/>
  <c r="AE284" i="18"/>
  <c r="AC284" i="18"/>
  <c r="AA284" i="18"/>
  <c r="Y284" i="18"/>
  <c r="W284" i="18"/>
  <c r="U284" i="18"/>
  <c r="S284" i="18"/>
  <c r="Q284" i="18"/>
  <c r="O284" i="18"/>
  <c r="M284" i="18"/>
  <c r="K284" i="18"/>
  <c r="I284" i="18"/>
  <c r="G284" i="18"/>
  <c r="E284" i="18"/>
  <c r="AQ283" i="18"/>
  <c r="AO283" i="18"/>
  <c r="AM283" i="18"/>
  <c r="AK283" i="18"/>
  <c r="AI283" i="18"/>
  <c r="AG283" i="18"/>
  <c r="AE283" i="18"/>
  <c r="AC283" i="18"/>
  <c r="AA283" i="18"/>
  <c r="Y283" i="18"/>
  <c r="W283" i="18"/>
  <c r="U283" i="18"/>
  <c r="S283" i="18"/>
  <c r="Q283" i="18"/>
  <c r="O283" i="18"/>
  <c r="M283" i="18"/>
  <c r="K283" i="18"/>
  <c r="I283" i="18"/>
  <c r="G283" i="18"/>
  <c r="E283" i="18"/>
  <c r="AQ282" i="18"/>
  <c r="AO282" i="18"/>
  <c r="AM282" i="18"/>
  <c r="AK282" i="18"/>
  <c r="AI282" i="18"/>
  <c r="AG282" i="18"/>
  <c r="AE282" i="18"/>
  <c r="AC282" i="18"/>
  <c r="AA282" i="18"/>
  <c r="Y282" i="18"/>
  <c r="W282" i="18"/>
  <c r="U282" i="18"/>
  <c r="S282" i="18"/>
  <c r="Q282" i="18"/>
  <c r="O282" i="18"/>
  <c r="M282" i="18"/>
  <c r="K282" i="18"/>
  <c r="I282" i="18"/>
  <c r="G282" i="18"/>
  <c r="E282" i="18"/>
  <c r="AQ281" i="18"/>
  <c r="AO281" i="18"/>
  <c r="AM281" i="18"/>
  <c r="AK281" i="18"/>
  <c r="AI281" i="18"/>
  <c r="AG281" i="18"/>
  <c r="AE281" i="18"/>
  <c r="AC281" i="18"/>
  <c r="AA281" i="18"/>
  <c r="Y281" i="18"/>
  <c r="W281" i="18"/>
  <c r="U281" i="18"/>
  <c r="S281" i="18"/>
  <c r="Q281" i="18"/>
  <c r="O281" i="18"/>
  <c r="M281" i="18"/>
  <c r="K281" i="18"/>
  <c r="I281" i="18"/>
  <c r="G281" i="18"/>
  <c r="E281" i="18"/>
  <c r="AQ280" i="18"/>
  <c r="AO280" i="18"/>
  <c r="AM280" i="18"/>
  <c r="AK280" i="18"/>
  <c r="AI280" i="18"/>
  <c r="AG280" i="18"/>
  <c r="AE280" i="18"/>
  <c r="AC280" i="18"/>
  <c r="AA280" i="18"/>
  <c r="Y280" i="18"/>
  <c r="W280" i="18"/>
  <c r="U280" i="18"/>
  <c r="S280" i="18"/>
  <c r="Q280" i="18"/>
  <c r="O280" i="18"/>
  <c r="M280" i="18"/>
  <c r="K280" i="18"/>
  <c r="I280" i="18"/>
  <c r="G280" i="18"/>
  <c r="E280" i="18"/>
  <c r="AQ279" i="18"/>
  <c r="AO279" i="18"/>
  <c r="AM279" i="18"/>
  <c r="AK279" i="18"/>
  <c r="AI279" i="18"/>
  <c r="AG279" i="18"/>
  <c r="AE279" i="18"/>
  <c r="AC279" i="18"/>
  <c r="AA279" i="18"/>
  <c r="Y279" i="18"/>
  <c r="W279" i="18"/>
  <c r="U279" i="18"/>
  <c r="S279" i="18"/>
  <c r="Q279" i="18"/>
  <c r="O279" i="18"/>
  <c r="M279" i="18"/>
  <c r="K279" i="18"/>
  <c r="I279" i="18"/>
  <c r="G279" i="18"/>
  <c r="E279" i="18"/>
  <c r="AQ278" i="18"/>
  <c r="AO278" i="18"/>
  <c r="AM278" i="18"/>
  <c r="AK278" i="18"/>
  <c r="AI278" i="18"/>
  <c r="AG278" i="18"/>
  <c r="AE278" i="18"/>
  <c r="AC278" i="18"/>
  <c r="AA278" i="18"/>
  <c r="Y278" i="18"/>
  <c r="W278" i="18"/>
  <c r="U278" i="18"/>
  <c r="S278" i="18"/>
  <c r="Q278" i="18"/>
  <c r="O278" i="18"/>
  <c r="M278" i="18"/>
  <c r="K278" i="18"/>
  <c r="I278" i="18"/>
  <c r="G278" i="18"/>
  <c r="E278" i="18"/>
  <c r="AQ277" i="18"/>
  <c r="AO277" i="18"/>
  <c r="AM277" i="18"/>
  <c r="AK277" i="18"/>
  <c r="AI277" i="18"/>
  <c r="AG277" i="18"/>
  <c r="AE277" i="18"/>
  <c r="AC277" i="18"/>
  <c r="AA277" i="18"/>
  <c r="Y277" i="18"/>
  <c r="W277" i="18"/>
  <c r="U277" i="18"/>
  <c r="S277" i="18"/>
  <c r="Q277" i="18"/>
  <c r="O277" i="18"/>
  <c r="M277" i="18"/>
  <c r="K277" i="18"/>
  <c r="I277" i="18"/>
  <c r="G277" i="18"/>
  <c r="E277" i="18"/>
  <c r="AQ276" i="18"/>
  <c r="AO276" i="18"/>
  <c r="AM276" i="18"/>
  <c r="AK276" i="18"/>
  <c r="AI276" i="18"/>
  <c r="AG276" i="18"/>
  <c r="AE276" i="18"/>
  <c r="AC276" i="18"/>
  <c r="AA276" i="18"/>
  <c r="Y276" i="18"/>
  <c r="W276" i="18"/>
  <c r="U276" i="18"/>
  <c r="S276" i="18"/>
  <c r="Q276" i="18"/>
  <c r="O276" i="18"/>
  <c r="M276" i="18"/>
  <c r="K276" i="18"/>
  <c r="I276" i="18"/>
  <c r="G276" i="18"/>
  <c r="E276" i="18"/>
  <c r="AQ275" i="18"/>
  <c r="AO275" i="18"/>
  <c r="AM275" i="18"/>
  <c r="AK275" i="18"/>
  <c r="AI275" i="18"/>
  <c r="AG275" i="18"/>
  <c r="AE275" i="18"/>
  <c r="AC275" i="18"/>
  <c r="AA275" i="18"/>
  <c r="Y275" i="18"/>
  <c r="W275" i="18"/>
  <c r="U275" i="18"/>
  <c r="S275" i="18"/>
  <c r="Q275" i="18"/>
  <c r="O275" i="18"/>
  <c r="M275" i="18"/>
  <c r="K275" i="18"/>
  <c r="I275" i="18"/>
  <c r="G275" i="18"/>
  <c r="E275" i="18"/>
  <c r="AQ274" i="18"/>
  <c r="AO274" i="18"/>
  <c r="AM274" i="18"/>
  <c r="AK274" i="18"/>
  <c r="AI274" i="18"/>
  <c r="AG274" i="18"/>
  <c r="AE274" i="18"/>
  <c r="AC274" i="18"/>
  <c r="AA274" i="18"/>
  <c r="Y274" i="18"/>
  <c r="W274" i="18"/>
  <c r="U274" i="18"/>
  <c r="S274" i="18"/>
  <c r="Q274" i="18"/>
  <c r="O274" i="18"/>
  <c r="M274" i="18"/>
  <c r="K274" i="18"/>
  <c r="I274" i="18"/>
  <c r="G274" i="18"/>
  <c r="E274" i="18"/>
  <c r="AQ273" i="18"/>
  <c r="AO273" i="18"/>
  <c r="AM273" i="18"/>
  <c r="AK273" i="18"/>
  <c r="AI273" i="18"/>
  <c r="AG273" i="18"/>
  <c r="AE273" i="18"/>
  <c r="AC273" i="18"/>
  <c r="AA273" i="18"/>
  <c r="Y273" i="18"/>
  <c r="W273" i="18"/>
  <c r="U273" i="18"/>
  <c r="S273" i="18"/>
  <c r="Q273" i="18"/>
  <c r="O273" i="18"/>
  <c r="M273" i="18"/>
  <c r="K273" i="18"/>
  <c r="I273" i="18"/>
  <c r="G273" i="18"/>
  <c r="E273" i="18"/>
  <c r="AQ272" i="18"/>
  <c r="AO272" i="18"/>
  <c r="AM272" i="18"/>
  <c r="AK272" i="18"/>
  <c r="AI272" i="18"/>
  <c r="AG272" i="18"/>
  <c r="AE272" i="18"/>
  <c r="AC272" i="18"/>
  <c r="AA272" i="18"/>
  <c r="Y272" i="18"/>
  <c r="W272" i="18"/>
  <c r="U272" i="18"/>
  <c r="S272" i="18"/>
  <c r="Q272" i="18"/>
  <c r="O272" i="18"/>
  <c r="M272" i="18"/>
  <c r="K272" i="18"/>
  <c r="I272" i="18"/>
  <c r="G272" i="18"/>
  <c r="E272" i="18"/>
  <c r="AQ271" i="18"/>
  <c r="AO271" i="18"/>
  <c r="AM271" i="18"/>
  <c r="AK271" i="18"/>
  <c r="AI271" i="18"/>
  <c r="AG271" i="18"/>
  <c r="AE271" i="18"/>
  <c r="AC271" i="18"/>
  <c r="AA271" i="18"/>
  <c r="Y271" i="18"/>
  <c r="W271" i="18"/>
  <c r="U271" i="18"/>
  <c r="S271" i="18"/>
  <c r="Q271" i="18"/>
  <c r="O271" i="18"/>
  <c r="M271" i="18"/>
  <c r="K271" i="18"/>
  <c r="I271" i="18"/>
  <c r="G271" i="18"/>
  <c r="E271" i="18"/>
  <c r="AQ270" i="18"/>
  <c r="AO270" i="18"/>
  <c r="AM270" i="18"/>
  <c r="AK270" i="18"/>
  <c r="AI270" i="18"/>
  <c r="AG270" i="18"/>
  <c r="AE270" i="18"/>
  <c r="AC270" i="18"/>
  <c r="AA270" i="18"/>
  <c r="Y270" i="18"/>
  <c r="W270" i="18"/>
  <c r="U270" i="18"/>
  <c r="S270" i="18"/>
  <c r="Q270" i="18"/>
  <c r="O270" i="18"/>
  <c r="M270" i="18"/>
  <c r="K270" i="18"/>
  <c r="I270" i="18"/>
  <c r="G270" i="18"/>
  <c r="E270" i="18"/>
  <c r="AQ269" i="18"/>
  <c r="AO269" i="18"/>
  <c r="AM269" i="18"/>
  <c r="AK269" i="18"/>
  <c r="AI269" i="18"/>
  <c r="AG269" i="18"/>
  <c r="AE269" i="18"/>
  <c r="AC269" i="18"/>
  <c r="AA269" i="18"/>
  <c r="Y269" i="18"/>
  <c r="W269" i="18"/>
  <c r="U269" i="18"/>
  <c r="S269" i="18"/>
  <c r="Q269" i="18"/>
  <c r="O269" i="18"/>
  <c r="M269" i="18"/>
  <c r="K269" i="18"/>
  <c r="I269" i="18"/>
  <c r="G269" i="18"/>
  <c r="E269" i="18"/>
  <c r="AQ268" i="18"/>
  <c r="AO268" i="18"/>
  <c r="AM268" i="18"/>
  <c r="AK268" i="18"/>
  <c r="AI268" i="18"/>
  <c r="AG268" i="18"/>
  <c r="AE268" i="18"/>
  <c r="AC268" i="18"/>
  <c r="AA268" i="18"/>
  <c r="Y268" i="18"/>
  <c r="W268" i="18"/>
  <c r="U268" i="18"/>
  <c r="S268" i="18"/>
  <c r="Q268" i="18"/>
  <c r="O268" i="18"/>
  <c r="M268" i="18"/>
  <c r="K268" i="18"/>
  <c r="I268" i="18"/>
  <c r="G268" i="18"/>
  <c r="E268" i="18"/>
  <c r="AQ267" i="18"/>
  <c r="AO267" i="18"/>
  <c r="AM267" i="18"/>
  <c r="AK267" i="18"/>
  <c r="AI267" i="18"/>
  <c r="AG267" i="18"/>
  <c r="AE267" i="18"/>
  <c r="AC267" i="18"/>
  <c r="AA267" i="18"/>
  <c r="Y267" i="18"/>
  <c r="W267" i="18"/>
  <c r="U267" i="18"/>
  <c r="S267" i="18"/>
  <c r="Q267" i="18"/>
  <c r="O267" i="18"/>
  <c r="M267" i="18"/>
  <c r="K267" i="18"/>
  <c r="I267" i="18"/>
  <c r="G267" i="18"/>
  <c r="E267" i="18"/>
  <c r="AQ266" i="18"/>
  <c r="AO266" i="18"/>
  <c r="AM266" i="18"/>
  <c r="AK266" i="18"/>
  <c r="AI266" i="18"/>
  <c r="AG266" i="18"/>
  <c r="AE266" i="18"/>
  <c r="AC266" i="18"/>
  <c r="AA266" i="18"/>
  <c r="Y266" i="18"/>
  <c r="W266" i="18"/>
  <c r="U266" i="18"/>
  <c r="S266" i="18"/>
  <c r="Q266" i="18"/>
  <c r="O266" i="18"/>
  <c r="M266" i="18"/>
  <c r="K266" i="18"/>
  <c r="I266" i="18"/>
  <c r="G266" i="18"/>
  <c r="E266" i="18"/>
  <c r="AQ265" i="18"/>
  <c r="AO265" i="18"/>
  <c r="AM265" i="18"/>
  <c r="AK265" i="18"/>
  <c r="AI265" i="18"/>
  <c r="AG265" i="18"/>
  <c r="AE265" i="18"/>
  <c r="AC265" i="18"/>
  <c r="AA265" i="18"/>
  <c r="Y265" i="18"/>
  <c r="W265" i="18"/>
  <c r="U265" i="18"/>
  <c r="S265" i="18"/>
  <c r="Q265" i="18"/>
  <c r="O265" i="18"/>
  <c r="M265" i="18"/>
  <c r="K265" i="18"/>
  <c r="I265" i="18"/>
  <c r="G265" i="18"/>
  <c r="E265" i="18"/>
  <c r="AQ264" i="18"/>
  <c r="AO264" i="18"/>
  <c r="AM264" i="18"/>
  <c r="AK264" i="18"/>
  <c r="AI264" i="18"/>
  <c r="AG264" i="18"/>
  <c r="AE264" i="18"/>
  <c r="AC264" i="18"/>
  <c r="AA264" i="18"/>
  <c r="Y264" i="18"/>
  <c r="W264" i="18"/>
  <c r="U264" i="18"/>
  <c r="S264" i="18"/>
  <c r="Q264" i="18"/>
  <c r="O264" i="18"/>
  <c r="M264" i="18"/>
  <c r="K264" i="18"/>
  <c r="I264" i="18"/>
  <c r="G264" i="18"/>
  <c r="E264" i="18"/>
  <c r="AQ263" i="18"/>
  <c r="AO263" i="18"/>
  <c r="AM263" i="18"/>
  <c r="AK263" i="18"/>
  <c r="AI263" i="18"/>
  <c r="AG263" i="18"/>
  <c r="AE263" i="18"/>
  <c r="AC263" i="18"/>
  <c r="AA263" i="18"/>
  <c r="Y263" i="18"/>
  <c r="W263" i="18"/>
  <c r="U263" i="18"/>
  <c r="S263" i="18"/>
  <c r="Q263" i="18"/>
  <c r="O263" i="18"/>
  <c r="M263" i="18"/>
  <c r="K263" i="18"/>
  <c r="I263" i="18"/>
  <c r="G263" i="18"/>
  <c r="E263" i="18"/>
  <c r="AQ262" i="18"/>
  <c r="AO262" i="18"/>
  <c r="AM262" i="18"/>
  <c r="AK262" i="18"/>
  <c r="AI262" i="18"/>
  <c r="AG262" i="18"/>
  <c r="AE262" i="18"/>
  <c r="AC262" i="18"/>
  <c r="AA262" i="18"/>
  <c r="Y262" i="18"/>
  <c r="W262" i="18"/>
  <c r="U262" i="18"/>
  <c r="S262" i="18"/>
  <c r="Q262" i="18"/>
  <c r="O262" i="18"/>
  <c r="M262" i="18"/>
  <c r="K262" i="18"/>
  <c r="I262" i="18"/>
  <c r="G262" i="18"/>
  <c r="E262" i="18"/>
  <c r="AQ261" i="18"/>
  <c r="AO261" i="18"/>
  <c r="AM261" i="18"/>
  <c r="AK261" i="18"/>
  <c r="AI261" i="18"/>
  <c r="AG261" i="18"/>
  <c r="AE261" i="18"/>
  <c r="AC261" i="18"/>
  <c r="AA261" i="18"/>
  <c r="Y261" i="18"/>
  <c r="W261" i="18"/>
  <c r="U261" i="18"/>
  <c r="S261" i="18"/>
  <c r="Q261" i="18"/>
  <c r="O261" i="18"/>
  <c r="M261" i="18"/>
  <c r="K261" i="18"/>
  <c r="I261" i="18"/>
  <c r="G261" i="18"/>
  <c r="E261" i="18"/>
  <c r="AQ260" i="18"/>
  <c r="AO260" i="18"/>
  <c r="AM260" i="18"/>
  <c r="AK260" i="18"/>
  <c r="AI260" i="18"/>
  <c r="AG260" i="18"/>
  <c r="AE260" i="18"/>
  <c r="AC260" i="18"/>
  <c r="AA260" i="18"/>
  <c r="Y260" i="18"/>
  <c r="W260" i="18"/>
  <c r="U260" i="18"/>
  <c r="S260" i="18"/>
  <c r="Q260" i="18"/>
  <c r="O260" i="18"/>
  <c r="M260" i="18"/>
  <c r="K260" i="18"/>
  <c r="I260" i="18"/>
  <c r="G260" i="18"/>
  <c r="E260" i="18"/>
  <c r="AQ259" i="18"/>
  <c r="AO259" i="18"/>
  <c r="AM259" i="18"/>
  <c r="AK259" i="18"/>
  <c r="AI259" i="18"/>
  <c r="AG259" i="18"/>
  <c r="AE259" i="18"/>
  <c r="AC259" i="18"/>
  <c r="AA259" i="18"/>
  <c r="Y259" i="18"/>
  <c r="W259" i="18"/>
  <c r="U259" i="18"/>
  <c r="S259" i="18"/>
  <c r="Q259" i="18"/>
  <c r="O259" i="18"/>
  <c r="M259" i="18"/>
  <c r="K259" i="18"/>
  <c r="I259" i="18"/>
  <c r="G259" i="18"/>
  <c r="E259" i="18"/>
  <c r="AQ258" i="18"/>
  <c r="AO258" i="18"/>
  <c r="AM258" i="18"/>
  <c r="AK258" i="18"/>
  <c r="AI258" i="18"/>
  <c r="AG258" i="18"/>
  <c r="AE258" i="18"/>
  <c r="AC258" i="18"/>
  <c r="AA258" i="18"/>
  <c r="Y258" i="18"/>
  <c r="W258" i="18"/>
  <c r="U258" i="18"/>
  <c r="S258" i="18"/>
  <c r="Q258" i="18"/>
  <c r="O258" i="18"/>
  <c r="M258" i="18"/>
  <c r="K258" i="18"/>
  <c r="I258" i="18"/>
  <c r="G258" i="18"/>
  <c r="E258" i="18"/>
  <c r="AQ257" i="18"/>
  <c r="AO257" i="18"/>
  <c r="AM257" i="18"/>
  <c r="AK257" i="18"/>
  <c r="AI257" i="18"/>
  <c r="AG257" i="18"/>
  <c r="AE257" i="18"/>
  <c r="AC257" i="18"/>
  <c r="AA257" i="18"/>
  <c r="Y257" i="18"/>
  <c r="W257" i="18"/>
  <c r="U257" i="18"/>
  <c r="S257" i="18"/>
  <c r="Q257" i="18"/>
  <c r="O257" i="18"/>
  <c r="M257" i="18"/>
  <c r="K257" i="18"/>
  <c r="I257" i="18"/>
  <c r="G257" i="18"/>
  <c r="E257" i="18"/>
  <c r="AQ256" i="18"/>
  <c r="AO256" i="18"/>
  <c r="AM256" i="18"/>
  <c r="AK256" i="18"/>
  <c r="AI256" i="18"/>
  <c r="AG256" i="18"/>
  <c r="AE256" i="18"/>
  <c r="AC256" i="18"/>
  <c r="AA256" i="18"/>
  <c r="Y256" i="18"/>
  <c r="W256" i="18"/>
  <c r="U256" i="18"/>
  <c r="S256" i="18"/>
  <c r="Q256" i="18"/>
  <c r="O256" i="18"/>
  <c r="M256" i="18"/>
  <c r="K256" i="18"/>
  <c r="I256" i="18"/>
  <c r="G256" i="18"/>
  <c r="E256" i="18"/>
  <c r="AQ255" i="18"/>
  <c r="AO255" i="18"/>
  <c r="AM255" i="18"/>
  <c r="AK255" i="18"/>
  <c r="AI255" i="18"/>
  <c r="AG255" i="18"/>
  <c r="AE255" i="18"/>
  <c r="AC255" i="18"/>
  <c r="AA255" i="18"/>
  <c r="Y255" i="18"/>
  <c r="W255" i="18"/>
  <c r="U255" i="18"/>
  <c r="S255" i="18"/>
  <c r="Q255" i="18"/>
  <c r="O255" i="18"/>
  <c r="M255" i="18"/>
  <c r="K255" i="18"/>
  <c r="I255" i="18"/>
  <c r="G255" i="18"/>
  <c r="E255" i="18"/>
  <c r="AQ254" i="18"/>
  <c r="AO254" i="18"/>
  <c r="AM254" i="18"/>
  <c r="AK254" i="18"/>
  <c r="AI254" i="18"/>
  <c r="AG254" i="18"/>
  <c r="AE254" i="18"/>
  <c r="AC254" i="18"/>
  <c r="AA254" i="18"/>
  <c r="Y254" i="18"/>
  <c r="W254" i="18"/>
  <c r="U254" i="18"/>
  <c r="S254" i="18"/>
  <c r="Q254" i="18"/>
  <c r="O254" i="18"/>
  <c r="M254" i="18"/>
  <c r="K254" i="18"/>
  <c r="I254" i="18"/>
  <c r="G254" i="18"/>
  <c r="E254" i="18"/>
  <c r="AQ253" i="18"/>
  <c r="AO253" i="18"/>
  <c r="AM253" i="18"/>
  <c r="AK253" i="18"/>
  <c r="AI253" i="18"/>
  <c r="AG253" i="18"/>
  <c r="AE253" i="18"/>
  <c r="AC253" i="18"/>
  <c r="AA253" i="18"/>
  <c r="Y253" i="18"/>
  <c r="W253" i="18"/>
  <c r="U253" i="18"/>
  <c r="S253" i="18"/>
  <c r="Q253" i="18"/>
  <c r="O253" i="18"/>
  <c r="M253" i="18"/>
  <c r="K253" i="18"/>
  <c r="I253" i="18"/>
  <c r="G253" i="18"/>
  <c r="E253" i="18"/>
  <c r="AQ252" i="18"/>
  <c r="AO252" i="18"/>
  <c r="AM252" i="18"/>
  <c r="AK252" i="18"/>
  <c r="AI252" i="18"/>
  <c r="AG252" i="18"/>
  <c r="AE252" i="18"/>
  <c r="AC252" i="18"/>
  <c r="AA252" i="18"/>
  <c r="Y252" i="18"/>
  <c r="W252" i="18"/>
  <c r="U252" i="18"/>
  <c r="S252" i="18"/>
  <c r="Q252" i="18"/>
  <c r="O252" i="18"/>
  <c r="M252" i="18"/>
  <c r="K252" i="18"/>
  <c r="I252" i="18"/>
  <c r="G252" i="18"/>
  <c r="E252" i="18"/>
  <c r="AQ251" i="18"/>
  <c r="AO251" i="18"/>
  <c r="AM251" i="18"/>
  <c r="AK251" i="18"/>
  <c r="AI251" i="18"/>
  <c r="AG251" i="18"/>
  <c r="AE251" i="18"/>
  <c r="AC251" i="18"/>
  <c r="AA251" i="18"/>
  <c r="Y251" i="18"/>
  <c r="W251" i="18"/>
  <c r="U251" i="18"/>
  <c r="S251" i="18"/>
  <c r="Q251" i="18"/>
  <c r="O251" i="18"/>
  <c r="M251" i="18"/>
  <c r="K251" i="18"/>
  <c r="I251" i="18"/>
  <c r="G251" i="18"/>
  <c r="E251" i="18"/>
  <c r="AQ250" i="18"/>
  <c r="AO250" i="18"/>
  <c r="AM250" i="18"/>
  <c r="AK250" i="18"/>
  <c r="AI250" i="18"/>
  <c r="AG250" i="18"/>
  <c r="AE250" i="18"/>
  <c r="AC250" i="18"/>
  <c r="AA250" i="18"/>
  <c r="Y250" i="18"/>
  <c r="W250" i="18"/>
  <c r="U250" i="18"/>
  <c r="S250" i="18"/>
  <c r="Q250" i="18"/>
  <c r="O250" i="18"/>
  <c r="M250" i="18"/>
  <c r="K250" i="18"/>
  <c r="I250" i="18"/>
  <c r="G250" i="18"/>
  <c r="E250" i="18"/>
  <c r="AQ249" i="18"/>
  <c r="AO249" i="18"/>
  <c r="AM249" i="18"/>
  <c r="AK249" i="18"/>
  <c r="AI249" i="18"/>
  <c r="AG249" i="18"/>
  <c r="AE249" i="18"/>
  <c r="AC249" i="18"/>
  <c r="AA249" i="18"/>
  <c r="Y249" i="18"/>
  <c r="W249" i="18"/>
  <c r="U249" i="18"/>
  <c r="S249" i="18"/>
  <c r="Q249" i="18"/>
  <c r="O249" i="18"/>
  <c r="M249" i="18"/>
  <c r="K249" i="18"/>
  <c r="I249" i="18"/>
  <c r="G249" i="18"/>
  <c r="E249" i="18"/>
  <c r="AQ248" i="18"/>
  <c r="AO248" i="18"/>
  <c r="AM248" i="18"/>
  <c r="AK248" i="18"/>
  <c r="AI248" i="18"/>
  <c r="AG248" i="18"/>
  <c r="AE248" i="18"/>
  <c r="AC248" i="18"/>
  <c r="AA248" i="18"/>
  <c r="Y248" i="18"/>
  <c r="W248" i="18"/>
  <c r="U248" i="18"/>
  <c r="S248" i="18"/>
  <c r="Q248" i="18"/>
  <c r="O248" i="18"/>
  <c r="M248" i="18"/>
  <c r="K248" i="18"/>
  <c r="I248" i="18"/>
  <c r="G248" i="18"/>
  <c r="E248" i="18"/>
  <c r="AQ247" i="18"/>
  <c r="AO247" i="18"/>
  <c r="AM247" i="18"/>
  <c r="AK247" i="18"/>
  <c r="AI247" i="18"/>
  <c r="AG247" i="18"/>
  <c r="AE247" i="18"/>
  <c r="AC247" i="18"/>
  <c r="AA247" i="18"/>
  <c r="Y247" i="18"/>
  <c r="W247" i="18"/>
  <c r="U247" i="18"/>
  <c r="S247" i="18"/>
  <c r="Q247" i="18"/>
  <c r="O247" i="18"/>
  <c r="M247" i="18"/>
  <c r="K247" i="18"/>
  <c r="I247" i="18"/>
  <c r="G247" i="18"/>
  <c r="E247" i="18"/>
  <c r="AQ246" i="18"/>
  <c r="AO246" i="18"/>
  <c r="AM246" i="18"/>
  <c r="AK246" i="18"/>
  <c r="AI246" i="18"/>
  <c r="AG246" i="18"/>
  <c r="AE246" i="18"/>
  <c r="AC246" i="18"/>
  <c r="AA246" i="18"/>
  <c r="Y246" i="18"/>
  <c r="W246" i="18"/>
  <c r="U246" i="18"/>
  <c r="S246" i="18"/>
  <c r="Q246" i="18"/>
  <c r="O246" i="18"/>
  <c r="M246" i="18"/>
  <c r="K246" i="18"/>
  <c r="I246" i="18"/>
  <c r="G246" i="18"/>
  <c r="E246" i="18"/>
  <c r="AQ245" i="18"/>
  <c r="AO245" i="18"/>
  <c r="AM245" i="18"/>
  <c r="AK245" i="18"/>
  <c r="AI245" i="18"/>
  <c r="AG245" i="18"/>
  <c r="AE245" i="18"/>
  <c r="AC245" i="18"/>
  <c r="AA245" i="18"/>
  <c r="Y245" i="18"/>
  <c r="W245" i="18"/>
  <c r="U245" i="18"/>
  <c r="S245" i="18"/>
  <c r="Q245" i="18"/>
  <c r="O245" i="18"/>
  <c r="M245" i="18"/>
  <c r="K245" i="18"/>
  <c r="I245" i="18"/>
  <c r="G245" i="18"/>
  <c r="E245" i="18"/>
  <c r="AQ244" i="18"/>
  <c r="AO244" i="18"/>
  <c r="AM244" i="18"/>
  <c r="AK244" i="18"/>
  <c r="AI244" i="18"/>
  <c r="AG244" i="18"/>
  <c r="AE244" i="18"/>
  <c r="AC244" i="18"/>
  <c r="AA244" i="18"/>
  <c r="Y244" i="18"/>
  <c r="W244" i="18"/>
  <c r="U244" i="18"/>
  <c r="S244" i="18"/>
  <c r="Q244" i="18"/>
  <c r="O244" i="18"/>
  <c r="M244" i="18"/>
  <c r="K244" i="18"/>
  <c r="I244" i="18"/>
  <c r="G244" i="18"/>
  <c r="E244" i="18"/>
  <c r="AQ243" i="18"/>
  <c r="AO243" i="18"/>
  <c r="AM243" i="18"/>
  <c r="AK243" i="18"/>
  <c r="AI243" i="18"/>
  <c r="AG243" i="18"/>
  <c r="AE243" i="18"/>
  <c r="AC243" i="18"/>
  <c r="AA243" i="18"/>
  <c r="Y243" i="18"/>
  <c r="W243" i="18"/>
  <c r="U243" i="18"/>
  <c r="S243" i="18"/>
  <c r="Q243" i="18"/>
  <c r="O243" i="18"/>
  <c r="M243" i="18"/>
  <c r="K243" i="18"/>
  <c r="I243" i="18"/>
  <c r="G243" i="18"/>
  <c r="E243" i="18"/>
  <c r="AQ242" i="18"/>
  <c r="AO242" i="18"/>
  <c r="AM242" i="18"/>
  <c r="AK242" i="18"/>
  <c r="AI242" i="18"/>
  <c r="AG242" i="18"/>
  <c r="AE242" i="18"/>
  <c r="AC242" i="18"/>
  <c r="AA242" i="18"/>
  <c r="Y242" i="18"/>
  <c r="W242" i="18"/>
  <c r="U242" i="18"/>
  <c r="S242" i="18"/>
  <c r="Q242" i="18"/>
  <c r="O242" i="18"/>
  <c r="M242" i="18"/>
  <c r="K242" i="18"/>
  <c r="I242" i="18"/>
  <c r="G242" i="18"/>
  <c r="E242" i="18"/>
  <c r="AQ241" i="18"/>
  <c r="AO241" i="18"/>
  <c r="AM241" i="18"/>
  <c r="AK241" i="18"/>
  <c r="AI241" i="18"/>
  <c r="AG241" i="18"/>
  <c r="AE241" i="18"/>
  <c r="AC241" i="18"/>
  <c r="AA241" i="18"/>
  <c r="Y241" i="18"/>
  <c r="W241" i="18"/>
  <c r="U241" i="18"/>
  <c r="S241" i="18"/>
  <c r="Q241" i="18"/>
  <c r="O241" i="18"/>
  <c r="M241" i="18"/>
  <c r="K241" i="18"/>
  <c r="I241" i="18"/>
  <c r="G241" i="18"/>
  <c r="E241" i="18"/>
  <c r="AQ240" i="18"/>
  <c r="AO240" i="18"/>
  <c r="AM240" i="18"/>
  <c r="AK240" i="18"/>
  <c r="AI240" i="18"/>
  <c r="AG240" i="18"/>
  <c r="AE240" i="18"/>
  <c r="AC240" i="18"/>
  <c r="AA240" i="18"/>
  <c r="Y240" i="18"/>
  <c r="W240" i="18"/>
  <c r="U240" i="18"/>
  <c r="S240" i="18"/>
  <c r="Q240" i="18"/>
  <c r="O240" i="18"/>
  <c r="M240" i="18"/>
  <c r="K240" i="18"/>
  <c r="I240" i="18"/>
  <c r="G240" i="18"/>
  <c r="E240" i="18"/>
  <c r="AQ239" i="18"/>
  <c r="AO239" i="18"/>
  <c r="AM239" i="18"/>
  <c r="AK239" i="18"/>
  <c r="AI239" i="18"/>
  <c r="AG239" i="18"/>
  <c r="AE239" i="18"/>
  <c r="AC239" i="18"/>
  <c r="AA239" i="18"/>
  <c r="Y239" i="18"/>
  <c r="W239" i="18"/>
  <c r="U239" i="18"/>
  <c r="S239" i="18"/>
  <c r="Q239" i="18"/>
  <c r="O239" i="18"/>
  <c r="M239" i="18"/>
  <c r="K239" i="18"/>
  <c r="I239" i="18"/>
  <c r="G239" i="18"/>
  <c r="E239" i="18"/>
  <c r="AQ238" i="18"/>
  <c r="AO238" i="18"/>
  <c r="AM238" i="18"/>
  <c r="AK238" i="18"/>
  <c r="AI238" i="18"/>
  <c r="AG238" i="18"/>
  <c r="AE238" i="18"/>
  <c r="AC238" i="18"/>
  <c r="AA238" i="18"/>
  <c r="Y238" i="18"/>
  <c r="W238" i="18"/>
  <c r="U238" i="18"/>
  <c r="S238" i="18"/>
  <c r="Q238" i="18"/>
  <c r="O238" i="18"/>
  <c r="M238" i="18"/>
  <c r="K238" i="18"/>
  <c r="I238" i="18"/>
  <c r="G238" i="18"/>
  <c r="E238" i="18"/>
  <c r="AQ237" i="18"/>
  <c r="AO237" i="18"/>
  <c r="AM237" i="18"/>
  <c r="AK237" i="18"/>
  <c r="AI237" i="18"/>
  <c r="AG237" i="18"/>
  <c r="AE237" i="18"/>
  <c r="AC237" i="18"/>
  <c r="AA237" i="18"/>
  <c r="Y237" i="18"/>
  <c r="W237" i="18"/>
  <c r="U237" i="18"/>
  <c r="S237" i="18"/>
  <c r="Q237" i="18"/>
  <c r="O237" i="18"/>
  <c r="M237" i="18"/>
  <c r="K237" i="18"/>
  <c r="I237" i="18"/>
  <c r="G237" i="18"/>
  <c r="E237" i="18"/>
  <c r="AQ236" i="18"/>
  <c r="AO236" i="18"/>
  <c r="AM236" i="18"/>
  <c r="AK236" i="18"/>
  <c r="AI236" i="18"/>
  <c r="AG236" i="18"/>
  <c r="AE236" i="18"/>
  <c r="AC236" i="18"/>
  <c r="AA236" i="18"/>
  <c r="Y236" i="18"/>
  <c r="W236" i="18"/>
  <c r="U236" i="18"/>
  <c r="S236" i="18"/>
  <c r="Q236" i="18"/>
  <c r="O236" i="18"/>
  <c r="M236" i="18"/>
  <c r="K236" i="18"/>
  <c r="I236" i="18"/>
  <c r="G236" i="18"/>
  <c r="E236" i="18"/>
  <c r="AQ235" i="18"/>
  <c r="AO235" i="18"/>
  <c r="AM235" i="18"/>
  <c r="AK235" i="18"/>
  <c r="AI235" i="18"/>
  <c r="AG235" i="18"/>
  <c r="AE235" i="18"/>
  <c r="AC235" i="18"/>
  <c r="AA235" i="18"/>
  <c r="Y235" i="18"/>
  <c r="W235" i="18"/>
  <c r="U235" i="18"/>
  <c r="S235" i="18"/>
  <c r="Q235" i="18"/>
  <c r="O235" i="18"/>
  <c r="M235" i="18"/>
  <c r="K235" i="18"/>
  <c r="I235" i="18"/>
  <c r="G235" i="18"/>
  <c r="E235" i="18"/>
  <c r="AQ234" i="18"/>
  <c r="AO234" i="18"/>
  <c r="AM234" i="18"/>
  <c r="AK234" i="18"/>
  <c r="AI234" i="18"/>
  <c r="AG234" i="18"/>
  <c r="AE234" i="18"/>
  <c r="AC234" i="18"/>
  <c r="AA234" i="18"/>
  <c r="Y234" i="18"/>
  <c r="W234" i="18"/>
  <c r="U234" i="18"/>
  <c r="S234" i="18"/>
  <c r="Q234" i="18"/>
  <c r="O234" i="18"/>
  <c r="M234" i="18"/>
  <c r="K234" i="18"/>
  <c r="I234" i="18"/>
  <c r="G234" i="18"/>
  <c r="E234" i="18"/>
  <c r="AQ233" i="18"/>
  <c r="AO233" i="18"/>
  <c r="AM233" i="18"/>
  <c r="AK233" i="18"/>
  <c r="AI233" i="18"/>
  <c r="AG233" i="18"/>
  <c r="AE233" i="18"/>
  <c r="AC233" i="18"/>
  <c r="AA233" i="18"/>
  <c r="Y233" i="18"/>
  <c r="W233" i="18"/>
  <c r="U233" i="18"/>
  <c r="S233" i="18"/>
  <c r="Q233" i="18"/>
  <c r="O233" i="18"/>
  <c r="M233" i="18"/>
  <c r="K233" i="18"/>
  <c r="I233" i="18"/>
  <c r="G233" i="18"/>
  <c r="E233" i="18"/>
  <c r="AQ232" i="18"/>
  <c r="AO232" i="18"/>
  <c r="AM232" i="18"/>
  <c r="AK232" i="18"/>
  <c r="AI232" i="18"/>
  <c r="AG232" i="18"/>
  <c r="AE232" i="18"/>
  <c r="AC232" i="18"/>
  <c r="AA232" i="18"/>
  <c r="Y232" i="18"/>
  <c r="W232" i="18"/>
  <c r="U232" i="18"/>
  <c r="S232" i="18"/>
  <c r="Q232" i="18"/>
  <c r="O232" i="18"/>
  <c r="M232" i="18"/>
  <c r="K232" i="18"/>
  <c r="I232" i="18"/>
  <c r="G232" i="18"/>
  <c r="E232" i="18"/>
  <c r="AQ231" i="18"/>
  <c r="AO231" i="18"/>
  <c r="AM231" i="18"/>
  <c r="AK231" i="18"/>
  <c r="AI231" i="18"/>
  <c r="AG231" i="18"/>
  <c r="AE231" i="18"/>
  <c r="AC231" i="18"/>
  <c r="AA231" i="18"/>
  <c r="Y231" i="18"/>
  <c r="W231" i="18"/>
  <c r="U231" i="18"/>
  <c r="S231" i="18"/>
  <c r="Q231" i="18"/>
  <c r="O231" i="18"/>
  <c r="M231" i="18"/>
  <c r="K231" i="18"/>
  <c r="I231" i="18"/>
  <c r="G231" i="18"/>
  <c r="E231" i="18"/>
  <c r="AQ230" i="18"/>
  <c r="AO230" i="18"/>
  <c r="AM230" i="18"/>
  <c r="AK230" i="18"/>
  <c r="AI230" i="18"/>
  <c r="AG230" i="18"/>
  <c r="AE230" i="18"/>
  <c r="AC230" i="18"/>
  <c r="AA230" i="18"/>
  <c r="Y230" i="18"/>
  <c r="W230" i="18"/>
  <c r="U230" i="18"/>
  <c r="S230" i="18"/>
  <c r="Q230" i="18"/>
  <c r="O230" i="18"/>
  <c r="M230" i="18"/>
  <c r="K230" i="18"/>
  <c r="I230" i="18"/>
  <c r="G230" i="18"/>
  <c r="E230" i="18"/>
  <c r="AQ229" i="18"/>
  <c r="AO229" i="18"/>
  <c r="AM229" i="18"/>
  <c r="AK229" i="18"/>
  <c r="AI229" i="18"/>
  <c r="AG229" i="18"/>
  <c r="AE229" i="18"/>
  <c r="AC229" i="18"/>
  <c r="AA229" i="18"/>
  <c r="Y229" i="18"/>
  <c r="W229" i="18"/>
  <c r="U229" i="18"/>
  <c r="S229" i="18"/>
  <c r="Q229" i="18"/>
  <c r="O229" i="18"/>
  <c r="M229" i="18"/>
  <c r="K229" i="18"/>
  <c r="I229" i="18"/>
  <c r="G229" i="18"/>
  <c r="E229" i="18"/>
  <c r="AQ228" i="18"/>
  <c r="AO228" i="18"/>
  <c r="AM228" i="18"/>
  <c r="AK228" i="18"/>
  <c r="AI228" i="18"/>
  <c r="AG228" i="18"/>
  <c r="AE228" i="18"/>
  <c r="AC228" i="18"/>
  <c r="AA228" i="18"/>
  <c r="Y228" i="18"/>
  <c r="W228" i="18"/>
  <c r="U228" i="18"/>
  <c r="S228" i="18"/>
  <c r="Q228" i="18"/>
  <c r="O228" i="18"/>
  <c r="M228" i="18"/>
  <c r="K228" i="18"/>
  <c r="I228" i="18"/>
  <c r="G228" i="18"/>
  <c r="E228" i="18"/>
  <c r="AQ227" i="18"/>
  <c r="AO227" i="18"/>
  <c r="AM227" i="18"/>
  <c r="AK227" i="18"/>
  <c r="AI227" i="18"/>
  <c r="AG227" i="18"/>
  <c r="AE227" i="18"/>
  <c r="AC227" i="18"/>
  <c r="AA227" i="18"/>
  <c r="Y227" i="18"/>
  <c r="W227" i="18"/>
  <c r="U227" i="18"/>
  <c r="S227" i="18"/>
  <c r="Q227" i="18"/>
  <c r="O227" i="18"/>
  <c r="M227" i="18"/>
  <c r="K227" i="18"/>
  <c r="I227" i="18"/>
  <c r="G227" i="18"/>
  <c r="E227" i="18"/>
  <c r="AQ226" i="18"/>
  <c r="AO226" i="18"/>
  <c r="AM226" i="18"/>
  <c r="AK226" i="18"/>
  <c r="AI226" i="18"/>
  <c r="AG226" i="18"/>
  <c r="AE226" i="18"/>
  <c r="AC226" i="18"/>
  <c r="AA226" i="18"/>
  <c r="Y226" i="18"/>
  <c r="W226" i="18"/>
  <c r="U226" i="18"/>
  <c r="S226" i="18"/>
  <c r="Q226" i="18"/>
  <c r="O226" i="18"/>
  <c r="M226" i="18"/>
  <c r="K226" i="18"/>
  <c r="I226" i="18"/>
  <c r="G226" i="18"/>
  <c r="E226" i="18"/>
  <c r="AQ225" i="18"/>
  <c r="AO225" i="18"/>
  <c r="AM225" i="18"/>
  <c r="AK225" i="18"/>
  <c r="AI225" i="18"/>
  <c r="AG225" i="18"/>
  <c r="AE225" i="18"/>
  <c r="AC225" i="18"/>
  <c r="AA225" i="18"/>
  <c r="Y225" i="18"/>
  <c r="W225" i="18"/>
  <c r="U225" i="18"/>
  <c r="S225" i="18"/>
  <c r="Q225" i="18"/>
  <c r="O225" i="18"/>
  <c r="M225" i="18"/>
  <c r="K225" i="18"/>
  <c r="I225" i="18"/>
  <c r="G225" i="18"/>
  <c r="E225" i="18"/>
  <c r="AQ224" i="18"/>
  <c r="AO224" i="18"/>
  <c r="AM224" i="18"/>
  <c r="AK224" i="18"/>
  <c r="AI224" i="18"/>
  <c r="AG224" i="18"/>
  <c r="AE224" i="18"/>
  <c r="AC224" i="18"/>
  <c r="AA224" i="18"/>
  <c r="Y224" i="18"/>
  <c r="W224" i="18"/>
  <c r="U224" i="18"/>
  <c r="S224" i="18"/>
  <c r="Q224" i="18"/>
  <c r="O224" i="18"/>
  <c r="M224" i="18"/>
  <c r="K224" i="18"/>
  <c r="I224" i="18"/>
  <c r="G224" i="18"/>
  <c r="E224" i="18"/>
  <c r="AQ223" i="18"/>
  <c r="AO223" i="18"/>
  <c r="AM223" i="18"/>
  <c r="AK223" i="18"/>
  <c r="AI223" i="18"/>
  <c r="AG223" i="18"/>
  <c r="AE223" i="18"/>
  <c r="AC223" i="18"/>
  <c r="AA223" i="18"/>
  <c r="Y223" i="18"/>
  <c r="W223" i="18"/>
  <c r="U223" i="18"/>
  <c r="S223" i="18"/>
  <c r="Q223" i="18"/>
  <c r="O223" i="18"/>
  <c r="M223" i="18"/>
  <c r="K223" i="18"/>
  <c r="I223" i="18"/>
  <c r="G223" i="18"/>
  <c r="E223" i="18"/>
  <c r="AQ222" i="18"/>
  <c r="AO222" i="18"/>
  <c r="AM222" i="18"/>
  <c r="AK222" i="18"/>
  <c r="AI222" i="18"/>
  <c r="AG222" i="18"/>
  <c r="AE222" i="18"/>
  <c r="AC222" i="18"/>
  <c r="AA222" i="18"/>
  <c r="Y222" i="18"/>
  <c r="W222" i="18"/>
  <c r="U222" i="18"/>
  <c r="S222" i="18"/>
  <c r="Q222" i="18"/>
  <c r="O222" i="18"/>
  <c r="M222" i="18"/>
  <c r="K222" i="18"/>
  <c r="I222" i="18"/>
  <c r="G222" i="18"/>
  <c r="E222" i="18"/>
  <c r="AQ221" i="18"/>
  <c r="AO221" i="18"/>
  <c r="AM221" i="18"/>
  <c r="AK221" i="18"/>
  <c r="AI221" i="18"/>
  <c r="AG221" i="18"/>
  <c r="AE221" i="18"/>
  <c r="AC221" i="18"/>
  <c r="AA221" i="18"/>
  <c r="Y221" i="18"/>
  <c r="W221" i="18"/>
  <c r="U221" i="18"/>
  <c r="S221" i="18"/>
  <c r="Q221" i="18"/>
  <c r="O221" i="18"/>
  <c r="M221" i="18"/>
  <c r="K221" i="18"/>
  <c r="I221" i="18"/>
  <c r="G221" i="18"/>
  <c r="E221" i="18"/>
  <c r="AQ220" i="18"/>
  <c r="AO220" i="18"/>
  <c r="AM220" i="18"/>
  <c r="AK220" i="18"/>
  <c r="AI220" i="18"/>
  <c r="AG220" i="18"/>
  <c r="AE220" i="18"/>
  <c r="AC220" i="18"/>
  <c r="AA220" i="18"/>
  <c r="Y220" i="18"/>
  <c r="W220" i="18"/>
  <c r="U220" i="18"/>
  <c r="S220" i="18"/>
  <c r="Q220" i="18"/>
  <c r="O220" i="18"/>
  <c r="M220" i="18"/>
  <c r="K220" i="18"/>
  <c r="I220" i="18"/>
  <c r="G220" i="18"/>
  <c r="E220" i="18"/>
  <c r="AQ219" i="18"/>
  <c r="AO219" i="18"/>
  <c r="AM219" i="18"/>
  <c r="AK219" i="18"/>
  <c r="AI219" i="18"/>
  <c r="AG219" i="18"/>
  <c r="AE219" i="18"/>
  <c r="AC219" i="18"/>
  <c r="AA219" i="18"/>
  <c r="Y219" i="18"/>
  <c r="W219" i="18"/>
  <c r="U219" i="18"/>
  <c r="S219" i="18"/>
  <c r="Q219" i="18"/>
  <c r="O219" i="18"/>
  <c r="M219" i="18"/>
  <c r="K219" i="18"/>
  <c r="I219" i="18"/>
  <c r="G219" i="18"/>
  <c r="E219" i="18"/>
  <c r="AQ218" i="18"/>
  <c r="AO218" i="18"/>
  <c r="AM218" i="18"/>
  <c r="AK218" i="18"/>
  <c r="AI218" i="18"/>
  <c r="AG218" i="18"/>
  <c r="AE218" i="18"/>
  <c r="AC218" i="18"/>
  <c r="AA218" i="18"/>
  <c r="Y218" i="18"/>
  <c r="W218" i="18"/>
  <c r="U218" i="18"/>
  <c r="S218" i="18"/>
  <c r="Q218" i="18"/>
  <c r="O218" i="18"/>
  <c r="M218" i="18"/>
  <c r="K218" i="18"/>
  <c r="I218" i="18"/>
  <c r="G218" i="18"/>
  <c r="E218" i="18"/>
  <c r="AQ217" i="18"/>
  <c r="AO217" i="18"/>
  <c r="AM217" i="18"/>
  <c r="AK217" i="18"/>
  <c r="AI217" i="18"/>
  <c r="AG217" i="18"/>
  <c r="AE217" i="18"/>
  <c r="AC217" i="18"/>
  <c r="AA217" i="18"/>
  <c r="Y217" i="18"/>
  <c r="W217" i="18"/>
  <c r="U217" i="18"/>
  <c r="S217" i="18"/>
  <c r="Q217" i="18"/>
  <c r="O217" i="18"/>
  <c r="M217" i="18"/>
  <c r="K217" i="18"/>
  <c r="I217" i="18"/>
  <c r="G217" i="18"/>
  <c r="E217" i="18"/>
  <c r="AQ216" i="18"/>
  <c r="AO216" i="18"/>
  <c r="AM216" i="18"/>
  <c r="AK216" i="18"/>
  <c r="AI216" i="18"/>
  <c r="AG216" i="18"/>
  <c r="AE216" i="18"/>
  <c r="AC216" i="18"/>
  <c r="AA216" i="18"/>
  <c r="Y216" i="18"/>
  <c r="W216" i="18"/>
  <c r="U216" i="18"/>
  <c r="S216" i="18"/>
  <c r="Q216" i="18"/>
  <c r="O216" i="18"/>
  <c r="M216" i="18"/>
  <c r="K216" i="18"/>
  <c r="I216" i="18"/>
  <c r="G216" i="18"/>
  <c r="E216" i="18"/>
  <c r="AQ215" i="18"/>
  <c r="AO215" i="18"/>
  <c r="AM215" i="18"/>
  <c r="AK215" i="18"/>
  <c r="AI215" i="18"/>
  <c r="AG215" i="18"/>
  <c r="AE215" i="18"/>
  <c r="AC215" i="18"/>
  <c r="AA215" i="18"/>
  <c r="Y215" i="18"/>
  <c r="W215" i="18"/>
  <c r="U215" i="18"/>
  <c r="S215" i="18"/>
  <c r="Q215" i="18"/>
  <c r="O215" i="18"/>
  <c r="M215" i="18"/>
  <c r="K215" i="18"/>
  <c r="I215" i="18"/>
  <c r="G215" i="18"/>
  <c r="E215" i="18"/>
  <c r="AQ214" i="18"/>
  <c r="AO214" i="18"/>
  <c r="AM214" i="18"/>
  <c r="AK214" i="18"/>
  <c r="AI214" i="18"/>
  <c r="AG214" i="18"/>
  <c r="AE214" i="18"/>
  <c r="AC214" i="18"/>
  <c r="AA214" i="18"/>
  <c r="Y214" i="18"/>
  <c r="W214" i="18"/>
  <c r="U214" i="18"/>
  <c r="S214" i="18"/>
  <c r="Q214" i="18"/>
  <c r="O214" i="18"/>
  <c r="M214" i="18"/>
  <c r="K214" i="18"/>
  <c r="I214" i="18"/>
  <c r="G214" i="18"/>
  <c r="E214" i="18"/>
  <c r="AQ213" i="18"/>
  <c r="AO213" i="18"/>
  <c r="AM213" i="18"/>
  <c r="AK213" i="18"/>
  <c r="AI213" i="18"/>
  <c r="AG213" i="18"/>
  <c r="AE213" i="18"/>
  <c r="AC213" i="18"/>
  <c r="AA213" i="18"/>
  <c r="Y213" i="18"/>
  <c r="W213" i="18"/>
  <c r="U213" i="18"/>
  <c r="S213" i="18"/>
  <c r="Q213" i="18"/>
  <c r="O213" i="18"/>
  <c r="M213" i="18"/>
  <c r="K213" i="18"/>
  <c r="I213" i="18"/>
  <c r="G213" i="18"/>
  <c r="E213" i="18"/>
  <c r="AQ212" i="18"/>
  <c r="AO212" i="18"/>
  <c r="AM212" i="18"/>
  <c r="AK212" i="18"/>
  <c r="AI212" i="18"/>
  <c r="AG212" i="18"/>
  <c r="AE212" i="18"/>
  <c r="AC212" i="18"/>
  <c r="AA212" i="18"/>
  <c r="Y212" i="18"/>
  <c r="W212" i="18"/>
  <c r="U212" i="18"/>
  <c r="S212" i="18"/>
  <c r="Q212" i="18"/>
  <c r="O212" i="18"/>
  <c r="M212" i="18"/>
  <c r="K212" i="18"/>
  <c r="I212" i="18"/>
  <c r="G212" i="18"/>
  <c r="E212" i="18"/>
  <c r="AQ211" i="18"/>
  <c r="AO211" i="18"/>
  <c r="AM211" i="18"/>
  <c r="AK211" i="18"/>
  <c r="AI211" i="18"/>
  <c r="AG211" i="18"/>
  <c r="AE211" i="18"/>
  <c r="AC211" i="18"/>
  <c r="AA211" i="18"/>
  <c r="Y211" i="18"/>
  <c r="W211" i="18"/>
  <c r="U211" i="18"/>
  <c r="S211" i="18"/>
  <c r="Q211" i="18"/>
  <c r="O211" i="18"/>
  <c r="M211" i="18"/>
  <c r="K211" i="18"/>
  <c r="I211" i="18"/>
  <c r="G211" i="18"/>
  <c r="E211" i="18"/>
  <c r="AQ210" i="18"/>
  <c r="AO210" i="18"/>
  <c r="AM210" i="18"/>
  <c r="AK210" i="18"/>
  <c r="AI210" i="18"/>
  <c r="AG210" i="18"/>
  <c r="AE210" i="18"/>
  <c r="AC210" i="18"/>
  <c r="AA210" i="18"/>
  <c r="Y210" i="18"/>
  <c r="W210" i="18"/>
  <c r="U210" i="18"/>
  <c r="S210" i="18"/>
  <c r="Q210" i="18"/>
  <c r="O210" i="18"/>
  <c r="M210" i="18"/>
  <c r="K210" i="18"/>
  <c r="I210" i="18"/>
  <c r="G210" i="18"/>
  <c r="E210" i="18"/>
  <c r="AQ209" i="18"/>
  <c r="AO209" i="18"/>
  <c r="AM209" i="18"/>
  <c r="AK209" i="18"/>
  <c r="AI209" i="18"/>
  <c r="AG209" i="18"/>
  <c r="AE209" i="18"/>
  <c r="AC209" i="18"/>
  <c r="AA209" i="18"/>
  <c r="Y209" i="18"/>
  <c r="W209" i="18"/>
  <c r="U209" i="18"/>
  <c r="S209" i="18"/>
  <c r="Q209" i="18"/>
  <c r="O209" i="18"/>
  <c r="M209" i="18"/>
  <c r="K209" i="18"/>
  <c r="I209" i="18"/>
  <c r="G209" i="18"/>
  <c r="E209" i="18"/>
  <c r="AQ208" i="18"/>
  <c r="AO208" i="18"/>
  <c r="AM208" i="18"/>
  <c r="AK208" i="18"/>
  <c r="AI208" i="18"/>
  <c r="AG208" i="18"/>
  <c r="AE208" i="18"/>
  <c r="AC208" i="18"/>
  <c r="AA208" i="18"/>
  <c r="Y208" i="18"/>
  <c r="W208" i="18"/>
  <c r="U208" i="18"/>
  <c r="S208" i="18"/>
  <c r="Q208" i="18"/>
  <c r="O208" i="18"/>
  <c r="M208" i="18"/>
  <c r="K208" i="18"/>
  <c r="I208" i="18"/>
  <c r="G208" i="18"/>
  <c r="E208" i="18"/>
  <c r="AQ207" i="18"/>
  <c r="AO207" i="18"/>
  <c r="AM207" i="18"/>
  <c r="AK207" i="18"/>
  <c r="AI207" i="18"/>
  <c r="AG207" i="18"/>
  <c r="AE207" i="18"/>
  <c r="AC207" i="18"/>
  <c r="AA207" i="18"/>
  <c r="Y207" i="18"/>
  <c r="W207" i="18"/>
  <c r="U207" i="18"/>
  <c r="S207" i="18"/>
  <c r="Q207" i="18"/>
  <c r="O207" i="18"/>
  <c r="M207" i="18"/>
  <c r="K207" i="18"/>
  <c r="I207" i="18"/>
  <c r="G207" i="18"/>
  <c r="E207" i="18"/>
  <c r="AQ206" i="18"/>
  <c r="AO206" i="18"/>
  <c r="AM206" i="18"/>
  <c r="AK206" i="18"/>
  <c r="AI206" i="18"/>
  <c r="AG206" i="18"/>
  <c r="AE206" i="18"/>
  <c r="AC206" i="18"/>
  <c r="AA206" i="18"/>
  <c r="Y206" i="18"/>
  <c r="W206" i="18"/>
  <c r="U206" i="18"/>
  <c r="S206" i="18"/>
  <c r="Q206" i="18"/>
  <c r="O206" i="18"/>
  <c r="M206" i="18"/>
  <c r="K206" i="18"/>
  <c r="I206" i="18"/>
  <c r="G206" i="18"/>
  <c r="E206" i="18"/>
  <c r="AQ205" i="18"/>
  <c r="AO205" i="18"/>
  <c r="AM205" i="18"/>
  <c r="AK205" i="18"/>
  <c r="AI205" i="18"/>
  <c r="AG205" i="18"/>
  <c r="AE205" i="18"/>
  <c r="AC205" i="18"/>
  <c r="AA205" i="18"/>
  <c r="Y205" i="18"/>
  <c r="W205" i="18"/>
  <c r="U205" i="18"/>
  <c r="S205" i="18"/>
  <c r="Q205" i="18"/>
  <c r="O205" i="18"/>
  <c r="M205" i="18"/>
  <c r="K205" i="18"/>
  <c r="I205" i="18"/>
  <c r="G205" i="18"/>
  <c r="E205" i="18"/>
  <c r="AQ204" i="18"/>
  <c r="AO204" i="18"/>
  <c r="AM204" i="18"/>
  <c r="AK204" i="18"/>
  <c r="AI204" i="18"/>
  <c r="AG204" i="18"/>
  <c r="AE204" i="18"/>
  <c r="AC204" i="18"/>
  <c r="AA204" i="18"/>
  <c r="Y204" i="18"/>
  <c r="W204" i="18"/>
  <c r="U204" i="18"/>
  <c r="S204" i="18"/>
  <c r="Q204" i="18"/>
  <c r="O204" i="18"/>
  <c r="M204" i="18"/>
  <c r="K204" i="18"/>
  <c r="I204" i="18"/>
  <c r="G204" i="18"/>
  <c r="E204" i="18"/>
  <c r="AQ203" i="18"/>
  <c r="AO203" i="18"/>
  <c r="AM203" i="18"/>
  <c r="AK203" i="18"/>
  <c r="AI203" i="18"/>
  <c r="AG203" i="18"/>
  <c r="AE203" i="18"/>
  <c r="AC203" i="18"/>
  <c r="AA203" i="18"/>
  <c r="Y203" i="18"/>
  <c r="W203" i="18"/>
  <c r="U203" i="18"/>
  <c r="S203" i="18"/>
  <c r="Q203" i="18"/>
  <c r="O203" i="18"/>
  <c r="M203" i="18"/>
  <c r="K203" i="18"/>
  <c r="I203" i="18"/>
  <c r="G203" i="18"/>
  <c r="E203" i="18"/>
  <c r="AQ202" i="18"/>
  <c r="AO202" i="18"/>
  <c r="AM202" i="18"/>
  <c r="AK202" i="18"/>
  <c r="AI202" i="18"/>
  <c r="AG202" i="18"/>
  <c r="AE202" i="18"/>
  <c r="AC202" i="18"/>
  <c r="AA202" i="18"/>
  <c r="Y202" i="18"/>
  <c r="W202" i="18"/>
  <c r="U202" i="18"/>
  <c r="S202" i="18"/>
  <c r="Q202" i="18"/>
  <c r="O202" i="18"/>
  <c r="M202" i="18"/>
  <c r="K202" i="18"/>
  <c r="I202" i="18"/>
  <c r="G202" i="18"/>
  <c r="E202" i="18"/>
  <c r="AQ201" i="18"/>
  <c r="AO201" i="18"/>
  <c r="AM201" i="18"/>
  <c r="AK201" i="18"/>
  <c r="AI201" i="18"/>
  <c r="AG201" i="18"/>
  <c r="AE201" i="18"/>
  <c r="AC201" i="18"/>
  <c r="AA201" i="18"/>
  <c r="Y201" i="18"/>
  <c r="W201" i="18"/>
  <c r="U201" i="18"/>
  <c r="S201" i="18"/>
  <c r="Q201" i="18"/>
  <c r="O201" i="18"/>
  <c r="M201" i="18"/>
  <c r="K201" i="18"/>
  <c r="I201" i="18"/>
  <c r="G201" i="18"/>
  <c r="E201" i="18"/>
  <c r="AQ200" i="18"/>
  <c r="AO200" i="18"/>
  <c r="AM200" i="18"/>
  <c r="AK200" i="18"/>
  <c r="AI200" i="18"/>
  <c r="AG200" i="18"/>
  <c r="AE200" i="18"/>
  <c r="AC200" i="18"/>
  <c r="AA200" i="18"/>
  <c r="Y200" i="18"/>
  <c r="W200" i="18"/>
  <c r="U200" i="18"/>
  <c r="S200" i="18"/>
  <c r="Q200" i="18"/>
  <c r="O200" i="18"/>
  <c r="M200" i="18"/>
  <c r="K200" i="18"/>
  <c r="I200" i="18"/>
  <c r="G200" i="18"/>
  <c r="E200" i="18"/>
  <c r="AQ199" i="18"/>
  <c r="AO199" i="18"/>
  <c r="AM199" i="18"/>
  <c r="AK199" i="18"/>
  <c r="AI199" i="18"/>
  <c r="AG199" i="18"/>
  <c r="AE199" i="18"/>
  <c r="AC199" i="18"/>
  <c r="AA199" i="18"/>
  <c r="Y199" i="18"/>
  <c r="W199" i="18"/>
  <c r="U199" i="18"/>
  <c r="S199" i="18"/>
  <c r="Q199" i="18"/>
  <c r="O199" i="18"/>
  <c r="M199" i="18"/>
  <c r="K199" i="18"/>
  <c r="I199" i="18"/>
  <c r="G199" i="18"/>
  <c r="E199" i="18"/>
  <c r="AQ198" i="18"/>
  <c r="AO198" i="18"/>
  <c r="AM198" i="18"/>
  <c r="AK198" i="18"/>
  <c r="AI198" i="18"/>
  <c r="AG198" i="18"/>
  <c r="AE198" i="18"/>
  <c r="AC198" i="18"/>
  <c r="AA198" i="18"/>
  <c r="Y198" i="18"/>
  <c r="W198" i="18"/>
  <c r="U198" i="18"/>
  <c r="S198" i="18"/>
  <c r="Q198" i="18"/>
  <c r="O198" i="18"/>
  <c r="M198" i="18"/>
  <c r="K198" i="18"/>
  <c r="I198" i="18"/>
  <c r="G198" i="18"/>
  <c r="E198" i="18"/>
  <c r="AQ197" i="18"/>
  <c r="AO197" i="18"/>
  <c r="AM197" i="18"/>
  <c r="AK197" i="18"/>
  <c r="AI197" i="18"/>
  <c r="AG197" i="18"/>
  <c r="AE197" i="18"/>
  <c r="AC197" i="18"/>
  <c r="AA197" i="18"/>
  <c r="Y197" i="18"/>
  <c r="W197" i="18"/>
  <c r="U197" i="18"/>
  <c r="S197" i="18"/>
  <c r="Q197" i="18"/>
  <c r="O197" i="18"/>
  <c r="M197" i="18"/>
  <c r="K197" i="18"/>
  <c r="I197" i="18"/>
  <c r="G197" i="18"/>
  <c r="E197" i="18"/>
  <c r="AQ196" i="18"/>
  <c r="AO196" i="18"/>
  <c r="AM196" i="18"/>
  <c r="AK196" i="18"/>
  <c r="AI196" i="18"/>
  <c r="AG196" i="18"/>
  <c r="AE196" i="18"/>
  <c r="AC196" i="18"/>
  <c r="AA196" i="18"/>
  <c r="Y196" i="18"/>
  <c r="W196" i="18"/>
  <c r="U196" i="18"/>
  <c r="S196" i="18"/>
  <c r="Q196" i="18"/>
  <c r="O196" i="18"/>
  <c r="M196" i="18"/>
  <c r="K196" i="18"/>
  <c r="I196" i="18"/>
  <c r="G196" i="18"/>
  <c r="E196" i="18"/>
  <c r="AQ195" i="18"/>
  <c r="AO195" i="18"/>
  <c r="AM195" i="18"/>
  <c r="AK195" i="18"/>
  <c r="AI195" i="18"/>
  <c r="AG195" i="18"/>
  <c r="AE195" i="18"/>
  <c r="AC195" i="18"/>
  <c r="AA195" i="18"/>
  <c r="Y195" i="18"/>
  <c r="W195" i="18"/>
  <c r="U195" i="18"/>
  <c r="S195" i="18"/>
  <c r="Q195" i="18"/>
  <c r="O195" i="18"/>
  <c r="M195" i="18"/>
  <c r="K195" i="18"/>
  <c r="I195" i="18"/>
  <c r="G195" i="18"/>
  <c r="E195" i="18"/>
  <c r="AQ194" i="18"/>
  <c r="AO194" i="18"/>
  <c r="AM194" i="18"/>
  <c r="AK194" i="18"/>
  <c r="AI194" i="18"/>
  <c r="AG194" i="18"/>
  <c r="AE194" i="18"/>
  <c r="AC194" i="18"/>
  <c r="AA194" i="18"/>
  <c r="Y194" i="18"/>
  <c r="W194" i="18"/>
  <c r="U194" i="18"/>
  <c r="S194" i="18"/>
  <c r="Q194" i="18"/>
  <c r="O194" i="18"/>
  <c r="M194" i="18"/>
  <c r="K194" i="18"/>
  <c r="I194" i="18"/>
  <c r="G194" i="18"/>
  <c r="E194" i="18"/>
  <c r="AQ193" i="18"/>
  <c r="AO193" i="18"/>
  <c r="AM193" i="18"/>
  <c r="AK193" i="18"/>
  <c r="AI193" i="18"/>
  <c r="AG193" i="18"/>
  <c r="AE193" i="18"/>
  <c r="AC193" i="18"/>
  <c r="AA193" i="18"/>
  <c r="Y193" i="18"/>
  <c r="W193" i="18"/>
  <c r="U193" i="18"/>
  <c r="S193" i="18"/>
  <c r="Q193" i="18"/>
  <c r="O193" i="18"/>
  <c r="M193" i="18"/>
  <c r="K193" i="18"/>
  <c r="I193" i="18"/>
  <c r="G193" i="18"/>
  <c r="E193" i="18"/>
  <c r="AQ192" i="18"/>
  <c r="AO192" i="18"/>
  <c r="AM192" i="18"/>
  <c r="AK192" i="18"/>
  <c r="AI192" i="18"/>
  <c r="AG192" i="18"/>
  <c r="AE192" i="18"/>
  <c r="AC192" i="18"/>
  <c r="AA192" i="18"/>
  <c r="Y192" i="18"/>
  <c r="W192" i="18"/>
  <c r="U192" i="18"/>
  <c r="S192" i="18"/>
  <c r="Q192" i="18"/>
  <c r="O192" i="18"/>
  <c r="M192" i="18"/>
  <c r="K192" i="18"/>
  <c r="I192" i="18"/>
  <c r="G192" i="18"/>
  <c r="E192" i="18"/>
  <c r="AQ191" i="18"/>
  <c r="AO191" i="18"/>
  <c r="AM191" i="18"/>
  <c r="AK191" i="18"/>
  <c r="AI191" i="18"/>
  <c r="AG191" i="18"/>
  <c r="AE191" i="18"/>
  <c r="AC191" i="18"/>
  <c r="AA191" i="18"/>
  <c r="Y191" i="18"/>
  <c r="W191" i="18"/>
  <c r="U191" i="18"/>
  <c r="S191" i="18"/>
  <c r="Q191" i="18"/>
  <c r="O191" i="18"/>
  <c r="M191" i="18"/>
  <c r="K191" i="18"/>
  <c r="I191" i="18"/>
  <c r="G191" i="18"/>
  <c r="E191" i="18"/>
  <c r="AQ190" i="18"/>
  <c r="AO190" i="18"/>
  <c r="AM190" i="18"/>
  <c r="AK190" i="18"/>
  <c r="AI190" i="18"/>
  <c r="AG190" i="18"/>
  <c r="AE190" i="18"/>
  <c r="AC190" i="18"/>
  <c r="AA190" i="18"/>
  <c r="Y190" i="18"/>
  <c r="W190" i="18"/>
  <c r="U190" i="18"/>
  <c r="S190" i="18"/>
  <c r="Q190" i="18"/>
  <c r="O190" i="18"/>
  <c r="M190" i="18"/>
  <c r="K190" i="18"/>
  <c r="I190" i="18"/>
  <c r="G190" i="18"/>
  <c r="E190" i="18"/>
  <c r="AQ189" i="18"/>
  <c r="AO189" i="18"/>
  <c r="AM189" i="18"/>
  <c r="AK189" i="18"/>
  <c r="AI189" i="18"/>
  <c r="AG189" i="18"/>
  <c r="AE189" i="18"/>
  <c r="AC189" i="18"/>
  <c r="AA189" i="18"/>
  <c r="Y189" i="18"/>
  <c r="W189" i="18"/>
  <c r="U189" i="18"/>
  <c r="S189" i="18"/>
  <c r="Q189" i="18"/>
  <c r="O189" i="18"/>
  <c r="M189" i="18"/>
  <c r="K189" i="18"/>
  <c r="I189" i="18"/>
  <c r="G189" i="18"/>
  <c r="E189" i="18"/>
  <c r="AQ188" i="18"/>
  <c r="AO188" i="18"/>
  <c r="AM188" i="18"/>
  <c r="AK188" i="18"/>
  <c r="AI188" i="18"/>
  <c r="AG188" i="18"/>
  <c r="AE188" i="18"/>
  <c r="AC188" i="18"/>
  <c r="AA188" i="18"/>
  <c r="Y188" i="18"/>
  <c r="W188" i="18"/>
  <c r="U188" i="18"/>
  <c r="S188" i="18"/>
  <c r="Q188" i="18"/>
  <c r="O188" i="18"/>
  <c r="M188" i="18"/>
  <c r="K188" i="18"/>
  <c r="I188" i="18"/>
  <c r="G188" i="18"/>
  <c r="E188" i="18"/>
  <c r="AQ187" i="18"/>
  <c r="AO187" i="18"/>
  <c r="AM187" i="18"/>
  <c r="AK187" i="18"/>
  <c r="AI187" i="18"/>
  <c r="AG187" i="18"/>
  <c r="AE187" i="18"/>
  <c r="AC187" i="18"/>
  <c r="AA187" i="18"/>
  <c r="Y187" i="18"/>
  <c r="W187" i="18"/>
  <c r="U187" i="18"/>
  <c r="S187" i="18"/>
  <c r="Q187" i="18"/>
  <c r="O187" i="18"/>
  <c r="M187" i="18"/>
  <c r="K187" i="18"/>
  <c r="I187" i="18"/>
  <c r="G187" i="18"/>
  <c r="E187" i="18"/>
  <c r="AQ186" i="18"/>
  <c r="AO186" i="18"/>
  <c r="AM186" i="18"/>
  <c r="AK186" i="18"/>
  <c r="AI186" i="18"/>
  <c r="AG186" i="18"/>
  <c r="AE186" i="18"/>
  <c r="AC186" i="18"/>
  <c r="AA186" i="18"/>
  <c r="Y186" i="18"/>
  <c r="W186" i="18"/>
  <c r="U186" i="18"/>
  <c r="S186" i="18"/>
  <c r="Q186" i="18"/>
  <c r="O186" i="18"/>
  <c r="M186" i="18"/>
  <c r="K186" i="18"/>
  <c r="I186" i="18"/>
  <c r="G186" i="18"/>
  <c r="E186" i="18"/>
  <c r="AQ185" i="18"/>
  <c r="AO185" i="18"/>
  <c r="AM185" i="18"/>
  <c r="AK185" i="18"/>
  <c r="AI185" i="18"/>
  <c r="AG185" i="18"/>
  <c r="AE185" i="18"/>
  <c r="AC185" i="18"/>
  <c r="AA185" i="18"/>
  <c r="Y185" i="18"/>
  <c r="W185" i="18"/>
  <c r="U185" i="18"/>
  <c r="S185" i="18"/>
  <c r="Q185" i="18"/>
  <c r="O185" i="18"/>
  <c r="M185" i="18"/>
  <c r="K185" i="18"/>
  <c r="I185" i="18"/>
  <c r="G185" i="18"/>
  <c r="E185" i="18"/>
  <c r="AQ184" i="18"/>
  <c r="AO184" i="18"/>
  <c r="AM184" i="18"/>
  <c r="AK184" i="18"/>
  <c r="AI184" i="18"/>
  <c r="AG184" i="18"/>
  <c r="AE184" i="18"/>
  <c r="AC184" i="18"/>
  <c r="AA184" i="18"/>
  <c r="Y184" i="18"/>
  <c r="W184" i="18"/>
  <c r="U184" i="18"/>
  <c r="S184" i="18"/>
  <c r="Q184" i="18"/>
  <c r="O184" i="18"/>
  <c r="M184" i="18"/>
  <c r="K184" i="18"/>
  <c r="I184" i="18"/>
  <c r="G184" i="18"/>
  <c r="E184" i="18"/>
  <c r="AQ183" i="18"/>
  <c r="AO183" i="18"/>
  <c r="AM183" i="18"/>
  <c r="AK183" i="18"/>
  <c r="AI183" i="18"/>
  <c r="AG183" i="18"/>
  <c r="AE183" i="18"/>
  <c r="AC183" i="18"/>
  <c r="AA183" i="18"/>
  <c r="Y183" i="18"/>
  <c r="W183" i="18"/>
  <c r="U183" i="18"/>
  <c r="S183" i="18"/>
  <c r="Q183" i="18"/>
  <c r="O183" i="18"/>
  <c r="M183" i="18"/>
  <c r="K183" i="18"/>
  <c r="I183" i="18"/>
  <c r="G183" i="18"/>
  <c r="E183" i="18"/>
  <c r="AQ182" i="18"/>
  <c r="AO182" i="18"/>
  <c r="AM182" i="18"/>
  <c r="AK182" i="18"/>
  <c r="AI182" i="18"/>
  <c r="AG182" i="18"/>
  <c r="AE182" i="18"/>
  <c r="AC182" i="18"/>
  <c r="AA182" i="18"/>
  <c r="Y182" i="18"/>
  <c r="W182" i="18"/>
  <c r="U182" i="18"/>
  <c r="S182" i="18"/>
  <c r="Q182" i="18"/>
  <c r="O182" i="18"/>
  <c r="M182" i="18"/>
  <c r="K182" i="18"/>
  <c r="I182" i="18"/>
  <c r="G182" i="18"/>
  <c r="E182" i="18"/>
  <c r="AQ181" i="18"/>
  <c r="AO181" i="18"/>
  <c r="AM181" i="18"/>
  <c r="AK181" i="18"/>
  <c r="AI181" i="18"/>
  <c r="AG181" i="18"/>
  <c r="AE181" i="18"/>
  <c r="AC181" i="18"/>
  <c r="AA181" i="18"/>
  <c r="Y181" i="18"/>
  <c r="W181" i="18"/>
  <c r="U181" i="18"/>
  <c r="S181" i="18"/>
  <c r="Q181" i="18"/>
  <c r="O181" i="18"/>
  <c r="M181" i="18"/>
  <c r="K181" i="18"/>
  <c r="I181" i="18"/>
  <c r="G181" i="18"/>
  <c r="E181" i="18"/>
  <c r="AQ180" i="18"/>
  <c r="AO180" i="18"/>
  <c r="AM180" i="18"/>
  <c r="AK180" i="18"/>
  <c r="AI180" i="18"/>
  <c r="AG180" i="18"/>
  <c r="AE180" i="18"/>
  <c r="AC180" i="18"/>
  <c r="AA180" i="18"/>
  <c r="Y180" i="18"/>
  <c r="W180" i="18"/>
  <c r="U180" i="18"/>
  <c r="S180" i="18"/>
  <c r="Q180" i="18"/>
  <c r="O180" i="18"/>
  <c r="M180" i="18"/>
  <c r="K180" i="18"/>
  <c r="I180" i="18"/>
  <c r="G180" i="18"/>
  <c r="E180" i="18"/>
  <c r="AQ179" i="18"/>
  <c r="AO179" i="18"/>
  <c r="AM179" i="18"/>
  <c r="AK179" i="18"/>
  <c r="AI179" i="18"/>
  <c r="AG179" i="18"/>
  <c r="AE179" i="18"/>
  <c r="AC179" i="18"/>
  <c r="AA179" i="18"/>
  <c r="Y179" i="18"/>
  <c r="W179" i="18"/>
  <c r="U179" i="18"/>
  <c r="S179" i="18"/>
  <c r="Q179" i="18"/>
  <c r="O179" i="18"/>
  <c r="M179" i="18"/>
  <c r="K179" i="18"/>
  <c r="I179" i="18"/>
  <c r="G179" i="18"/>
  <c r="E179" i="18"/>
  <c r="AQ178" i="18"/>
  <c r="AO178" i="18"/>
  <c r="AM178" i="18"/>
  <c r="AK178" i="18"/>
  <c r="AI178" i="18"/>
  <c r="AG178" i="18"/>
  <c r="AE178" i="18"/>
  <c r="AC178" i="18"/>
  <c r="AA178" i="18"/>
  <c r="Y178" i="18"/>
  <c r="W178" i="18"/>
  <c r="U178" i="18"/>
  <c r="S178" i="18"/>
  <c r="Q178" i="18"/>
  <c r="O178" i="18"/>
  <c r="M178" i="18"/>
  <c r="K178" i="18"/>
  <c r="I178" i="18"/>
  <c r="G178" i="18"/>
  <c r="E178" i="18"/>
  <c r="AQ177" i="18"/>
  <c r="AO177" i="18"/>
  <c r="AM177" i="18"/>
  <c r="AK177" i="18"/>
  <c r="AI177" i="18"/>
  <c r="AG177" i="18"/>
  <c r="AE177" i="18"/>
  <c r="AC177" i="18"/>
  <c r="AA177" i="18"/>
  <c r="Y177" i="18"/>
  <c r="W177" i="18"/>
  <c r="U177" i="18"/>
  <c r="S177" i="18"/>
  <c r="Q177" i="18"/>
  <c r="O177" i="18"/>
  <c r="M177" i="18"/>
  <c r="K177" i="18"/>
  <c r="I177" i="18"/>
  <c r="G177" i="18"/>
  <c r="E177" i="18"/>
  <c r="AQ176" i="18"/>
  <c r="AO176" i="18"/>
  <c r="AM176" i="18"/>
  <c r="AK176" i="18"/>
  <c r="AI176" i="18"/>
  <c r="AG176" i="18"/>
  <c r="AE176" i="18"/>
  <c r="AC176" i="18"/>
  <c r="AA176" i="18"/>
  <c r="Y176" i="18"/>
  <c r="W176" i="18"/>
  <c r="U176" i="18"/>
  <c r="S176" i="18"/>
  <c r="Q176" i="18"/>
  <c r="O176" i="18"/>
  <c r="M176" i="18"/>
  <c r="K176" i="18"/>
  <c r="I176" i="18"/>
  <c r="G176" i="18"/>
  <c r="E176" i="18"/>
  <c r="AQ175" i="18"/>
  <c r="AO175" i="18"/>
  <c r="AM175" i="18"/>
  <c r="AK175" i="18"/>
  <c r="AI175" i="18"/>
  <c r="AG175" i="18"/>
  <c r="AE175" i="18"/>
  <c r="AC175" i="18"/>
  <c r="AA175" i="18"/>
  <c r="Y175" i="18"/>
  <c r="W175" i="18"/>
  <c r="U175" i="18"/>
  <c r="S175" i="18"/>
  <c r="Q175" i="18"/>
  <c r="O175" i="18"/>
  <c r="M175" i="18"/>
  <c r="K175" i="18"/>
  <c r="I175" i="18"/>
  <c r="G175" i="18"/>
  <c r="E175" i="18"/>
  <c r="AQ174" i="18"/>
  <c r="AO174" i="18"/>
  <c r="AM174" i="18"/>
  <c r="AK174" i="18"/>
  <c r="AI174" i="18"/>
  <c r="AG174" i="18"/>
  <c r="AE174" i="18"/>
  <c r="AC174" i="18"/>
  <c r="AA174" i="18"/>
  <c r="Y174" i="18"/>
  <c r="W174" i="18"/>
  <c r="U174" i="18"/>
  <c r="S174" i="18"/>
  <c r="Q174" i="18"/>
  <c r="O174" i="18"/>
  <c r="M174" i="18"/>
  <c r="K174" i="18"/>
  <c r="I174" i="18"/>
  <c r="G174" i="18"/>
  <c r="E174" i="18"/>
  <c r="AQ173" i="18"/>
  <c r="AO173" i="18"/>
  <c r="AM173" i="18"/>
  <c r="AK173" i="18"/>
  <c r="AI173" i="18"/>
  <c r="AG173" i="18"/>
  <c r="AE173" i="18"/>
  <c r="AC173" i="18"/>
  <c r="AA173" i="18"/>
  <c r="Y173" i="18"/>
  <c r="W173" i="18"/>
  <c r="U173" i="18"/>
  <c r="S173" i="18"/>
  <c r="Q173" i="18"/>
  <c r="O173" i="18"/>
  <c r="M173" i="18"/>
  <c r="K173" i="18"/>
  <c r="I173" i="18"/>
  <c r="G173" i="18"/>
  <c r="E173" i="18"/>
  <c r="AQ172" i="18"/>
  <c r="AO172" i="18"/>
  <c r="AM172" i="18"/>
  <c r="AK172" i="18"/>
  <c r="AI172" i="18"/>
  <c r="AG172" i="18"/>
  <c r="AE172" i="18"/>
  <c r="AC172" i="18"/>
  <c r="AA172" i="18"/>
  <c r="Y172" i="18"/>
  <c r="W172" i="18"/>
  <c r="U172" i="18"/>
  <c r="S172" i="18"/>
  <c r="Q172" i="18"/>
  <c r="O172" i="18"/>
  <c r="M172" i="18"/>
  <c r="K172" i="18"/>
  <c r="I172" i="18"/>
  <c r="G172" i="18"/>
  <c r="E172" i="18"/>
  <c r="AQ171" i="18"/>
  <c r="AO171" i="18"/>
  <c r="AM171" i="18"/>
  <c r="AK171" i="18"/>
  <c r="AI171" i="18"/>
  <c r="AG171" i="18"/>
  <c r="AE171" i="18"/>
  <c r="AC171" i="18"/>
  <c r="AA171" i="18"/>
  <c r="Y171" i="18"/>
  <c r="W171" i="18"/>
  <c r="U171" i="18"/>
  <c r="S171" i="18"/>
  <c r="Q171" i="18"/>
  <c r="O171" i="18"/>
  <c r="M171" i="18"/>
  <c r="K171" i="18"/>
  <c r="I171" i="18"/>
  <c r="G171" i="18"/>
  <c r="E171" i="18"/>
  <c r="AQ170" i="18"/>
  <c r="AO170" i="18"/>
  <c r="AM170" i="18"/>
  <c r="AK170" i="18"/>
  <c r="AI170" i="18"/>
  <c r="AG170" i="18"/>
  <c r="AE170" i="18"/>
  <c r="AC170" i="18"/>
  <c r="AA170" i="18"/>
  <c r="Y170" i="18"/>
  <c r="W170" i="18"/>
  <c r="U170" i="18"/>
  <c r="S170" i="18"/>
  <c r="Q170" i="18"/>
  <c r="O170" i="18"/>
  <c r="M170" i="18"/>
  <c r="K170" i="18"/>
  <c r="I170" i="18"/>
  <c r="G170" i="18"/>
  <c r="E170" i="18"/>
  <c r="AQ169" i="18"/>
  <c r="AO169" i="18"/>
  <c r="AM169" i="18"/>
  <c r="AK169" i="18"/>
  <c r="AI169" i="18"/>
  <c r="AG169" i="18"/>
  <c r="AE169" i="18"/>
  <c r="AC169" i="18"/>
  <c r="AA169" i="18"/>
  <c r="Y169" i="18"/>
  <c r="W169" i="18"/>
  <c r="U169" i="18"/>
  <c r="S169" i="18"/>
  <c r="Q169" i="18"/>
  <c r="O169" i="18"/>
  <c r="M169" i="18"/>
  <c r="K169" i="18"/>
  <c r="I169" i="18"/>
  <c r="G169" i="18"/>
  <c r="E169" i="18"/>
  <c r="AQ168" i="18"/>
  <c r="AO168" i="18"/>
  <c r="AM168" i="18"/>
  <c r="AK168" i="18"/>
  <c r="AI168" i="18"/>
  <c r="AG168" i="18"/>
  <c r="AE168" i="18"/>
  <c r="AC168" i="18"/>
  <c r="AA168" i="18"/>
  <c r="Y168" i="18"/>
  <c r="W168" i="18"/>
  <c r="U168" i="18"/>
  <c r="S168" i="18"/>
  <c r="Q168" i="18"/>
  <c r="O168" i="18"/>
  <c r="M168" i="18"/>
  <c r="K168" i="18"/>
  <c r="I168" i="18"/>
  <c r="G168" i="18"/>
  <c r="E168" i="18"/>
  <c r="AQ167" i="18"/>
  <c r="AO167" i="18"/>
  <c r="AM167" i="18"/>
  <c r="AK167" i="18"/>
  <c r="AI167" i="18"/>
  <c r="AG167" i="18"/>
  <c r="AE167" i="18"/>
  <c r="AC167" i="18"/>
  <c r="AA167" i="18"/>
  <c r="Y167" i="18"/>
  <c r="W167" i="18"/>
  <c r="U167" i="18"/>
  <c r="S167" i="18"/>
  <c r="Q167" i="18"/>
  <c r="O167" i="18"/>
  <c r="M167" i="18"/>
  <c r="K167" i="18"/>
  <c r="I167" i="18"/>
  <c r="G167" i="18"/>
  <c r="E167" i="18"/>
  <c r="AQ166" i="18"/>
  <c r="AO166" i="18"/>
  <c r="AM166" i="18"/>
  <c r="AK166" i="18"/>
  <c r="AI166" i="18"/>
  <c r="AG166" i="18"/>
  <c r="AE166" i="18"/>
  <c r="AC166" i="18"/>
  <c r="AA166" i="18"/>
  <c r="Y166" i="18"/>
  <c r="W166" i="18"/>
  <c r="U166" i="18"/>
  <c r="S166" i="18"/>
  <c r="Q166" i="18"/>
  <c r="O166" i="18"/>
  <c r="M166" i="18"/>
  <c r="K166" i="18"/>
  <c r="I166" i="18"/>
  <c r="G166" i="18"/>
  <c r="E166" i="18"/>
  <c r="AQ165" i="18"/>
  <c r="AO165" i="18"/>
  <c r="AM165" i="18"/>
  <c r="AK165" i="18"/>
  <c r="AI165" i="18"/>
  <c r="AG165" i="18"/>
  <c r="AE165" i="18"/>
  <c r="AC165" i="18"/>
  <c r="AA165" i="18"/>
  <c r="Y165" i="18"/>
  <c r="W165" i="18"/>
  <c r="U165" i="18"/>
  <c r="S165" i="18"/>
  <c r="Q165" i="18"/>
  <c r="O165" i="18"/>
  <c r="M165" i="18"/>
  <c r="K165" i="18"/>
  <c r="I165" i="18"/>
  <c r="G165" i="18"/>
  <c r="E165" i="18"/>
  <c r="AQ164" i="18"/>
  <c r="AO164" i="18"/>
  <c r="AM164" i="18"/>
  <c r="AK164" i="18"/>
  <c r="AI164" i="18"/>
  <c r="AG164" i="18"/>
  <c r="AE164" i="18"/>
  <c r="AC164" i="18"/>
  <c r="AA164" i="18"/>
  <c r="Y164" i="18"/>
  <c r="W164" i="18"/>
  <c r="U164" i="18"/>
  <c r="S164" i="18"/>
  <c r="Q164" i="18"/>
  <c r="O164" i="18"/>
  <c r="M164" i="18"/>
  <c r="K164" i="18"/>
  <c r="I164" i="18"/>
  <c r="G164" i="18"/>
  <c r="E164" i="18"/>
  <c r="AQ163" i="18"/>
  <c r="AO163" i="18"/>
  <c r="AM163" i="18"/>
  <c r="AK163" i="18"/>
  <c r="AI163" i="18"/>
  <c r="AG163" i="18"/>
  <c r="AE163" i="18"/>
  <c r="AC163" i="18"/>
  <c r="AA163" i="18"/>
  <c r="Y163" i="18"/>
  <c r="W163" i="18"/>
  <c r="U163" i="18"/>
  <c r="S163" i="18"/>
  <c r="Q163" i="18"/>
  <c r="O163" i="18"/>
  <c r="M163" i="18"/>
  <c r="K163" i="18"/>
  <c r="I163" i="18"/>
  <c r="G163" i="18"/>
  <c r="E163" i="18"/>
  <c r="AQ162" i="18"/>
  <c r="AO162" i="18"/>
  <c r="AM162" i="18"/>
  <c r="AK162" i="18"/>
  <c r="AI162" i="18"/>
  <c r="AG162" i="18"/>
  <c r="AE162" i="18"/>
  <c r="AC162" i="18"/>
  <c r="AA162" i="18"/>
  <c r="Y162" i="18"/>
  <c r="W162" i="18"/>
  <c r="U162" i="18"/>
  <c r="S162" i="18"/>
  <c r="Q162" i="18"/>
  <c r="O162" i="18"/>
  <c r="M162" i="18"/>
  <c r="K162" i="18"/>
  <c r="I162" i="18"/>
  <c r="G162" i="18"/>
  <c r="E162" i="18"/>
  <c r="AQ161" i="18"/>
  <c r="AO161" i="18"/>
  <c r="AM161" i="18"/>
  <c r="AK161" i="18"/>
  <c r="AI161" i="18"/>
  <c r="AG161" i="18"/>
  <c r="AE161" i="18"/>
  <c r="AC161" i="18"/>
  <c r="AA161" i="18"/>
  <c r="Y161" i="18"/>
  <c r="W161" i="18"/>
  <c r="U161" i="18"/>
  <c r="S161" i="18"/>
  <c r="Q161" i="18"/>
  <c r="O161" i="18"/>
  <c r="M161" i="18"/>
  <c r="K161" i="18"/>
  <c r="I161" i="18"/>
  <c r="G161" i="18"/>
  <c r="E161" i="18"/>
  <c r="AQ160" i="18"/>
  <c r="AO160" i="18"/>
  <c r="AM160" i="18"/>
  <c r="AK160" i="18"/>
  <c r="AI160" i="18"/>
  <c r="AG160" i="18"/>
  <c r="AE160" i="18"/>
  <c r="AC160" i="18"/>
  <c r="AA160" i="18"/>
  <c r="Y160" i="18"/>
  <c r="W160" i="18"/>
  <c r="U160" i="18"/>
  <c r="S160" i="18"/>
  <c r="Q160" i="18"/>
  <c r="O160" i="18"/>
  <c r="M160" i="18"/>
  <c r="K160" i="18"/>
  <c r="I160" i="18"/>
  <c r="G160" i="18"/>
  <c r="E160" i="18"/>
  <c r="AQ159" i="18"/>
  <c r="AO159" i="18"/>
  <c r="AM159" i="18"/>
  <c r="AK159" i="18"/>
  <c r="AI159" i="18"/>
  <c r="AG159" i="18"/>
  <c r="AE159" i="18"/>
  <c r="AC159" i="18"/>
  <c r="AA159" i="18"/>
  <c r="Y159" i="18"/>
  <c r="W159" i="18"/>
  <c r="U159" i="18"/>
  <c r="S159" i="18"/>
  <c r="Q159" i="18"/>
  <c r="O159" i="18"/>
  <c r="M159" i="18"/>
  <c r="K159" i="18"/>
  <c r="I159" i="18"/>
  <c r="G159" i="18"/>
  <c r="E159" i="18"/>
  <c r="AQ158" i="18"/>
  <c r="AO158" i="18"/>
  <c r="AM158" i="18"/>
  <c r="AK158" i="18"/>
  <c r="AI158" i="18"/>
  <c r="AG158" i="18"/>
  <c r="AE158" i="18"/>
  <c r="AC158" i="18"/>
  <c r="AA158" i="18"/>
  <c r="Y158" i="18"/>
  <c r="W158" i="18"/>
  <c r="U158" i="18"/>
  <c r="S158" i="18"/>
  <c r="Q158" i="18"/>
  <c r="O158" i="18"/>
  <c r="M158" i="18"/>
  <c r="K158" i="18"/>
  <c r="I158" i="18"/>
  <c r="G158" i="18"/>
  <c r="E158" i="18"/>
  <c r="AQ157" i="18"/>
  <c r="AO157" i="18"/>
  <c r="AM157" i="18"/>
  <c r="AK157" i="18"/>
  <c r="AI157" i="18"/>
  <c r="AG157" i="18"/>
  <c r="AE157" i="18"/>
  <c r="AC157" i="18"/>
  <c r="AA157" i="18"/>
  <c r="Y157" i="18"/>
  <c r="W157" i="18"/>
  <c r="U157" i="18"/>
  <c r="S157" i="18"/>
  <c r="Q157" i="18"/>
  <c r="O157" i="18"/>
  <c r="M157" i="18"/>
  <c r="K157" i="18"/>
  <c r="I157" i="18"/>
  <c r="G157" i="18"/>
  <c r="E157" i="18"/>
  <c r="AQ156" i="18"/>
  <c r="AO156" i="18"/>
  <c r="AM156" i="18"/>
  <c r="AK156" i="18"/>
  <c r="AI156" i="18"/>
  <c r="AG156" i="18"/>
  <c r="AE156" i="18"/>
  <c r="AC156" i="18"/>
  <c r="AA156" i="18"/>
  <c r="Y156" i="18"/>
  <c r="W156" i="18"/>
  <c r="U156" i="18"/>
  <c r="S156" i="18"/>
  <c r="Q156" i="18"/>
  <c r="O156" i="18"/>
  <c r="M156" i="18"/>
  <c r="K156" i="18"/>
  <c r="I156" i="18"/>
  <c r="G156" i="18"/>
  <c r="E156" i="18"/>
  <c r="AQ155" i="18"/>
  <c r="AO155" i="18"/>
  <c r="AM155" i="18"/>
  <c r="AK155" i="18"/>
  <c r="AI155" i="18"/>
  <c r="AG155" i="18"/>
  <c r="AE155" i="18"/>
  <c r="AC155" i="18"/>
  <c r="AA155" i="18"/>
  <c r="Y155" i="18"/>
  <c r="W155" i="18"/>
  <c r="U155" i="18"/>
  <c r="S155" i="18"/>
  <c r="Q155" i="18"/>
  <c r="O155" i="18"/>
  <c r="M155" i="18"/>
  <c r="K155" i="18"/>
  <c r="I155" i="18"/>
  <c r="G155" i="18"/>
  <c r="E155" i="18"/>
  <c r="AQ154" i="18"/>
  <c r="AO154" i="18"/>
  <c r="AM154" i="18"/>
  <c r="AK154" i="18"/>
  <c r="AI154" i="18"/>
  <c r="AG154" i="18"/>
  <c r="AE154" i="18"/>
  <c r="AC154" i="18"/>
  <c r="AA154" i="18"/>
  <c r="Y154" i="18"/>
  <c r="W154" i="18"/>
  <c r="U154" i="18"/>
  <c r="S154" i="18"/>
  <c r="Q154" i="18"/>
  <c r="O154" i="18"/>
  <c r="M154" i="18"/>
  <c r="K154" i="18"/>
  <c r="I154" i="18"/>
  <c r="G154" i="18"/>
  <c r="E154" i="18"/>
  <c r="AQ153" i="18"/>
  <c r="AO153" i="18"/>
  <c r="AM153" i="18"/>
  <c r="AK153" i="18"/>
  <c r="AI153" i="18"/>
  <c r="AG153" i="18"/>
  <c r="AE153" i="18"/>
  <c r="AC153" i="18"/>
  <c r="AA153" i="18"/>
  <c r="Y153" i="18"/>
  <c r="W153" i="18"/>
  <c r="U153" i="18"/>
  <c r="S153" i="18"/>
  <c r="Q153" i="18"/>
  <c r="O153" i="18"/>
  <c r="M153" i="18"/>
  <c r="K153" i="18"/>
  <c r="I153" i="18"/>
  <c r="G153" i="18"/>
  <c r="E153" i="18"/>
  <c r="AQ152" i="18"/>
  <c r="AO152" i="18"/>
  <c r="AM152" i="18"/>
  <c r="AK152" i="18"/>
  <c r="AI152" i="18"/>
  <c r="AG152" i="18"/>
  <c r="AE152" i="18"/>
  <c r="AC152" i="18"/>
  <c r="AA152" i="18"/>
  <c r="Y152" i="18"/>
  <c r="W152" i="18"/>
  <c r="U152" i="18"/>
  <c r="S152" i="18"/>
  <c r="Q152" i="18"/>
  <c r="O152" i="18"/>
  <c r="M152" i="18"/>
  <c r="K152" i="18"/>
  <c r="I152" i="18"/>
  <c r="G152" i="18"/>
  <c r="E152" i="18"/>
  <c r="AQ151" i="18"/>
  <c r="AO151" i="18"/>
  <c r="AM151" i="18"/>
  <c r="AK151" i="18"/>
  <c r="AI151" i="18"/>
  <c r="AG151" i="18"/>
  <c r="AE151" i="18"/>
  <c r="AC151" i="18"/>
  <c r="AA151" i="18"/>
  <c r="Y151" i="18"/>
  <c r="W151" i="18"/>
  <c r="U151" i="18"/>
  <c r="S151" i="18"/>
  <c r="Q151" i="18"/>
  <c r="O151" i="18"/>
  <c r="M151" i="18"/>
  <c r="K151" i="18"/>
  <c r="I151" i="18"/>
  <c r="G151" i="18"/>
  <c r="E151" i="18"/>
  <c r="AQ150" i="18"/>
  <c r="AO150" i="18"/>
  <c r="AM150" i="18"/>
  <c r="AK150" i="18"/>
  <c r="AI150" i="18"/>
  <c r="AG150" i="18"/>
  <c r="AE150" i="18"/>
  <c r="AC150" i="18"/>
  <c r="AA150" i="18"/>
  <c r="Y150" i="18"/>
  <c r="W150" i="18"/>
  <c r="U150" i="18"/>
  <c r="S150" i="18"/>
  <c r="Q150" i="18"/>
  <c r="O150" i="18"/>
  <c r="M150" i="18"/>
  <c r="K150" i="18"/>
  <c r="I150" i="18"/>
  <c r="G150" i="18"/>
  <c r="E150" i="18"/>
  <c r="AQ149" i="18"/>
  <c r="AO149" i="18"/>
  <c r="AM149" i="18"/>
  <c r="AK149" i="18"/>
  <c r="AI149" i="18"/>
  <c r="AG149" i="18"/>
  <c r="AE149" i="18"/>
  <c r="AC149" i="18"/>
  <c r="AA149" i="18"/>
  <c r="Y149" i="18"/>
  <c r="W149" i="18"/>
  <c r="U149" i="18"/>
  <c r="S149" i="18"/>
  <c r="Q149" i="18"/>
  <c r="O149" i="18"/>
  <c r="M149" i="18"/>
  <c r="K149" i="18"/>
  <c r="I149" i="18"/>
  <c r="G149" i="18"/>
  <c r="E149" i="18"/>
  <c r="AQ148" i="18"/>
  <c r="AO148" i="18"/>
  <c r="AM148" i="18"/>
  <c r="AK148" i="18"/>
  <c r="AI148" i="18"/>
  <c r="AG148" i="18"/>
  <c r="AE148" i="18"/>
  <c r="AC148" i="18"/>
  <c r="AA148" i="18"/>
  <c r="Y148" i="18"/>
  <c r="W148" i="18"/>
  <c r="U148" i="18"/>
  <c r="S148" i="18"/>
  <c r="Q148" i="18"/>
  <c r="O148" i="18"/>
  <c r="M148" i="18"/>
  <c r="K148" i="18"/>
  <c r="I148" i="18"/>
  <c r="G148" i="18"/>
  <c r="E148" i="18"/>
  <c r="AQ147" i="18"/>
  <c r="AO147" i="18"/>
  <c r="AM147" i="18"/>
  <c r="AK147" i="18"/>
  <c r="AI147" i="18"/>
  <c r="AG147" i="18"/>
  <c r="AE147" i="18"/>
  <c r="AC147" i="18"/>
  <c r="AA147" i="18"/>
  <c r="Y147" i="18"/>
  <c r="W147" i="18"/>
  <c r="U147" i="18"/>
  <c r="S147" i="18"/>
  <c r="Q147" i="18"/>
  <c r="O147" i="18"/>
  <c r="M147" i="18"/>
  <c r="K147" i="18"/>
  <c r="I147" i="18"/>
  <c r="G147" i="18"/>
  <c r="E147" i="18"/>
  <c r="AQ146" i="18"/>
  <c r="AO146" i="18"/>
  <c r="AM146" i="18"/>
  <c r="AK146" i="18"/>
  <c r="AI146" i="18"/>
  <c r="AG146" i="18"/>
  <c r="AE146" i="18"/>
  <c r="AC146" i="18"/>
  <c r="AA146" i="18"/>
  <c r="Y146" i="18"/>
  <c r="W146" i="18"/>
  <c r="U146" i="18"/>
  <c r="S146" i="18"/>
  <c r="Q146" i="18"/>
  <c r="O146" i="18"/>
  <c r="M146" i="18"/>
  <c r="K146" i="18"/>
  <c r="I146" i="18"/>
  <c r="G146" i="18"/>
  <c r="E146" i="18"/>
  <c r="AQ145" i="18"/>
  <c r="AO145" i="18"/>
  <c r="AM145" i="18"/>
  <c r="AK145" i="18"/>
  <c r="AI145" i="18"/>
  <c r="AG145" i="18"/>
  <c r="AE145" i="18"/>
  <c r="AC145" i="18"/>
  <c r="AA145" i="18"/>
  <c r="Y145" i="18"/>
  <c r="W145" i="18"/>
  <c r="U145" i="18"/>
  <c r="S145" i="18"/>
  <c r="Q145" i="18"/>
  <c r="O145" i="18"/>
  <c r="M145" i="18"/>
  <c r="K145" i="18"/>
  <c r="I145" i="18"/>
  <c r="G145" i="18"/>
  <c r="E145" i="18"/>
  <c r="AQ144" i="18"/>
  <c r="AO144" i="18"/>
  <c r="AM144" i="18"/>
  <c r="AK144" i="18"/>
  <c r="AI144" i="18"/>
  <c r="AG144" i="18"/>
  <c r="AE144" i="18"/>
  <c r="AC144" i="18"/>
  <c r="AA144" i="18"/>
  <c r="Y144" i="18"/>
  <c r="W144" i="18"/>
  <c r="U144" i="18"/>
  <c r="S144" i="18"/>
  <c r="Q144" i="18"/>
  <c r="O144" i="18"/>
  <c r="M144" i="18"/>
  <c r="K144" i="18"/>
  <c r="I144" i="18"/>
  <c r="G144" i="18"/>
  <c r="E144" i="18"/>
  <c r="AQ143" i="18"/>
  <c r="AO143" i="18"/>
  <c r="AM143" i="18"/>
  <c r="AK143" i="18"/>
  <c r="AI143" i="18"/>
  <c r="AG143" i="18"/>
  <c r="AE143" i="18"/>
  <c r="AC143" i="18"/>
  <c r="AA143" i="18"/>
  <c r="Y143" i="18"/>
  <c r="W143" i="18"/>
  <c r="U143" i="18"/>
  <c r="S143" i="18"/>
  <c r="Q143" i="18"/>
  <c r="O143" i="18"/>
  <c r="M143" i="18"/>
  <c r="K143" i="18"/>
  <c r="I143" i="18"/>
  <c r="G143" i="18"/>
  <c r="E143" i="18"/>
  <c r="AQ142" i="18"/>
  <c r="AO142" i="18"/>
  <c r="AM142" i="18"/>
  <c r="AK142" i="18"/>
  <c r="AI142" i="18"/>
  <c r="AG142" i="18"/>
  <c r="AE142" i="18"/>
  <c r="AC142" i="18"/>
  <c r="AA142" i="18"/>
  <c r="Y142" i="18"/>
  <c r="W142" i="18"/>
  <c r="U142" i="18"/>
  <c r="S142" i="18"/>
  <c r="Q142" i="18"/>
  <c r="O142" i="18"/>
  <c r="M142" i="18"/>
  <c r="K142" i="18"/>
  <c r="I142" i="18"/>
  <c r="G142" i="18"/>
  <c r="E142" i="18"/>
  <c r="AQ141" i="18"/>
  <c r="AO141" i="18"/>
  <c r="AM141" i="18"/>
  <c r="AK141" i="18"/>
  <c r="AI141" i="18"/>
  <c r="AG141" i="18"/>
  <c r="AE141" i="18"/>
  <c r="AC141" i="18"/>
  <c r="AA141" i="18"/>
  <c r="Y141" i="18"/>
  <c r="W141" i="18"/>
  <c r="U141" i="18"/>
  <c r="S141" i="18"/>
  <c r="Q141" i="18"/>
  <c r="O141" i="18"/>
  <c r="M141" i="18"/>
  <c r="K141" i="18"/>
  <c r="I141" i="18"/>
  <c r="G141" i="18"/>
  <c r="E141" i="18"/>
  <c r="AQ140" i="18"/>
  <c r="AO140" i="18"/>
  <c r="AM140" i="18"/>
  <c r="AK140" i="18"/>
  <c r="AI140" i="18"/>
  <c r="AG140" i="18"/>
  <c r="AE140" i="18"/>
  <c r="AC140" i="18"/>
  <c r="AA140" i="18"/>
  <c r="Y140" i="18"/>
  <c r="W140" i="18"/>
  <c r="U140" i="18"/>
  <c r="S140" i="18"/>
  <c r="Q140" i="18"/>
  <c r="O140" i="18"/>
  <c r="M140" i="18"/>
  <c r="K140" i="18"/>
  <c r="I140" i="18"/>
  <c r="G140" i="18"/>
  <c r="E140" i="18"/>
  <c r="AQ139" i="18"/>
  <c r="AO139" i="18"/>
  <c r="AM139" i="18"/>
  <c r="AK139" i="18"/>
  <c r="AI139" i="18"/>
  <c r="AG139" i="18"/>
  <c r="AE139" i="18"/>
  <c r="AC139" i="18"/>
  <c r="AA139" i="18"/>
  <c r="Y139" i="18"/>
  <c r="W139" i="18"/>
  <c r="U139" i="18"/>
  <c r="S139" i="18"/>
  <c r="Q139" i="18"/>
  <c r="O139" i="18"/>
  <c r="M139" i="18"/>
  <c r="K139" i="18"/>
  <c r="I139" i="18"/>
  <c r="G139" i="18"/>
  <c r="E139" i="18"/>
  <c r="AQ138" i="18"/>
  <c r="AO138" i="18"/>
  <c r="AM138" i="18"/>
  <c r="AK138" i="18"/>
  <c r="AI138" i="18"/>
  <c r="AG138" i="18"/>
  <c r="AE138" i="18"/>
  <c r="AC138" i="18"/>
  <c r="AA138" i="18"/>
  <c r="Y138" i="18"/>
  <c r="W138" i="18"/>
  <c r="U138" i="18"/>
  <c r="S138" i="18"/>
  <c r="Q138" i="18"/>
  <c r="O138" i="18"/>
  <c r="M138" i="18"/>
  <c r="K138" i="18"/>
  <c r="I138" i="18"/>
  <c r="G138" i="18"/>
  <c r="E138" i="18"/>
  <c r="AQ137" i="18"/>
  <c r="AO137" i="18"/>
  <c r="AM137" i="18"/>
  <c r="AK137" i="18"/>
  <c r="AI137" i="18"/>
  <c r="AG137" i="18"/>
  <c r="AE137" i="18"/>
  <c r="AC137" i="18"/>
  <c r="AA137" i="18"/>
  <c r="Y137" i="18"/>
  <c r="W137" i="18"/>
  <c r="U137" i="18"/>
  <c r="S137" i="18"/>
  <c r="Q137" i="18"/>
  <c r="O137" i="18"/>
  <c r="M137" i="18"/>
  <c r="K137" i="18"/>
  <c r="I137" i="18"/>
  <c r="G137" i="18"/>
  <c r="E137" i="18"/>
  <c r="AQ136" i="18"/>
  <c r="AO136" i="18"/>
  <c r="AM136" i="18"/>
  <c r="AK136" i="18"/>
  <c r="AI136" i="18"/>
  <c r="AG136" i="18"/>
  <c r="AE136" i="18"/>
  <c r="AC136" i="18"/>
  <c r="AA136" i="18"/>
  <c r="Y136" i="18"/>
  <c r="W136" i="18"/>
  <c r="U136" i="18"/>
  <c r="S136" i="18"/>
  <c r="Q136" i="18"/>
  <c r="O136" i="18"/>
  <c r="M136" i="18"/>
  <c r="K136" i="18"/>
  <c r="I136" i="18"/>
  <c r="G136" i="18"/>
  <c r="E136" i="18"/>
  <c r="AQ135" i="18"/>
  <c r="AO135" i="18"/>
  <c r="AM135" i="18"/>
  <c r="AK135" i="18"/>
  <c r="AI135" i="18"/>
  <c r="AG135" i="18"/>
  <c r="AE135" i="18"/>
  <c r="AC135" i="18"/>
  <c r="AA135" i="18"/>
  <c r="Y135" i="18"/>
  <c r="W135" i="18"/>
  <c r="U135" i="18"/>
  <c r="S135" i="18"/>
  <c r="Q135" i="18"/>
  <c r="O135" i="18"/>
  <c r="M135" i="18"/>
  <c r="K135" i="18"/>
  <c r="I135" i="18"/>
  <c r="G135" i="18"/>
  <c r="E135" i="18"/>
  <c r="AQ134" i="18"/>
  <c r="AO134" i="18"/>
  <c r="AM134" i="18"/>
  <c r="AK134" i="18"/>
  <c r="AI134" i="18"/>
  <c r="AG134" i="18"/>
  <c r="AE134" i="18"/>
  <c r="AC134" i="18"/>
  <c r="AA134" i="18"/>
  <c r="Y134" i="18"/>
  <c r="W134" i="18"/>
  <c r="U134" i="18"/>
  <c r="S134" i="18"/>
  <c r="Q134" i="18"/>
  <c r="O134" i="18"/>
  <c r="M134" i="18"/>
  <c r="K134" i="18"/>
  <c r="I134" i="18"/>
  <c r="G134" i="18"/>
  <c r="E134" i="18"/>
  <c r="AQ133" i="18"/>
  <c r="AO133" i="18"/>
  <c r="AM133" i="18"/>
  <c r="AK133" i="18"/>
  <c r="AI133" i="18"/>
  <c r="AG133" i="18"/>
  <c r="AE133" i="18"/>
  <c r="AC133" i="18"/>
  <c r="AA133" i="18"/>
  <c r="Y133" i="18"/>
  <c r="W133" i="18"/>
  <c r="U133" i="18"/>
  <c r="S133" i="18"/>
  <c r="Q133" i="18"/>
  <c r="O133" i="18"/>
  <c r="M133" i="18"/>
  <c r="K133" i="18"/>
  <c r="I133" i="18"/>
  <c r="G133" i="18"/>
  <c r="E133" i="18"/>
  <c r="AQ132" i="18"/>
  <c r="AO132" i="18"/>
  <c r="AM132" i="18"/>
  <c r="AK132" i="18"/>
  <c r="AI132" i="18"/>
  <c r="AG132" i="18"/>
  <c r="AE132" i="18"/>
  <c r="AC132" i="18"/>
  <c r="AA132" i="18"/>
  <c r="Y132" i="18"/>
  <c r="W132" i="18"/>
  <c r="U132" i="18"/>
  <c r="S132" i="18"/>
  <c r="Q132" i="18"/>
  <c r="O132" i="18"/>
  <c r="M132" i="18"/>
  <c r="K132" i="18"/>
  <c r="I132" i="18"/>
  <c r="G132" i="18"/>
  <c r="E132" i="18"/>
  <c r="AQ131" i="18"/>
  <c r="AO131" i="18"/>
  <c r="AM131" i="18"/>
  <c r="AK131" i="18"/>
  <c r="AI131" i="18"/>
  <c r="AG131" i="18"/>
  <c r="AE131" i="18"/>
  <c r="AC131" i="18"/>
  <c r="AA131" i="18"/>
  <c r="Y131" i="18"/>
  <c r="W131" i="18"/>
  <c r="U131" i="18"/>
  <c r="S131" i="18"/>
  <c r="Q131" i="18"/>
  <c r="O131" i="18"/>
  <c r="M131" i="18"/>
  <c r="K131" i="18"/>
  <c r="I131" i="18"/>
  <c r="G131" i="18"/>
  <c r="E131" i="18"/>
  <c r="AQ130" i="18"/>
  <c r="AO130" i="18"/>
  <c r="AM130" i="18"/>
  <c r="AK130" i="18"/>
  <c r="AI130" i="18"/>
  <c r="AG130" i="18"/>
  <c r="AE130" i="18"/>
  <c r="AC130" i="18"/>
  <c r="AA130" i="18"/>
  <c r="Y130" i="18"/>
  <c r="W130" i="18"/>
  <c r="U130" i="18"/>
  <c r="S130" i="18"/>
  <c r="Q130" i="18"/>
  <c r="O130" i="18"/>
  <c r="M130" i="18"/>
  <c r="K130" i="18"/>
  <c r="I130" i="18"/>
  <c r="G130" i="18"/>
  <c r="E130" i="18"/>
  <c r="AQ129" i="18"/>
  <c r="AO129" i="18"/>
  <c r="AM129" i="18"/>
  <c r="AK129" i="18"/>
  <c r="AI129" i="18"/>
  <c r="AG129" i="18"/>
  <c r="AE129" i="18"/>
  <c r="AC129" i="18"/>
  <c r="AA129" i="18"/>
  <c r="Y129" i="18"/>
  <c r="W129" i="18"/>
  <c r="U129" i="18"/>
  <c r="S129" i="18"/>
  <c r="Q129" i="18"/>
  <c r="O129" i="18"/>
  <c r="M129" i="18"/>
  <c r="K129" i="18"/>
  <c r="I129" i="18"/>
  <c r="G129" i="18"/>
  <c r="E129" i="18"/>
  <c r="AQ128" i="18"/>
  <c r="AO128" i="18"/>
  <c r="AM128" i="18"/>
  <c r="AK128" i="18"/>
  <c r="AI128" i="18"/>
  <c r="AG128" i="18"/>
  <c r="AE128" i="18"/>
  <c r="AC128" i="18"/>
  <c r="AA128" i="18"/>
  <c r="Y128" i="18"/>
  <c r="W128" i="18"/>
  <c r="U128" i="18"/>
  <c r="S128" i="18"/>
  <c r="Q128" i="18"/>
  <c r="O128" i="18"/>
  <c r="M128" i="18"/>
  <c r="K128" i="18"/>
  <c r="I128" i="18"/>
  <c r="G128" i="18"/>
  <c r="E128" i="18"/>
  <c r="AQ127" i="18"/>
  <c r="AO127" i="18"/>
  <c r="AM127" i="18"/>
  <c r="AK127" i="18"/>
  <c r="AI127" i="18"/>
  <c r="AG127" i="18"/>
  <c r="AE127" i="18"/>
  <c r="AC127" i="18"/>
  <c r="AA127" i="18"/>
  <c r="Y127" i="18"/>
  <c r="W127" i="18"/>
  <c r="U127" i="18"/>
  <c r="S127" i="18"/>
  <c r="Q127" i="18"/>
  <c r="O127" i="18"/>
  <c r="M127" i="18"/>
  <c r="K127" i="18"/>
  <c r="I127" i="18"/>
  <c r="G127" i="18"/>
  <c r="E127" i="18"/>
  <c r="AQ126" i="18"/>
  <c r="AO126" i="18"/>
  <c r="AM126" i="18"/>
  <c r="AK126" i="18"/>
  <c r="AI126" i="18"/>
  <c r="AG126" i="18"/>
  <c r="AE126" i="18"/>
  <c r="AC126" i="18"/>
  <c r="AA126" i="18"/>
  <c r="Y126" i="18"/>
  <c r="W126" i="18"/>
  <c r="U126" i="18"/>
  <c r="S126" i="18"/>
  <c r="Q126" i="18"/>
  <c r="O126" i="18"/>
  <c r="M126" i="18"/>
  <c r="K126" i="18"/>
  <c r="I126" i="18"/>
  <c r="G126" i="18"/>
  <c r="E126" i="18"/>
  <c r="AQ125" i="18"/>
  <c r="AO125" i="18"/>
  <c r="AM125" i="18"/>
  <c r="AK125" i="18"/>
  <c r="AI125" i="18"/>
  <c r="AG125" i="18"/>
  <c r="AE125" i="18"/>
  <c r="AC125" i="18"/>
  <c r="AA125" i="18"/>
  <c r="Y125" i="18"/>
  <c r="W125" i="18"/>
  <c r="U125" i="18"/>
  <c r="S125" i="18"/>
  <c r="Q125" i="18"/>
  <c r="O125" i="18"/>
  <c r="M125" i="18"/>
  <c r="K125" i="18"/>
  <c r="I125" i="18"/>
  <c r="G125" i="18"/>
  <c r="E125" i="18"/>
  <c r="AQ124" i="18"/>
  <c r="AO124" i="18"/>
  <c r="AM124" i="18"/>
  <c r="AK124" i="18"/>
  <c r="AI124" i="18"/>
  <c r="AG124" i="18"/>
  <c r="AE124" i="18"/>
  <c r="AC124" i="18"/>
  <c r="AA124" i="18"/>
  <c r="Y124" i="18"/>
  <c r="W124" i="18"/>
  <c r="U124" i="18"/>
  <c r="S124" i="18"/>
  <c r="Q124" i="18"/>
  <c r="O124" i="18"/>
  <c r="M124" i="18"/>
  <c r="K124" i="18"/>
  <c r="I124" i="18"/>
  <c r="G124" i="18"/>
  <c r="E124" i="18"/>
  <c r="AQ123" i="18"/>
  <c r="AO123" i="18"/>
  <c r="AM123" i="18"/>
  <c r="AK123" i="18"/>
  <c r="AI123" i="18"/>
  <c r="AG123" i="18"/>
  <c r="AE123" i="18"/>
  <c r="AC123" i="18"/>
  <c r="AA123" i="18"/>
  <c r="Y123" i="18"/>
  <c r="W123" i="18"/>
  <c r="U123" i="18"/>
  <c r="S123" i="18"/>
  <c r="Q123" i="18"/>
  <c r="O123" i="18"/>
  <c r="M123" i="18"/>
  <c r="K123" i="18"/>
  <c r="I123" i="18"/>
  <c r="G123" i="18"/>
  <c r="E123" i="18"/>
  <c r="AQ122" i="18"/>
  <c r="AO122" i="18"/>
  <c r="AM122" i="18"/>
  <c r="AK122" i="18"/>
  <c r="AI122" i="18"/>
  <c r="AG122" i="18"/>
  <c r="AE122" i="18"/>
  <c r="AC122" i="18"/>
  <c r="AA122" i="18"/>
  <c r="Y122" i="18"/>
  <c r="W122" i="18"/>
  <c r="U122" i="18"/>
  <c r="S122" i="18"/>
  <c r="Q122" i="18"/>
  <c r="O122" i="18"/>
  <c r="M122" i="18"/>
  <c r="K122" i="18"/>
  <c r="I122" i="18"/>
  <c r="G122" i="18"/>
  <c r="E122" i="18"/>
  <c r="AQ121" i="18"/>
  <c r="AO121" i="18"/>
  <c r="AM121" i="18"/>
  <c r="AK121" i="18"/>
  <c r="AI121" i="18"/>
  <c r="AG121" i="18"/>
  <c r="AE121" i="18"/>
  <c r="AC121" i="18"/>
  <c r="AA121" i="18"/>
  <c r="Y121" i="18"/>
  <c r="W121" i="18"/>
  <c r="U121" i="18"/>
  <c r="S121" i="18"/>
  <c r="Q121" i="18"/>
  <c r="O121" i="18"/>
  <c r="M121" i="18"/>
  <c r="K121" i="18"/>
  <c r="I121" i="18"/>
  <c r="G121" i="18"/>
  <c r="E121" i="18"/>
  <c r="AQ120" i="18"/>
  <c r="AO120" i="18"/>
  <c r="AM120" i="18"/>
  <c r="AK120" i="18"/>
  <c r="AI120" i="18"/>
  <c r="AG120" i="18"/>
  <c r="AE120" i="18"/>
  <c r="AC120" i="18"/>
  <c r="AA120" i="18"/>
  <c r="Y120" i="18"/>
  <c r="W120" i="18"/>
  <c r="U120" i="18"/>
  <c r="S120" i="18"/>
  <c r="Q120" i="18"/>
  <c r="O120" i="18"/>
  <c r="M120" i="18"/>
  <c r="K120" i="18"/>
  <c r="I120" i="18"/>
  <c r="G120" i="18"/>
  <c r="E120" i="18"/>
  <c r="AQ119" i="18"/>
  <c r="AO119" i="18"/>
  <c r="AM119" i="18"/>
  <c r="AK119" i="18"/>
  <c r="AI119" i="18"/>
  <c r="AG119" i="18"/>
  <c r="AE119" i="18"/>
  <c r="AC119" i="18"/>
  <c r="AA119" i="18"/>
  <c r="Y119" i="18"/>
  <c r="W119" i="18"/>
  <c r="U119" i="18"/>
  <c r="S119" i="18"/>
  <c r="Q119" i="18"/>
  <c r="O119" i="18"/>
  <c r="M119" i="18"/>
  <c r="K119" i="18"/>
  <c r="I119" i="18"/>
  <c r="G119" i="18"/>
  <c r="E119" i="18"/>
  <c r="AQ118" i="18"/>
  <c r="AO118" i="18"/>
  <c r="AM118" i="18"/>
  <c r="AK118" i="18"/>
  <c r="AI118" i="18"/>
  <c r="AG118" i="18"/>
  <c r="AE118" i="18"/>
  <c r="AC118" i="18"/>
  <c r="AA118" i="18"/>
  <c r="Y118" i="18"/>
  <c r="W118" i="18"/>
  <c r="U118" i="18"/>
  <c r="S118" i="18"/>
  <c r="Q118" i="18"/>
  <c r="O118" i="18"/>
  <c r="M118" i="18"/>
  <c r="K118" i="18"/>
  <c r="I118" i="18"/>
  <c r="G118" i="18"/>
  <c r="E118" i="18"/>
  <c r="AQ117" i="18"/>
  <c r="AO117" i="18"/>
  <c r="AM117" i="18"/>
  <c r="AK117" i="18"/>
  <c r="AI117" i="18"/>
  <c r="AG117" i="18"/>
  <c r="AE117" i="18"/>
  <c r="AC117" i="18"/>
  <c r="AA117" i="18"/>
  <c r="Y117" i="18"/>
  <c r="W117" i="18"/>
  <c r="U117" i="18"/>
  <c r="S117" i="18"/>
  <c r="Q117" i="18"/>
  <c r="O117" i="18"/>
  <c r="M117" i="18"/>
  <c r="K117" i="18"/>
  <c r="I117" i="18"/>
  <c r="G117" i="18"/>
  <c r="E117" i="18"/>
  <c r="AQ116" i="18"/>
  <c r="AO116" i="18"/>
  <c r="AM116" i="18"/>
  <c r="AK116" i="18"/>
  <c r="AI116" i="18"/>
  <c r="AG116" i="18"/>
  <c r="AE116" i="18"/>
  <c r="AC116" i="18"/>
  <c r="AA116" i="18"/>
  <c r="Y116" i="18"/>
  <c r="W116" i="18"/>
  <c r="U116" i="18"/>
  <c r="S116" i="18"/>
  <c r="Q116" i="18"/>
  <c r="O116" i="18"/>
  <c r="M116" i="18"/>
  <c r="K116" i="18"/>
  <c r="I116" i="18"/>
  <c r="G116" i="18"/>
  <c r="E116" i="18"/>
  <c r="AQ115" i="18"/>
  <c r="AO115" i="18"/>
  <c r="AM115" i="18"/>
  <c r="AK115" i="18"/>
  <c r="AI115" i="18"/>
  <c r="AG115" i="18"/>
  <c r="AE115" i="18"/>
  <c r="AC115" i="18"/>
  <c r="AA115" i="18"/>
  <c r="Y115" i="18"/>
  <c r="W115" i="18"/>
  <c r="U115" i="18"/>
  <c r="S115" i="18"/>
  <c r="Q115" i="18"/>
  <c r="O115" i="18"/>
  <c r="M115" i="18"/>
  <c r="K115" i="18"/>
  <c r="I115" i="18"/>
  <c r="G115" i="18"/>
  <c r="E115" i="18"/>
  <c r="AQ114" i="18"/>
  <c r="AO114" i="18"/>
  <c r="AM114" i="18"/>
  <c r="AK114" i="18"/>
  <c r="AI114" i="18"/>
  <c r="AG114" i="18"/>
  <c r="AE114" i="18"/>
  <c r="AC114" i="18"/>
  <c r="AA114" i="18"/>
  <c r="Y114" i="18"/>
  <c r="W114" i="18"/>
  <c r="U114" i="18"/>
  <c r="S114" i="18"/>
  <c r="Q114" i="18"/>
  <c r="O114" i="18"/>
  <c r="M114" i="18"/>
  <c r="K114" i="18"/>
  <c r="I114" i="18"/>
  <c r="G114" i="18"/>
  <c r="E114" i="18"/>
  <c r="AQ113" i="18"/>
  <c r="AO113" i="18"/>
  <c r="AM113" i="18"/>
  <c r="AK113" i="18"/>
  <c r="AI113" i="18"/>
  <c r="AG113" i="18"/>
  <c r="AE113" i="18"/>
  <c r="AC113" i="18"/>
  <c r="AA113" i="18"/>
  <c r="Y113" i="18"/>
  <c r="W113" i="18"/>
  <c r="U113" i="18"/>
  <c r="S113" i="18"/>
  <c r="Q113" i="18"/>
  <c r="O113" i="18"/>
  <c r="M113" i="18"/>
  <c r="K113" i="18"/>
  <c r="I113" i="18"/>
  <c r="G113" i="18"/>
  <c r="E113" i="18"/>
  <c r="AQ112" i="18"/>
  <c r="AO112" i="18"/>
  <c r="AM112" i="18"/>
  <c r="AK112" i="18"/>
  <c r="AI112" i="18"/>
  <c r="AG112" i="18"/>
  <c r="AE112" i="18"/>
  <c r="AC112" i="18"/>
  <c r="AA112" i="18"/>
  <c r="Y112" i="18"/>
  <c r="W112" i="18"/>
  <c r="U112" i="18"/>
  <c r="S112" i="18"/>
  <c r="Q112" i="18"/>
  <c r="O112" i="18"/>
  <c r="M112" i="18"/>
  <c r="K112" i="18"/>
  <c r="I112" i="18"/>
  <c r="G112" i="18"/>
  <c r="E112" i="18"/>
  <c r="AQ111" i="18"/>
  <c r="AO111" i="18"/>
  <c r="AM111" i="18"/>
  <c r="AK111" i="18"/>
  <c r="AI111" i="18"/>
  <c r="AG111" i="18"/>
  <c r="AE111" i="18"/>
  <c r="AC111" i="18"/>
  <c r="AA111" i="18"/>
  <c r="Y111" i="18"/>
  <c r="W111" i="18"/>
  <c r="U111" i="18"/>
  <c r="S111" i="18"/>
  <c r="Q111" i="18"/>
  <c r="O111" i="18"/>
  <c r="M111" i="18"/>
  <c r="K111" i="18"/>
  <c r="I111" i="18"/>
  <c r="G111" i="18"/>
  <c r="E111" i="18"/>
  <c r="AQ110" i="18"/>
  <c r="AO110" i="18"/>
  <c r="AM110" i="18"/>
  <c r="AK110" i="18"/>
  <c r="AI110" i="18"/>
  <c r="AG110" i="18"/>
  <c r="AE110" i="18"/>
  <c r="AC110" i="18"/>
  <c r="AA110" i="18"/>
  <c r="Y110" i="18"/>
  <c r="W110" i="18"/>
  <c r="U110" i="18"/>
  <c r="S110" i="18"/>
  <c r="Q110" i="18"/>
  <c r="O110" i="18"/>
  <c r="M110" i="18"/>
  <c r="K110" i="18"/>
  <c r="I110" i="18"/>
  <c r="G110" i="18"/>
  <c r="E110" i="18"/>
  <c r="AQ109" i="18"/>
  <c r="AO109" i="18"/>
  <c r="AM109" i="18"/>
  <c r="AK109" i="18"/>
  <c r="AI109" i="18"/>
  <c r="AG109" i="18"/>
  <c r="AE109" i="18"/>
  <c r="AC109" i="18"/>
  <c r="AA109" i="18"/>
  <c r="Y109" i="18"/>
  <c r="W109" i="18"/>
  <c r="U109" i="18"/>
  <c r="S109" i="18"/>
  <c r="Q109" i="18"/>
  <c r="O109" i="18"/>
  <c r="M109" i="18"/>
  <c r="K109" i="18"/>
  <c r="I109" i="18"/>
  <c r="G109" i="18"/>
  <c r="E109" i="18"/>
  <c r="AQ108" i="18"/>
  <c r="AO108" i="18"/>
  <c r="AM108" i="18"/>
  <c r="AK108" i="18"/>
  <c r="AI108" i="18"/>
  <c r="AG108" i="18"/>
  <c r="AE108" i="18"/>
  <c r="AC108" i="18"/>
  <c r="AA108" i="18"/>
  <c r="Y108" i="18"/>
  <c r="W108" i="18"/>
  <c r="U108" i="18"/>
  <c r="S108" i="18"/>
  <c r="Q108" i="18"/>
  <c r="O108" i="18"/>
  <c r="M108" i="18"/>
  <c r="K108" i="18"/>
  <c r="I108" i="18"/>
  <c r="G108" i="18"/>
  <c r="E108" i="18"/>
  <c r="AQ107" i="18"/>
  <c r="AO107" i="18"/>
  <c r="AM107" i="18"/>
  <c r="AK107" i="18"/>
  <c r="AI107" i="18"/>
  <c r="AG107" i="18"/>
  <c r="AE107" i="18"/>
  <c r="AC107" i="18"/>
  <c r="AA107" i="18"/>
  <c r="Y107" i="18"/>
  <c r="W107" i="18"/>
  <c r="U107" i="18"/>
  <c r="S107" i="18"/>
  <c r="Q107" i="18"/>
  <c r="O107" i="18"/>
  <c r="M107" i="18"/>
  <c r="K107" i="18"/>
  <c r="I107" i="18"/>
  <c r="G107" i="18"/>
  <c r="E107" i="18"/>
  <c r="AQ106" i="18"/>
  <c r="AO106" i="18"/>
  <c r="AM106" i="18"/>
  <c r="AK106" i="18"/>
  <c r="AI106" i="18"/>
  <c r="AG106" i="18"/>
  <c r="AE106" i="18"/>
  <c r="AC106" i="18"/>
  <c r="AA106" i="18"/>
  <c r="Y106" i="18"/>
  <c r="W106" i="18"/>
  <c r="U106" i="18"/>
  <c r="S106" i="18"/>
  <c r="Q106" i="18"/>
  <c r="O106" i="18"/>
  <c r="M106" i="18"/>
  <c r="K106" i="18"/>
  <c r="I106" i="18"/>
  <c r="G106" i="18"/>
  <c r="E106" i="18"/>
  <c r="AQ105" i="18"/>
  <c r="AO105" i="18"/>
  <c r="AM105" i="18"/>
  <c r="AK105" i="18"/>
  <c r="AI105" i="18"/>
  <c r="AG105" i="18"/>
  <c r="AE105" i="18"/>
  <c r="AC105" i="18"/>
  <c r="AA105" i="18"/>
  <c r="Y105" i="18"/>
  <c r="W105" i="18"/>
  <c r="U105" i="18"/>
  <c r="S105" i="18"/>
  <c r="Q105" i="18"/>
  <c r="O105" i="18"/>
  <c r="M105" i="18"/>
  <c r="K105" i="18"/>
  <c r="I105" i="18"/>
  <c r="G105" i="18"/>
  <c r="E105" i="18"/>
  <c r="AQ104" i="18"/>
  <c r="AO104" i="18"/>
  <c r="AM104" i="18"/>
  <c r="AK104" i="18"/>
  <c r="AI104" i="18"/>
  <c r="AG104" i="18"/>
  <c r="AE104" i="18"/>
  <c r="AC104" i="18"/>
  <c r="AA104" i="18"/>
  <c r="Y104" i="18"/>
  <c r="W104" i="18"/>
  <c r="U104" i="18"/>
  <c r="S104" i="18"/>
  <c r="Q104" i="18"/>
  <c r="O104" i="18"/>
  <c r="M104" i="18"/>
  <c r="K104" i="18"/>
  <c r="I104" i="18"/>
  <c r="G104" i="18"/>
  <c r="E104" i="18"/>
  <c r="AQ103" i="18"/>
  <c r="AO103" i="18"/>
  <c r="AM103" i="18"/>
  <c r="AK103" i="18"/>
  <c r="AI103" i="18"/>
  <c r="AG103" i="18"/>
  <c r="AE103" i="18"/>
  <c r="AC103" i="18"/>
  <c r="AA103" i="18"/>
  <c r="Y103" i="18"/>
  <c r="W103" i="18"/>
  <c r="U103" i="18"/>
  <c r="S103" i="18"/>
  <c r="Q103" i="18"/>
  <c r="O103" i="18"/>
  <c r="M103" i="18"/>
  <c r="K103" i="18"/>
  <c r="I103" i="18"/>
  <c r="G103" i="18"/>
  <c r="E103" i="18"/>
  <c r="AQ102" i="18"/>
  <c r="AO102" i="18"/>
  <c r="AM102" i="18"/>
  <c r="AK102" i="18"/>
  <c r="AI102" i="18"/>
  <c r="AG102" i="18"/>
  <c r="AE102" i="18"/>
  <c r="AC102" i="18"/>
  <c r="AA102" i="18"/>
  <c r="Y102" i="18"/>
  <c r="W102" i="18"/>
  <c r="U102" i="18"/>
  <c r="S102" i="18"/>
  <c r="Q102" i="18"/>
  <c r="O102" i="18"/>
  <c r="M102" i="18"/>
  <c r="K102" i="18"/>
  <c r="I102" i="18"/>
  <c r="G102" i="18"/>
  <c r="E102" i="18"/>
  <c r="AQ101" i="18"/>
  <c r="AO101" i="18"/>
  <c r="AM101" i="18"/>
  <c r="AK101" i="18"/>
  <c r="AI101" i="18"/>
  <c r="AG101" i="18"/>
  <c r="AE101" i="18"/>
  <c r="AC101" i="18"/>
  <c r="AA101" i="18"/>
  <c r="Y101" i="18"/>
  <c r="W101" i="18"/>
  <c r="U101" i="18"/>
  <c r="S101" i="18"/>
  <c r="Q101" i="18"/>
  <c r="O101" i="18"/>
  <c r="M101" i="18"/>
  <c r="K101" i="18"/>
  <c r="I101" i="18"/>
  <c r="G101" i="18"/>
  <c r="E101" i="18"/>
  <c r="AQ100" i="18"/>
  <c r="AO100" i="18"/>
  <c r="AM100" i="18"/>
  <c r="AK100" i="18"/>
  <c r="AI100" i="18"/>
  <c r="AG100" i="18"/>
  <c r="AE100" i="18"/>
  <c r="AC100" i="18"/>
  <c r="AA100" i="18"/>
  <c r="Y100" i="18"/>
  <c r="W100" i="18"/>
  <c r="U100" i="18"/>
  <c r="S100" i="18"/>
  <c r="Q100" i="18"/>
  <c r="O100" i="18"/>
  <c r="M100" i="18"/>
  <c r="K100" i="18"/>
  <c r="I100" i="18"/>
  <c r="G100" i="18"/>
  <c r="E100" i="18"/>
  <c r="AQ99" i="18"/>
  <c r="AO99" i="18"/>
  <c r="AM99" i="18"/>
  <c r="AK99" i="18"/>
  <c r="AI99" i="18"/>
  <c r="AG99" i="18"/>
  <c r="AE99" i="18"/>
  <c r="AC99" i="18"/>
  <c r="AA99" i="18"/>
  <c r="Y99" i="18"/>
  <c r="W99" i="18"/>
  <c r="U99" i="18"/>
  <c r="S99" i="18"/>
  <c r="Q99" i="18"/>
  <c r="O99" i="18"/>
  <c r="M99" i="18"/>
  <c r="K99" i="18"/>
  <c r="I99" i="18"/>
  <c r="G99" i="18"/>
  <c r="E99" i="18"/>
  <c r="AQ98" i="18"/>
  <c r="AO98" i="18"/>
  <c r="AM98" i="18"/>
  <c r="AK98" i="18"/>
  <c r="AI98" i="18"/>
  <c r="AG98" i="18"/>
  <c r="AE98" i="18"/>
  <c r="AC98" i="18"/>
  <c r="AA98" i="18"/>
  <c r="Y98" i="18"/>
  <c r="W98" i="18"/>
  <c r="U98" i="18"/>
  <c r="S98" i="18"/>
  <c r="Q98" i="18"/>
  <c r="O98" i="18"/>
  <c r="M98" i="18"/>
  <c r="K98" i="18"/>
  <c r="I98" i="18"/>
  <c r="G98" i="18"/>
  <c r="E98" i="18"/>
  <c r="AQ97" i="18"/>
  <c r="AO97" i="18"/>
  <c r="AM97" i="18"/>
  <c r="AK97" i="18"/>
  <c r="AI97" i="18"/>
  <c r="AG97" i="18"/>
  <c r="AE97" i="18"/>
  <c r="AC97" i="18"/>
  <c r="AA97" i="18"/>
  <c r="Y97" i="18"/>
  <c r="W97" i="18"/>
  <c r="U97" i="18"/>
  <c r="S97" i="18"/>
  <c r="Q97" i="18"/>
  <c r="O97" i="18"/>
  <c r="M97" i="18"/>
  <c r="K97" i="18"/>
  <c r="I97" i="18"/>
  <c r="G97" i="18"/>
  <c r="E97" i="18"/>
  <c r="AQ96" i="18"/>
  <c r="AO96" i="18"/>
  <c r="AM96" i="18"/>
  <c r="AK96" i="18"/>
  <c r="AI96" i="18"/>
  <c r="AG96" i="18"/>
  <c r="AE96" i="18"/>
  <c r="AC96" i="18"/>
  <c r="AA96" i="18"/>
  <c r="Y96" i="18"/>
  <c r="W96" i="18"/>
  <c r="U96" i="18"/>
  <c r="S96" i="18"/>
  <c r="Q96" i="18"/>
  <c r="O96" i="18"/>
  <c r="M96" i="18"/>
  <c r="K96" i="18"/>
  <c r="I96" i="18"/>
  <c r="G96" i="18"/>
  <c r="E96" i="18"/>
  <c r="AQ95" i="18"/>
  <c r="AO95" i="18"/>
  <c r="AM95" i="18"/>
  <c r="AK95" i="18"/>
  <c r="AI95" i="18"/>
  <c r="AG95" i="18"/>
  <c r="AE95" i="18"/>
  <c r="AC95" i="18"/>
  <c r="AA95" i="18"/>
  <c r="Y95" i="18"/>
  <c r="W95" i="18"/>
  <c r="U95" i="18"/>
  <c r="S95" i="18"/>
  <c r="Q95" i="18"/>
  <c r="O95" i="18"/>
  <c r="M95" i="18"/>
  <c r="K95" i="18"/>
  <c r="I95" i="18"/>
  <c r="G95" i="18"/>
  <c r="E95" i="18"/>
  <c r="AQ94" i="18"/>
  <c r="AO94" i="18"/>
  <c r="AM94" i="18"/>
  <c r="AK94" i="18"/>
  <c r="AI94" i="18"/>
  <c r="AG94" i="18"/>
  <c r="AE94" i="18"/>
  <c r="AC94" i="18"/>
  <c r="AA94" i="18"/>
  <c r="Y94" i="18"/>
  <c r="W94" i="18"/>
  <c r="U94" i="18"/>
  <c r="S94" i="18"/>
  <c r="Q94" i="18"/>
  <c r="O94" i="18"/>
  <c r="M94" i="18"/>
  <c r="K94" i="18"/>
  <c r="I94" i="18"/>
  <c r="G94" i="18"/>
  <c r="E94" i="18"/>
  <c r="AQ93" i="18"/>
  <c r="AO93" i="18"/>
  <c r="AM93" i="18"/>
  <c r="AK93" i="18"/>
  <c r="AI93" i="18"/>
  <c r="AG93" i="18"/>
  <c r="AE93" i="18"/>
  <c r="AC93" i="18"/>
  <c r="AA93" i="18"/>
  <c r="Y93" i="18"/>
  <c r="W93" i="18"/>
  <c r="U93" i="18"/>
  <c r="S93" i="18"/>
  <c r="Q93" i="18"/>
  <c r="O93" i="18"/>
  <c r="M93" i="18"/>
  <c r="K93" i="18"/>
  <c r="I93" i="18"/>
  <c r="G93" i="18"/>
  <c r="E93" i="18"/>
  <c r="AQ92" i="18"/>
  <c r="AO92" i="18"/>
  <c r="AM92" i="18"/>
  <c r="AK92" i="18"/>
  <c r="AI92" i="18"/>
  <c r="AG92" i="18"/>
  <c r="AE92" i="18"/>
  <c r="AC92" i="18"/>
  <c r="AA92" i="18"/>
  <c r="Y92" i="18"/>
  <c r="W92" i="18"/>
  <c r="U92" i="18"/>
  <c r="S92" i="18"/>
  <c r="Q92" i="18"/>
  <c r="O92" i="18"/>
  <c r="M92" i="18"/>
  <c r="K92" i="18"/>
  <c r="I92" i="18"/>
  <c r="G92" i="18"/>
  <c r="E92" i="18"/>
  <c r="AQ91" i="18"/>
  <c r="AO91" i="18"/>
  <c r="AM91" i="18"/>
  <c r="AK91" i="18"/>
  <c r="AI91" i="18"/>
  <c r="AG91" i="18"/>
  <c r="AE91" i="18"/>
  <c r="AC91" i="18"/>
  <c r="AA91" i="18"/>
  <c r="Y91" i="18"/>
  <c r="W91" i="18"/>
  <c r="U91" i="18"/>
  <c r="S91" i="18"/>
  <c r="Q91" i="18"/>
  <c r="O91" i="18"/>
  <c r="M91" i="18"/>
  <c r="K91" i="18"/>
  <c r="I91" i="18"/>
  <c r="G91" i="18"/>
  <c r="E91" i="18"/>
  <c r="AQ90" i="18"/>
  <c r="AO90" i="18"/>
  <c r="AM90" i="18"/>
  <c r="AK90" i="18"/>
  <c r="AI90" i="18"/>
  <c r="AG90" i="18"/>
  <c r="AE90" i="18"/>
  <c r="AC90" i="18"/>
  <c r="AA90" i="18"/>
  <c r="Y90" i="18"/>
  <c r="W90" i="18"/>
  <c r="U90" i="18"/>
  <c r="S90" i="18"/>
  <c r="Q90" i="18"/>
  <c r="O90" i="18"/>
  <c r="M90" i="18"/>
  <c r="K90" i="18"/>
  <c r="I90" i="18"/>
  <c r="G90" i="18"/>
  <c r="E90" i="18"/>
  <c r="AQ89" i="18"/>
  <c r="AO89" i="18"/>
  <c r="AM89" i="18"/>
  <c r="AK89" i="18"/>
  <c r="AI89" i="18"/>
  <c r="AG89" i="18"/>
  <c r="AE89" i="18"/>
  <c r="AC89" i="18"/>
  <c r="AA89" i="18"/>
  <c r="Y89" i="18"/>
  <c r="W89" i="18"/>
  <c r="U89" i="18"/>
  <c r="S89" i="18"/>
  <c r="Q89" i="18"/>
  <c r="O89" i="18"/>
  <c r="M89" i="18"/>
  <c r="K89" i="18"/>
  <c r="I89" i="18"/>
  <c r="G89" i="18"/>
  <c r="E89" i="18"/>
  <c r="AQ88" i="18"/>
  <c r="AO88" i="18"/>
  <c r="AM88" i="18"/>
  <c r="AK88" i="18"/>
  <c r="AI88" i="18"/>
  <c r="AG88" i="18"/>
  <c r="AE88" i="18"/>
  <c r="AC88" i="18"/>
  <c r="AA88" i="18"/>
  <c r="Y88" i="18"/>
  <c r="W88" i="18"/>
  <c r="U88" i="18"/>
  <c r="S88" i="18"/>
  <c r="Q88" i="18"/>
  <c r="O88" i="18"/>
  <c r="M88" i="18"/>
  <c r="K88" i="18"/>
  <c r="I88" i="18"/>
  <c r="G88" i="18"/>
  <c r="E88" i="18"/>
  <c r="AQ87" i="18"/>
  <c r="AO87" i="18"/>
  <c r="AM87" i="18"/>
  <c r="AK87" i="18"/>
  <c r="AI87" i="18"/>
  <c r="AG87" i="18"/>
  <c r="AE87" i="18"/>
  <c r="AC87" i="18"/>
  <c r="AA87" i="18"/>
  <c r="Y87" i="18"/>
  <c r="W87" i="18"/>
  <c r="U87" i="18"/>
  <c r="S87" i="18"/>
  <c r="Q87" i="18"/>
  <c r="O87" i="18"/>
  <c r="M87" i="18"/>
  <c r="K87" i="18"/>
  <c r="I87" i="18"/>
  <c r="G87" i="18"/>
  <c r="E87" i="18"/>
  <c r="AQ86" i="18"/>
  <c r="AO86" i="18"/>
  <c r="AM86" i="18"/>
  <c r="AK86" i="18"/>
  <c r="AI86" i="18"/>
  <c r="AG86" i="18"/>
  <c r="AE86" i="18"/>
  <c r="AC86" i="18"/>
  <c r="AA86" i="18"/>
  <c r="Y86" i="18"/>
  <c r="W86" i="18"/>
  <c r="U86" i="18"/>
  <c r="S86" i="18"/>
  <c r="Q86" i="18"/>
  <c r="O86" i="18"/>
  <c r="M86" i="18"/>
  <c r="K86" i="18"/>
  <c r="I86" i="18"/>
  <c r="G86" i="18"/>
  <c r="E86" i="18"/>
  <c r="AQ85" i="18"/>
  <c r="AO85" i="18"/>
  <c r="AM85" i="18"/>
  <c r="AK85" i="18"/>
  <c r="AI85" i="18"/>
  <c r="AG85" i="18"/>
  <c r="AE85" i="18"/>
  <c r="AC85" i="18"/>
  <c r="AA85" i="18"/>
  <c r="Y85" i="18"/>
  <c r="W85" i="18"/>
  <c r="U85" i="18"/>
  <c r="S85" i="18"/>
  <c r="Q85" i="18"/>
  <c r="O85" i="18"/>
  <c r="M85" i="18"/>
  <c r="K85" i="18"/>
  <c r="I85" i="18"/>
  <c r="G85" i="18"/>
  <c r="E85" i="18"/>
  <c r="AQ84" i="18"/>
  <c r="AO84" i="18"/>
  <c r="AM84" i="18"/>
  <c r="AK84" i="18"/>
  <c r="AI84" i="18"/>
  <c r="AG84" i="18"/>
  <c r="AE84" i="18"/>
  <c r="AC84" i="18"/>
  <c r="AA84" i="18"/>
  <c r="Y84" i="18"/>
  <c r="W84" i="18"/>
  <c r="U84" i="18"/>
  <c r="S84" i="18"/>
  <c r="Q84" i="18"/>
  <c r="O84" i="18"/>
  <c r="M84" i="18"/>
  <c r="K84" i="18"/>
  <c r="I84" i="18"/>
  <c r="G84" i="18"/>
  <c r="E84" i="18"/>
  <c r="AQ83" i="18"/>
  <c r="AO83" i="18"/>
  <c r="AM83" i="18"/>
  <c r="AK83" i="18"/>
  <c r="AI83" i="18"/>
  <c r="AG83" i="18"/>
  <c r="AE83" i="18"/>
  <c r="AC83" i="18"/>
  <c r="AA83" i="18"/>
  <c r="Y83" i="18"/>
  <c r="W83" i="18"/>
  <c r="U83" i="18"/>
  <c r="S83" i="18"/>
  <c r="Q83" i="18"/>
  <c r="O83" i="18"/>
  <c r="M83" i="18"/>
  <c r="K83" i="18"/>
  <c r="I83" i="18"/>
  <c r="G83" i="18"/>
  <c r="E83" i="18"/>
  <c r="AQ82" i="18"/>
  <c r="AO82" i="18"/>
  <c r="AM82" i="18"/>
  <c r="AK82" i="18"/>
  <c r="AI82" i="18"/>
  <c r="AG82" i="18"/>
  <c r="AE82" i="18"/>
  <c r="AC82" i="18"/>
  <c r="AA82" i="18"/>
  <c r="Y82" i="18"/>
  <c r="W82" i="18"/>
  <c r="U82" i="18"/>
  <c r="S82" i="18"/>
  <c r="Q82" i="18"/>
  <c r="O82" i="18"/>
  <c r="M82" i="18"/>
  <c r="K82" i="18"/>
  <c r="I82" i="18"/>
  <c r="G82" i="18"/>
  <c r="E82" i="18"/>
  <c r="AQ81" i="18"/>
  <c r="AO81" i="18"/>
  <c r="AM81" i="18"/>
  <c r="AK81" i="18"/>
  <c r="AI81" i="18"/>
  <c r="AG81" i="18"/>
  <c r="AE81" i="18"/>
  <c r="AC81" i="18"/>
  <c r="AA81" i="18"/>
  <c r="Y81" i="18"/>
  <c r="W81" i="18"/>
  <c r="U81" i="18"/>
  <c r="S81" i="18"/>
  <c r="Q81" i="18"/>
  <c r="O81" i="18"/>
  <c r="M81" i="18"/>
  <c r="K81" i="18"/>
  <c r="I81" i="18"/>
  <c r="G81" i="18"/>
  <c r="E81" i="18"/>
  <c r="AQ80" i="18"/>
  <c r="AO80" i="18"/>
  <c r="AM80" i="18"/>
  <c r="AK80" i="18"/>
  <c r="AI80" i="18"/>
  <c r="AG80" i="18"/>
  <c r="AE80" i="18"/>
  <c r="AC80" i="18"/>
  <c r="AA80" i="18"/>
  <c r="Y80" i="18"/>
  <c r="W80" i="18"/>
  <c r="U80" i="18"/>
  <c r="S80" i="18"/>
  <c r="Q80" i="18"/>
  <c r="O80" i="18"/>
  <c r="M80" i="18"/>
  <c r="K80" i="18"/>
  <c r="I80" i="18"/>
  <c r="G80" i="18"/>
  <c r="E80" i="18"/>
  <c r="AQ79" i="18"/>
  <c r="AO79" i="18"/>
  <c r="AM79" i="18"/>
  <c r="AK79" i="18"/>
  <c r="AI79" i="18"/>
  <c r="AG79" i="18"/>
  <c r="AE79" i="18"/>
  <c r="AC79" i="18"/>
  <c r="AA79" i="18"/>
  <c r="Y79" i="18"/>
  <c r="W79" i="18"/>
  <c r="U79" i="18"/>
  <c r="S79" i="18"/>
  <c r="Q79" i="18"/>
  <c r="O79" i="18"/>
  <c r="M79" i="18"/>
  <c r="K79" i="18"/>
  <c r="I79" i="18"/>
  <c r="G79" i="18"/>
  <c r="E79" i="18"/>
  <c r="AQ78" i="18"/>
  <c r="AO78" i="18"/>
  <c r="AM78" i="18"/>
  <c r="AK78" i="18"/>
  <c r="AI78" i="18"/>
  <c r="AG78" i="18"/>
  <c r="AE78" i="18"/>
  <c r="AC78" i="18"/>
  <c r="AA78" i="18"/>
  <c r="Y78" i="18"/>
  <c r="W78" i="18"/>
  <c r="U78" i="18"/>
  <c r="S78" i="18"/>
  <c r="Q78" i="18"/>
  <c r="O78" i="18"/>
  <c r="M78" i="18"/>
  <c r="K78" i="18"/>
  <c r="I78" i="18"/>
  <c r="G78" i="18"/>
  <c r="E78" i="18"/>
  <c r="AQ77" i="18"/>
  <c r="AO77" i="18"/>
  <c r="AM77" i="18"/>
  <c r="AK77" i="18"/>
  <c r="AI77" i="18"/>
  <c r="AG77" i="18"/>
  <c r="AE77" i="18"/>
  <c r="AC77" i="18"/>
  <c r="AA77" i="18"/>
  <c r="Y77" i="18"/>
  <c r="W77" i="18"/>
  <c r="U77" i="18"/>
  <c r="S77" i="18"/>
  <c r="Q77" i="18"/>
  <c r="O77" i="18"/>
  <c r="M77" i="18"/>
  <c r="K77" i="18"/>
  <c r="I77" i="18"/>
  <c r="G77" i="18"/>
  <c r="E77" i="18"/>
  <c r="AQ76" i="18"/>
  <c r="AO76" i="18"/>
  <c r="AM76" i="18"/>
  <c r="AK76" i="18"/>
  <c r="AI76" i="18"/>
  <c r="AG76" i="18"/>
  <c r="AE76" i="18"/>
  <c r="AC76" i="18"/>
  <c r="AA76" i="18"/>
  <c r="Y76" i="18"/>
  <c r="W76" i="18"/>
  <c r="U76" i="18"/>
  <c r="S76" i="18"/>
  <c r="Q76" i="18"/>
  <c r="O76" i="18"/>
  <c r="M76" i="18"/>
  <c r="K76" i="18"/>
  <c r="I76" i="18"/>
  <c r="G76" i="18"/>
  <c r="E76" i="18"/>
  <c r="AQ75" i="18"/>
  <c r="AO75" i="18"/>
  <c r="AM75" i="18"/>
  <c r="AK75" i="18"/>
  <c r="AI75" i="18"/>
  <c r="AG75" i="18"/>
  <c r="AE75" i="18"/>
  <c r="AC75" i="18"/>
  <c r="AA75" i="18"/>
  <c r="Y75" i="18"/>
  <c r="W75" i="18"/>
  <c r="U75" i="18"/>
  <c r="S75" i="18"/>
  <c r="Q75" i="18"/>
  <c r="O75" i="18"/>
  <c r="M75" i="18"/>
  <c r="K75" i="18"/>
  <c r="I75" i="18"/>
  <c r="G75" i="18"/>
  <c r="E75" i="18"/>
  <c r="AQ74" i="18"/>
  <c r="AO74" i="18"/>
  <c r="AM74" i="18"/>
  <c r="AK74" i="18"/>
  <c r="AI74" i="18"/>
  <c r="AG74" i="18"/>
  <c r="AE74" i="18"/>
  <c r="AC74" i="18"/>
  <c r="AA74" i="18"/>
  <c r="Y74" i="18"/>
  <c r="W74" i="18"/>
  <c r="U74" i="18"/>
  <c r="S74" i="18"/>
  <c r="Q74" i="18"/>
  <c r="O74" i="18"/>
  <c r="M74" i="18"/>
  <c r="K74" i="18"/>
  <c r="I74" i="18"/>
  <c r="G74" i="18"/>
  <c r="E74" i="18"/>
  <c r="AQ73" i="18"/>
  <c r="AO73" i="18"/>
  <c r="AM73" i="18"/>
  <c r="AK73" i="18"/>
  <c r="AI73" i="18"/>
  <c r="AG73" i="18"/>
  <c r="AE73" i="18"/>
  <c r="AC73" i="18"/>
  <c r="AA73" i="18"/>
  <c r="Y73" i="18"/>
  <c r="W73" i="18"/>
  <c r="U73" i="18"/>
  <c r="S73" i="18"/>
  <c r="Q73" i="18"/>
  <c r="O73" i="18"/>
  <c r="M73" i="18"/>
  <c r="K73" i="18"/>
  <c r="I73" i="18"/>
  <c r="G73" i="18"/>
  <c r="E73" i="18"/>
  <c r="AQ72" i="18"/>
  <c r="AO72" i="18"/>
  <c r="AM72" i="18"/>
  <c r="AK72" i="18"/>
  <c r="AI72" i="18"/>
  <c r="AG72" i="18"/>
  <c r="AE72" i="18"/>
  <c r="AC72" i="18"/>
  <c r="AA72" i="18"/>
  <c r="Y72" i="18"/>
  <c r="W72" i="18"/>
  <c r="U72" i="18"/>
  <c r="S72" i="18"/>
  <c r="Q72" i="18"/>
  <c r="O72" i="18"/>
  <c r="M72" i="18"/>
  <c r="K72" i="18"/>
  <c r="I72" i="18"/>
  <c r="G72" i="18"/>
  <c r="E72" i="18"/>
  <c r="AQ71" i="18"/>
  <c r="AO71" i="18"/>
  <c r="AM71" i="18"/>
  <c r="AK71" i="18"/>
  <c r="AI71" i="18"/>
  <c r="AG71" i="18"/>
  <c r="AE71" i="18"/>
  <c r="AC71" i="18"/>
  <c r="AA71" i="18"/>
  <c r="Y71" i="18"/>
  <c r="W71" i="18"/>
  <c r="U71" i="18"/>
  <c r="S71" i="18"/>
  <c r="Q71" i="18"/>
  <c r="O71" i="18"/>
  <c r="M71" i="18"/>
  <c r="K71" i="18"/>
  <c r="I71" i="18"/>
  <c r="G71" i="18"/>
  <c r="E71" i="18"/>
  <c r="AQ70" i="18"/>
  <c r="AO70" i="18"/>
  <c r="AM70" i="18"/>
  <c r="AK70" i="18"/>
  <c r="AI70" i="18"/>
  <c r="AG70" i="18"/>
  <c r="AE70" i="18"/>
  <c r="AC70" i="18"/>
  <c r="AA70" i="18"/>
  <c r="Y70" i="18"/>
  <c r="W70" i="18"/>
  <c r="U70" i="18"/>
  <c r="S70" i="18"/>
  <c r="Q70" i="18"/>
  <c r="O70" i="18"/>
  <c r="M70" i="18"/>
  <c r="K70" i="18"/>
  <c r="I70" i="18"/>
  <c r="G70" i="18"/>
  <c r="E70" i="18"/>
  <c r="AQ69" i="18"/>
  <c r="AO69" i="18"/>
  <c r="AM69" i="18"/>
  <c r="AK69" i="18"/>
  <c r="AI69" i="18"/>
  <c r="AG69" i="18"/>
  <c r="AE69" i="18"/>
  <c r="AC69" i="18"/>
  <c r="AA69" i="18"/>
  <c r="Y69" i="18"/>
  <c r="W69" i="18"/>
  <c r="U69" i="18"/>
  <c r="S69" i="18"/>
  <c r="Q69" i="18"/>
  <c r="O69" i="18"/>
  <c r="M69" i="18"/>
  <c r="K69" i="18"/>
  <c r="I69" i="18"/>
  <c r="G69" i="18"/>
  <c r="E69" i="18"/>
  <c r="AQ68" i="18"/>
  <c r="AO68" i="18"/>
  <c r="AM68" i="18"/>
  <c r="AK68" i="18"/>
  <c r="AI68" i="18"/>
  <c r="AG68" i="18"/>
  <c r="AE68" i="18"/>
  <c r="AC68" i="18"/>
  <c r="AA68" i="18"/>
  <c r="Y68" i="18"/>
  <c r="W68" i="18"/>
  <c r="U68" i="18"/>
  <c r="S68" i="18"/>
  <c r="Q68" i="18"/>
  <c r="O68" i="18"/>
  <c r="M68" i="18"/>
  <c r="K68" i="18"/>
  <c r="I68" i="18"/>
  <c r="G68" i="18"/>
  <c r="E68" i="18"/>
  <c r="AQ67" i="18"/>
  <c r="AO67" i="18"/>
  <c r="AM67" i="18"/>
  <c r="AK67" i="18"/>
  <c r="AI67" i="18"/>
  <c r="AG67" i="18"/>
  <c r="AE67" i="18"/>
  <c r="AC67" i="18"/>
  <c r="AA67" i="18"/>
  <c r="Y67" i="18"/>
  <c r="W67" i="18"/>
  <c r="U67" i="18"/>
  <c r="S67" i="18"/>
  <c r="Q67" i="18"/>
  <c r="O67" i="18"/>
  <c r="M67" i="18"/>
  <c r="K67" i="18"/>
  <c r="I67" i="18"/>
  <c r="G67" i="18"/>
  <c r="E67" i="18"/>
  <c r="AQ66" i="18"/>
  <c r="AO66" i="18"/>
  <c r="AM66" i="18"/>
  <c r="AK66" i="18"/>
  <c r="AI66" i="18"/>
  <c r="AG66" i="18"/>
  <c r="AE66" i="18"/>
  <c r="AC66" i="18"/>
  <c r="AA66" i="18"/>
  <c r="Y66" i="18"/>
  <c r="W66" i="18"/>
  <c r="U66" i="18"/>
  <c r="S66" i="18"/>
  <c r="Q66" i="18"/>
  <c r="O66" i="18"/>
  <c r="M66" i="18"/>
  <c r="K66" i="18"/>
  <c r="I66" i="18"/>
  <c r="G66" i="18"/>
  <c r="E66" i="18"/>
  <c r="AQ65" i="18"/>
  <c r="AO65" i="18"/>
  <c r="AM65" i="18"/>
  <c r="AK65" i="18"/>
  <c r="AI65" i="18"/>
  <c r="AG65" i="18"/>
  <c r="AE65" i="18"/>
  <c r="AC65" i="18"/>
  <c r="AA65" i="18"/>
  <c r="Y65" i="18"/>
  <c r="W65" i="18"/>
  <c r="U65" i="18"/>
  <c r="S65" i="18"/>
  <c r="Q65" i="18"/>
  <c r="O65" i="18"/>
  <c r="M65" i="18"/>
  <c r="K65" i="18"/>
  <c r="I65" i="18"/>
  <c r="G65" i="18"/>
  <c r="E65" i="18"/>
  <c r="AQ64" i="18"/>
  <c r="AO64" i="18"/>
  <c r="AM64" i="18"/>
  <c r="AK64" i="18"/>
  <c r="AI64" i="18"/>
  <c r="AG64" i="18"/>
  <c r="AE64" i="18"/>
  <c r="AC64" i="18"/>
  <c r="AA64" i="18"/>
  <c r="Y64" i="18"/>
  <c r="W64" i="18"/>
  <c r="U64" i="18"/>
  <c r="S64" i="18"/>
  <c r="Q64" i="18"/>
  <c r="O64" i="18"/>
  <c r="M64" i="18"/>
  <c r="K64" i="18"/>
  <c r="I64" i="18"/>
  <c r="G64" i="18"/>
  <c r="E64" i="18"/>
  <c r="AQ63" i="18"/>
  <c r="AO63" i="18"/>
  <c r="AM63" i="18"/>
  <c r="AK63" i="18"/>
  <c r="AI63" i="18"/>
  <c r="AG63" i="18"/>
  <c r="AE63" i="18"/>
  <c r="AC63" i="18"/>
  <c r="AA63" i="18"/>
  <c r="Y63" i="18"/>
  <c r="W63" i="18"/>
  <c r="U63" i="18"/>
  <c r="S63" i="18"/>
  <c r="Q63" i="18"/>
  <c r="O63" i="18"/>
  <c r="M63" i="18"/>
  <c r="K63" i="18"/>
  <c r="I63" i="18"/>
  <c r="G63" i="18"/>
  <c r="E63" i="18"/>
  <c r="AQ62" i="18"/>
  <c r="AO62" i="18"/>
  <c r="AM62" i="18"/>
  <c r="AK62" i="18"/>
  <c r="AI62" i="18"/>
  <c r="AG62" i="18"/>
  <c r="AE62" i="18"/>
  <c r="AC62" i="18"/>
  <c r="AA62" i="18"/>
  <c r="Y62" i="18"/>
  <c r="W62" i="18"/>
  <c r="U62" i="18"/>
  <c r="S62" i="18"/>
  <c r="Q62" i="18"/>
  <c r="O62" i="18"/>
  <c r="M62" i="18"/>
  <c r="K62" i="18"/>
  <c r="I62" i="18"/>
  <c r="G62" i="18"/>
  <c r="E62" i="18"/>
  <c r="AQ61" i="18"/>
  <c r="AO61" i="18"/>
  <c r="AM61" i="18"/>
  <c r="AK61" i="18"/>
  <c r="AI61" i="18"/>
  <c r="AG61" i="18"/>
  <c r="AE61" i="18"/>
  <c r="AC61" i="18"/>
  <c r="AA61" i="18"/>
  <c r="Y61" i="18"/>
  <c r="W61" i="18"/>
  <c r="U61" i="18"/>
  <c r="S61" i="18"/>
  <c r="Q61" i="18"/>
  <c r="O61" i="18"/>
  <c r="M61" i="18"/>
  <c r="K61" i="18"/>
  <c r="I61" i="18"/>
  <c r="G61" i="18"/>
  <c r="E61" i="18"/>
  <c r="AQ60" i="18"/>
  <c r="AO60" i="18"/>
  <c r="AM60" i="18"/>
  <c r="AK60" i="18"/>
  <c r="AI60" i="18"/>
  <c r="AG60" i="18"/>
  <c r="AE60" i="18"/>
  <c r="AC60" i="18"/>
  <c r="AA60" i="18"/>
  <c r="Y60" i="18"/>
  <c r="W60" i="18"/>
  <c r="U60" i="18"/>
  <c r="S60" i="18"/>
  <c r="Q60" i="18"/>
  <c r="O60" i="18"/>
  <c r="M60" i="18"/>
  <c r="K60" i="18"/>
  <c r="I60" i="18"/>
  <c r="G60" i="18"/>
  <c r="E60" i="18"/>
  <c r="AQ59" i="18"/>
  <c r="AO59" i="18"/>
  <c r="AM59" i="18"/>
  <c r="AK59" i="18"/>
  <c r="AI59" i="18"/>
  <c r="AG59" i="18"/>
  <c r="AE59" i="18"/>
  <c r="AC59" i="18"/>
  <c r="AA59" i="18"/>
  <c r="Y59" i="18"/>
  <c r="W59" i="18"/>
  <c r="U59" i="18"/>
  <c r="S59" i="18"/>
  <c r="Q59" i="18"/>
  <c r="O59" i="18"/>
  <c r="M59" i="18"/>
  <c r="K59" i="18"/>
  <c r="I59" i="18"/>
  <c r="G59" i="18"/>
  <c r="E59" i="18"/>
  <c r="AQ58" i="18"/>
  <c r="AO58" i="18"/>
  <c r="AM58" i="18"/>
  <c r="AK58" i="18"/>
  <c r="AI58" i="18"/>
  <c r="AG58" i="18"/>
  <c r="AE58" i="18"/>
  <c r="AC58" i="18"/>
  <c r="AA58" i="18"/>
  <c r="Y58" i="18"/>
  <c r="W58" i="18"/>
  <c r="U58" i="18"/>
  <c r="S58" i="18"/>
  <c r="Q58" i="18"/>
  <c r="O58" i="18"/>
  <c r="M58" i="18"/>
  <c r="K58" i="18"/>
  <c r="I58" i="18"/>
  <c r="G58" i="18"/>
  <c r="E58" i="18"/>
  <c r="AQ57" i="18"/>
  <c r="AO57" i="18"/>
  <c r="AM57" i="18"/>
  <c r="AK57" i="18"/>
  <c r="AI57" i="18"/>
  <c r="AG57" i="18"/>
  <c r="AE57" i="18"/>
  <c r="AC57" i="18"/>
  <c r="AA57" i="18"/>
  <c r="Y57" i="18"/>
  <c r="W57" i="18"/>
  <c r="U57" i="18"/>
  <c r="S57" i="18"/>
  <c r="Q57" i="18"/>
  <c r="O57" i="18"/>
  <c r="M57" i="18"/>
  <c r="K57" i="18"/>
  <c r="I57" i="18"/>
  <c r="G57" i="18"/>
  <c r="E57" i="18"/>
  <c r="AQ56" i="18"/>
  <c r="AO56" i="18"/>
  <c r="AM56" i="18"/>
  <c r="AK56" i="18"/>
  <c r="AI56" i="18"/>
  <c r="AG56" i="18"/>
  <c r="AE56" i="18"/>
  <c r="AC56" i="18"/>
  <c r="AA56" i="18"/>
  <c r="Y56" i="18"/>
  <c r="W56" i="18"/>
  <c r="U56" i="18"/>
  <c r="S56" i="18"/>
  <c r="Q56" i="18"/>
  <c r="O56" i="18"/>
  <c r="M56" i="18"/>
  <c r="K56" i="18"/>
  <c r="I56" i="18"/>
  <c r="G56" i="18"/>
  <c r="E56" i="18"/>
  <c r="AQ55" i="18"/>
  <c r="AO55" i="18"/>
  <c r="AM55" i="18"/>
  <c r="AK55" i="18"/>
  <c r="AI55" i="18"/>
  <c r="AG55" i="18"/>
  <c r="AE55" i="18"/>
  <c r="AC55" i="18"/>
  <c r="AA55" i="18"/>
  <c r="Y55" i="18"/>
  <c r="W55" i="18"/>
  <c r="U55" i="18"/>
  <c r="S55" i="18"/>
  <c r="Q55" i="18"/>
  <c r="O55" i="18"/>
  <c r="M55" i="18"/>
  <c r="K55" i="18"/>
  <c r="I55" i="18"/>
  <c r="G55" i="18"/>
  <c r="E55" i="18"/>
  <c r="AQ54" i="18"/>
  <c r="AO54" i="18"/>
  <c r="AM54" i="18"/>
  <c r="AK54" i="18"/>
  <c r="AI54" i="18"/>
  <c r="AG54" i="18"/>
  <c r="AE54" i="18"/>
  <c r="AC54" i="18"/>
  <c r="AA54" i="18"/>
  <c r="Y54" i="18"/>
  <c r="W54" i="18"/>
  <c r="U54" i="18"/>
  <c r="S54" i="18"/>
  <c r="Q54" i="18"/>
  <c r="O54" i="18"/>
  <c r="M54" i="18"/>
  <c r="K54" i="18"/>
  <c r="I54" i="18"/>
  <c r="G54" i="18"/>
  <c r="E54" i="18"/>
  <c r="AQ53" i="18"/>
  <c r="AO53" i="18"/>
  <c r="AM53" i="18"/>
  <c r="AK53" i="18"/>
  <c r="AI53" i="18"/>
  <c r="AG53" i="18"/>
  <c r="AE53" i="18"/>
  <c r="AC53" i="18"/>
  <c r="AA53" i="18"/>
  <c r="Y53" i="18"/>
  <c r="W53" i="18"/>
  <c r="U53" i="18"/>
  <c r="S53" i="18"/>
  <c r="Q53" i="18"/>
  <c r="O53" i="18"/>
  <c r="M53" i="18"/>
  <c r="K53" i="18"/>
  <c r="I53" i="18"/>
  <c r="G53" i="18"/>
  <c r="E53" i="18"/>
  <c r="AQ52" i="18"/>
  <c r="AO52" i="18"/>
  <c r="AM52" i="18"/>
  <c r="AK52" i="18"/>
  <c r="AI52" i="18"/>
  <c r="AG52" i="18"/>
  <c r="AE52" i="18"/>
  <c r="AC52" i="18"/>
  <c r="AA52" i="18"/>
  <c r="Y52" i="18"/>
  <c r="W52" i="18"/>
  <c r="U52" i="18"/>
  <c r="S52" i="18"/>
  <c r="Q52" i="18"/>
  <c r="O52" i="18"/>
  <c r="M52" i="18"/>
  <c r="K52" i="18"/>
  <c r="I52" i="18"/>
  <c r="G52" i="18"/>
  <c r="E52" i="18"/>
  <c r="AQ51" i="18"/>
  <c r="AO51" i="18"/>
  <c r="AM51" i="18"/>
  <c r="AK51" i="18"/>
  <c r="AI51" i="18"/>
  <c r="AG51" i="18"/>
  <c r="AE51" i="18"/>
  <c r="AC51" i="18"/>
  <c r="AA51" i="18"/>
  <c r="Y51" i="18"/>
  <c r="W51" i="18"/>
  <c r="U51" i="18"/>
  <c r="S51" i="18"/>
  <c r="Q51" i="18"/>
  <c r="O51" i="18"/>
  <c r="M51" i="18"/>
  <c r="K51" i="18"/>
  <c r="I51" i="18"/>
  <c r="G51" i="18"/>
  <c r="E51" i="18"/>
  <c r="AQ50" i="18"/>
  <c r="AO50" i="18"/>
  <c r="AM50" i="18"/>
  <c r="AK50" i="18"/>
  <c r="AI50" i="18"/>
  <c r="AG50" i="18"/>
  <c r="AE50" i="18"/>
  <c r="AC50" i="18"/>
  <c r="AA50" i="18"/>
  <c r="Y50" i="18"/>
  <c r="W50" i="18"/>
  <c r="U50" i="18"/>
  <c r="S50" i="18"/>
  <c r="Q50" i="18"/>
  <c r="O50" i="18"/>
  <c r="M50" i="18"/>
  <c r="K50" i="18"/>
  <c r="I50" i="18"/>
  <c r="G50" i="18"/>
  <c r="E50" i="18"/>
  <c r="AQ49" i="18"/>
  <c r="AO49" i="18"/>
  <c r="AM49" i="18"/>
  <c r="AK49" i="18"/>
  <c r="AI49" i="18"/>
  <c r="AG49" i="18"/>
  <c r="AE49" i="18"/>
  <c r="AC49" i="18"/>
  <c r="AA49" i="18"/>
  <c r="Y49" i="18"/>
  <c r="W49" i="18"/>
  <c r="U49" i="18"/>
  <c r="S49" i="18"/>
  <c r="Q49" i="18"/>
  <c r="O49" i="18"/>
  <c r="M49" i="18"/>
  <c r="K49" i="18"/>
  <c r="I49" i="18"/>
  <c r="G49" i="18"/>
  <c r="E49" i="18"/>
  <c r="AQ48" i="18"/>
  <c r="AO48" i="18"/>
  <c r="AM48" i="18"/>
  <c r="AK48" i="18"/>
  <c r="AI48" i="18"/>
  <c r="AG48" i="18"/>
  <c r="AE48" i="18"/>
  <c r="AC48" i="18"/>
  <c r="AA48" i="18"/>
  <c r="Y48" i="18"/>
  <c r="W48" i="18"/>
  <c r="U48" i="18"/>
  <c r="S48" i="18"/>
  <c r="Q48" i="18"/>
  <c r="O48" i="18"/>
  <c r="M48" i="18"/>
  <c r="K48" i="18"/>
  <c r="I48" i="18"/>
  <c r="G48" i="18"/>
  <c r="E48" i="18"/>
  <c r="AQ47" i="18"/>
  <c r="AO47" i="18"/>
  <c r="AM47" i="18"/>
  <c r="AK47" i="18"/>
  <c r="AI47" i="18"/>
  <c r="AG47" i="18"/>
  <c r="AE47" i="18"/>
  <c r="AC47" i="18"/>
  <c r="AA47" i="18"/>
  <c r="Y47" i="18"/>
  <c r="W47" i="18"/>
  <c r="U47" i="18"/>
  <c r="S47" i="18"/>
  <c r="Q47" i="18"/>
  <c r="O47" i="18"/>
  <c r="M47" i="18"/>
  <c r="K47" i="18"/>
  <c r="I47" i="18"/>
  <c r="G47" i="18"/>
  <c r="E47" i="18"/>
  <c r="AQ46" i="18"/>
  <c r="AO46" i="18"/>
  <c r="AM46" i="18"/>
  <c r="AK46" i="18"/>
  <c r="AI46" i="18"/>
  <c r="AG46" i="18"/>
  <c r="AE46" i="18"/>
  <c r="AC46" i="18"/>
  <c r="AA46" i="18"/>
  <c r="Y46" i="18"/>
  <c r="W46" i="18"/>
  <c r="U46" i="18"/>
  <c r="S46" i="18"/>
  <c r="Q46" i="18"/>
  <c r="O46" i="18"/>
  <c r="M46" i="18"/>
  <c r="K46" i="18"/>
  <c r="I46" i="18"/>
  <c r="G46" i="18"/>
  <c r="E46" i="18"/>
  <c r="AQ45" i="18"/>
  <c r="AO45" i="18"/>
  <c r="AM45" i="18"/>
  <c r="AK45" i="18"/>
  <c r="AI45" i="18"/>
  <c r="AG45" i="18"/>
  <c r="AE45" i="18"/>
  <c r="AC45" i="18"/>
  <c r="AA45" i="18"/>
  <c r="Y45" i="18"/>
  <c r="W45" i="18"/>
  <c r="U45" i="18"/>
  <c r="S45" i="18"/>
  <c r="Q45" i="18"/>
  <c r="O45" i="18"/>
  <c r="M45" i="18"/>
  <c r="K45" i="18"/>
  <c r="I45" i="18"/>
  <c r="G45" i="18"/>
  <c r="E45" i="18"/>
  <c r="AQ44" i="18"/>
  <c r="AO44" i="18"/>
  <c r="AM44" i="18"/>
  <c r="AK44" i="18"/>
  <c r="AI44" i="18"/>
  <c r="AG44" i="18"/>
  <c r="AQ43" i="18"/>
  <c r="AO43" i="18"/>
  <c r="AM43" i="18"/>
  <c r="AK43" i="18"/>
  <c r="AI43" i="18"/>
  <c r="AG43" i="18"/>
  <c r="AQ42" i="18"/>
  <c r="AO42" i="18"/>
  <c r="AM42" i="18"/>
  <c r="AK42" i="18"/>
  <c r="AI42" i="18"/>
  <c r="AG42" i="18"/>
  <c r="AQ40" i="18"/>
  <c r="AO40" i="18"/>
  <c r="AM40" i="18"/>
  <c r="AK40" i="18"/>
  <c r="AI40" i="18"/>
  <c r="AG40" i="18"/>
  <c r="AQ38" i="18"/>
  <c r="AO38" i="18"/>
  <c r="AM38" i="18"/>
  <c r="AK38" i="18"/>
  <c r="AI38" i="18"/>
  <c r="AG38" i="18"/>
  <c r="AE38" i="18"/>
  <c r="AC38" i="18"/>
  <c r="AA38" i="18"/>
  <c r="Y38" i="18"/>
  <c r="W38" i="18"/>
  <c r="U38" i="18"/>
  <c r="S38" i="18"/>
  <c r="Q38" i="18"/>
  <c r="O38" i="18"/>
  <c r="M38" i="18"/>
  <c r="K38" i="18"/>
  <c r="I38" i="18"/>
  <c r="G38" i="18"/>
  <c r="E38" i="18"/>
  <c r="AQ37" i="18"/>
  <c r="AO37" i="18"/>
  <c r="AM37" i="18"/>
  <c r="AK37" i="18"/>
  <c r="AI37" i="18"/>
  <c r="AG37" i="18"/>
  <c r="AE37" i="18"/>
  <c r="AC37" i="18"/>
  <c r="AA37" i="18"/>
  <c r="Y37" i="18"/>
  <c r="W37" i="18"/>
  <c r="U37" i="18"/>
  <c r="S37" i="18"/>
  <c r="Q37" i="18"/>
  <c r="O37" i="18"/>
  <c r="M37" i="18"/>
  <c r="K37" i="18"/>
  <c r="I37" i="18"/>
  <c r="G37" i="18"/>
  <c r="E37" i="18"/>
  <c r="AQ36" i="18"/>
  <c r="AO36" i="18"/>
  <c r="AM36" i="18"/>
  <c r="AK36" i="18"/>
  <c r="AI36" i="18"/>
  <c r="AG36" i="18"/>
  <c r="AE36" i="18"/>
  <c r="AC36" i="18"/>
  <c r="AA36" i="18"/>
  <c r="Y36" i="18"/>
  <c r="W36" i="18"/>
  <c r="U36" i="18"/>
  <c r="S36" i="18"/>
  <c r="Q36" i="18"/>
  <c r="O36" i="18"/>
  <c r="M36" i="18"/>
  <c r="K36" i="18"/>
  <c r="I36" i="18"/>
  <c r="G36" i="18"/>
  <c r="E36" i="18"/>
  <c r="AQ35" i="18"/>
  <c r="AO35" i="18"/>
  <c r="AM35" i="18"/>
  <c r="AK35" i="18"/>
  <c r="AI35" i="18"/>
  <c r="AG35" i="18"/>
  <c r="AE35" i="18"/>
  <c r="AC35" i="18"/>
  <c r="AA35" i="18"/>
  <c r="Y35" i="18"/>
  <c r="W35" i="18"/>
  <c r="U35" i="18"/>
  <c r="S35" i="18"/>
  <c r="Q35" i="18"/>
  <c r="O35" i="18"/>
  <c r="M35" i="18"/>
  <c r="K35" i="18"/>
  <c r="I35" i="18"/>
  <c r="G35" i="18"/>
  <c r="E35" i="18"/>
  <c r="AQ34" i="18"/>
  <c r="AO34" i="18"/>
  <c r="AM34" i="18"/>
  <c r="AK34" i="18"/>
  <c r="AI34" i="18"/>
  <c r="AG34" i="18"/>
  <c r="AE34" i="18"/>
  <c r="AC34" i="18"/>
  <c r="AA34" i="18"/>
  <c r="Y34" i="18"/>
  <c r="W34" i="18"/>
  <c r="U34" i="18"/>
  <c r="S34" i="18"/>
  <c r="Q34" i="18"/>
  <c r="O34" i="18"/>
  <c r="M34" i="18"/>
  <c r="K34" i="18"/>
  <c r="I34" i="18"/>
  <c r="G34" i="18"/>
  <c r="E34" i="18"/>
  <c r="AQ33" i="18"/>
  <c r="AO33" i="18"/>
  <c r="AM33" i="18"/>
  <c r="AK33" i="18"/>
  <c r="AI33" i="18"/>
  <c r="AG33" i="18"/>
  <c r="AE33" i="18"/>
  <c r="AC33" i="18"/>
  <c r="AA33" i="18"/>
  <c r="Y33" i="18"/>
  <c r="W33" i="18"/>
  <c r="U33" i="18"/>
  <c r="S33" i="18"/>
  <c r="Q33" i="18"/>
  <c r="O33" i="18"/>
  <c r="M33" i="18"/>
  <c r="K33" i="18"/>
  <c r="I33" i="18"/>
  <c r="G33" i="18"/>
  <c r="E33" i="18"/>
  <c r="AQ32" i="18"/>
  <c r="AO32" i="18"/>
  <c r="AM32" i="18"/>
  <c r="AK32" i="18"/>
  <c r="AI32" i="18"/>
  <c r="AG32" i="18"/>
  <c r="AE32" i="18"/>
  <c r="AC32" i="18"/>
  <c r="AA32" i="18"/>
  <c r="Y32" i="18"/>
  <c r="W32" i="18"/>
  <c r="U32" i="18"/>
  <c r="S32" i="18"/>
  <c r="Q32" i="18"/>
  <c r="O32" i="18"/>
  <c r="M32" i="18"/>
  <c r="K32" i="18"/>
  <c r="I32" i="18"/>
  <c r="G32" i="18"/>
  <c r="E32" i="18"/>
  <c r="AQ31" i="18"/>
  <c r="AO31" i="18"/>
  <c r="AM31" i="18"/>
  <c r="AK31" i="18"/>
  <c r="AI31" i="18"/>
  <c r="AG31" i="18"/>
  <c r="AE31" i="18"/>
  <c r="AC31" i="18"/>
  <c r="AA31" i="18"/>
  <c r="Y31" i="18"/>
  <c r="W31" i="18"/>
  <c r="U31" i="18"/>
  <c r="S31" i="18"/>
  <c r="Q31" i="18"/>
  <c r="O31" i="18"/>
  <c r="M31" i="18"/>
  <c r="K31" i="18"/>
  <c r="I31" i="18"/>
  <c r="G31" i="18"/>
  <c r="E31" i="18"/>
  <c r="AQ30" i="18"/>
  <c r="AO30" i="18"/>
  <c r="AM30" i="18"/>
  <c r="AK30" i="18"/>
  <c r="AI30" i="18"/>
  <c r="AG30" i="18"/>
  <c r="AE30" i="18"/>
  <c r="AC30" i="18"/>
  <c r="AA30" i="18"/>
  <c r="Y30" i="18"/>
  <c r="W30" i="18"/>
  <c r="U30" i="18"/>
  <c r="S30" i="18"/>
  <c r="Q30" i="18"/>
  <c r="O30" i="18"/>
  <c r="M30" i="18"/>
  <c r="K30" i="18"/>
  <c r="I30" i="18"/>
  <c r="G30" i="18"/>
  <c r="E30" i="18"/>
  <c r="AQ29" i="18"/>
  <c r="AO29" i="18"/>
  <c r="AM29" i="18"/>
  <c r="AK29" i="18"/>
  <c r="AI29" i="18"/>
  <c r="AG29" i="18"/>
  <c r="AE29" i="18"/>
  <c r="AC29" i="18"/>
  <c r="AA29" i="18"/>
  <c r="Y29" i="18"/>
  <c r="W29" i="18"/>
  <c r="U29" i="18"/>
  <c r="S29" i="18"/>
  <c r="Q29" i="18"/>
  <c r="O29" i="18"/>
  <c r="M29" i="18"/>
  <c r="K29" i="18"/>
  <c r="I29" i="18"/>
  <c r="G29" i="18"/>
  <c r="E29" i="18"/>
  <c r="AQ28" i="18"/>
  <c r="AO28" i="18"/>
  <c r="AM28" i="18"/>
  <c r="AK28" i="18"/>
  <c r="AI28" i="18"/>
  <c r="AG28" i="18"/>
  <c r="AE28" i="18"/>
  <c r="AC28" i="18"/>
  <c r="AA28" i="18"/>
  <c r="Y28" i="18"/>
  <c r="W28" i="18"/>
  <c r="U28" i="18"/>
  <c r="S28" i="18"/>
  <c r="Q28" i="18"/>
  <c r="O28" i="18"/>
  <c r="M28" i="18"/>
  <c r="K28" i="18"/>
  <c r="I28" i="18"/>
  <c r="G28" i="18"/>
  <c r="E28" i="18"/>
  <c r="AQ27" i="18"/>
  <c r="AO27" i="18"/>
  <c r="AM27" i="18"/>
  <c r="AK27" i="18"/>
  <c r="AI27" i="18"/>
  <c r="AG27" i="18"/>
  <c r="AE27" i="18"/>
  <c r="AC27" i="18"/>
  <c r="AA27" i="18"/>
  <c r="Y27" i="18"/>
  <c r="W27" i="18"/>
  <c r="U27" i="18"/>
  <c r="S27" i="18"/>
  <c r="Q27" i="18"/>
  <c r="O27" i="18"/>
  <c r="M27" i="18"/>
  <c r="K27" i="18"/>
  <c r="I27" i="18"/>
  <c r="G27" i="18"/>
  <c r="E27" i="18"/>
  <c r="AQ26" i="18"/>
  <c r="AO26" i="18"/>
  <c r="AM26" i="18"/>
  <c r="AK26" i="18"/>
  <c r="AI26" i="18"/>
  <c r="AG26" i="18"/>
  <c r="AE26" i="18"/>
  <c r="AC26" i="18"/>
  <c r="AA26" i="18"/>
  <c r="Y26" i="18"/>
  <c r="W26" i="18"/>
  <c r="U26" i="18"/>
  <c r="S26" i="18"/>
  <c r="Q26" i="18"/>
  <c r="O26" i="18"/>
  <c r="M26" i="18"/>
  <c r="K26" i="18"/>
  <c r="I26" i="18"/>
  <c r="G26" i="18"/>
  <c r="E26" i="18"/>
  <c r="AQ25" i="18"/>
  <c r="AO25" i="18"/>
  <c r="AM25" i="18"/>
  <c r="AK25" i="18"/>
  <c r="AI25" i="18"/>
  <c r="AG25" i="18"/>
  <c r="AE25" i="18"/>
  <c r="AC25" i="18"/>
  <c r="AA25" i="18"/>
  <c r="Y25" i="18"/>
  <c r="W25" i="18"/>
  <c r="U25" i="18"/>
  <c r="S25" i="18"/>
  <c r="Q25" i="18"/>
  <c r="O25" i="18"/>
  <c r="M25" i="18"/>
  <c r="K25" i="18"/>
  <c r="I25" i="18"/>
  <c r="G25" i="18"/>
  <c r="E25" i="18"/>
  <c r="AQ24" i="18"/>
  <c r="AO24" i="18"/>
  <c r="AM24" i="18"/>
  <c r="AK24" i="18"/>
  <c r="AI24" i="18"/>
  <c r="AG24" i="18"/>
  <c r="AE24" i="18"/>
  <c r="AC24" i="18"/>
  <c r="AA24" i="18"/>
  <c r="Y24" i="18"/>
  <c r="W24" i="18"/>
  <c r="U24" i="18"/>
  <c r="S24" i="18"/>
  <c r="Q24" i="18"/>
  <c r="O24" i="18"/>
  <c r="M24" i="18"/>
  <c r="K24" i="18"/>
  <c r="I24" i="18"/>
  <c r="G24" i="18"/>
  <c r="E24" i="18"/>
  <c r="AQ23" i="18"/>
  <c r="AO23" i="18"/>
  <c r="AM23" i="18"/>
  <c r="AK23" i="18"/>
  <c r="AI23" i="18"/>
  <c r="AG23" i="18"/>
  <c r="AE23" i="18"/>
  <c r="AC23" i="18"/>
  <c r="AA23" i="18"/>
  <c r="Y23" i="18"/>
  <c r="W23" i="18"/>
  <c r="U23" i="18"/>
  <c r="S23" i="18"/>
  <c r="Q23" i="18"/>
  <c r="O23" i="18"/>
  <c r="M23" i="18"/>
  <c r="K23" i="18"/>
  <c r="I23" i="18"/>
  <c r="G23" i="18"/>
  <c r="E23" i="18"/>
  <c r="AQ22" i="18"/>
  <c r="AO22" i="18"/>
  <c r="AM22" i="18"/>
  <c r="AK22" i="18"/>
  <c r="AI22" i="18"/>
  <c r="AG22" i="18"/>
  <c r="AE22" i="18"/>
  <c r="AC22" i="18"/>
  <c r="AA22" i="18"/>
  <c r="Y22" i="18"/>
  <c r="W22" i="18"/>
  <c r="U22" i="18"/>
  <c r="S22" i="18"/>
  <c r="Q22" i="18"/>
  <c r="O22" i="18"/>
  <c r="M22" i="18"/>
  <c r="K22" i="18"/>
  <c r="I22" i="18"/>
  <c r="G22" i="18"/>
  <c r="E22" i="18"/>
  <c r="AQ21" i="18"/>
  <c r="AO21" i="18"/>
  <c r="AM21" i="18"/>
  <c r="AK21" i="18"/>
  <c r="AI21" i="18"/>
  <c r="AG21" i="18"/>
  <c r="AE21" i="18"/>
  <c r="AC21" i="18"/>
  <c r="AA21" i="18"/>
  <c r="Y21" i="18"/>
  <c r="W21" i="18"/>
  <c r="U21" i="18"/>
  <c r="S21" i="18"/>
  <c r="Q21" i="18"/>
  <c r="O21" i="18"/>
  <c r="M21" i="18"/>
  <c r="K21" i="18"/>
  <c r="I21" i="18"/>
  <c r="G21" i="18"/>
  <c r="E21" i="18"/>
  <c r="AQ20" i="18"/>
  <c r="AO20" i="18"/>
  <c r="AM20" i="18"/>
  <c r="AK20" i="18"/>
  <c r="AI20" i="18"/>
  <c r="AG20" i="18"/>
  <c r="AE20" i="18"/>
  <c r="AC20" i="18"/>
  <c r="AA20" i="18"/>
  <c r="Y20" i="18"/>
  <c r="W20" i="18"/>
  <c r="U20" i="18"/>
  <c r="S20" i="18"/>
  <c r="Q20" i="18"/>
  <c r="O20" i="18"/>
  <c r="M20" i="18"/>
  <c r="K20" i="18"/>
  <c r="I20" i="18"/>
  <c r="G20" i="18"/>
  <c r="E20" i="18"/>
  <c r="AQ19" i="18"/>
  <c r="AO19" i="18"/>
  <c r="AM19" i="18"/>
  <c r="AK19" i="18"/>
  <c r="AI19" i="18"/>
  <c r="AG19" i="18"/>
  <c r="AE19" i="18"/>
  <c r="AC19" i="18"/>
  <c r="AA19" i="18"/>
  <c r="Y19" i="18"/>
  <c r="W19" i="18"/>
  <c r="U19" i="18"/>
  <c r="S19" i="18"/>
  <c r="Q19" i="18"/>
  <c r="O19" i="18"/>
  <c r="M19" i="18"/>
  <c r="K19" i="18"/>
  <c r="I19" i="18"/>
  <c r="G19" i="18"/>
  <c r="E19" i="18"/>
  <c r="AQ18" i="18"/>
  <c r="AO18" i="18"/>
  <c r="AM18" i="18"/>
  <c r="AK18" i="18"/>
  <c r="AI18" i="18"/>
  <c r="AG18" i="18"/>
  <c r="AE18" i="18"/>
  <c r="AC18" i="18"/>
  <c r="AA18" i="18"/>
  <c r="Y18" i="18"/>
  <c r="W18" i="18"/>
  <c r="U18" i="18"/>
  <c r="S18" i="18"/>
  <c r="Q18" i="18"/>
  <c r="O18" i="18"/>
  <c r="M18" i="18"/>
  <c r="K18" i="18"/>
  <c r="I18" i="18"/>
  <c r="G18" i="18"/>
  <c r="E18" i="18"/>
  <c r="AQ17" i="18"/>
  <c r="AO17" i="18"/>
  <c r="AM17" i="18"/>
  <c r="AK17" i="18"/>
  <c r="AI17" i="18"/>
  <c r="AG17" i="18"/>
  <c r="AE17" i="18"/>
  <c r="AC17" i="18"/>
  <c r="AA17" i="18"/>
  <c r="Y17" i="18"/>
  <c r="W17" i="18"/>
  <c r="U17" i="18"/>
  <c r="S17" i="18"/>
  <c r="Q17" i="18"/>
  <c r="O17" i="18"/>
  <c r="M17" i="18"/>
  <c r="K17" i="18"/>
  <c r="I17" i="18"/>
  <c r="G17" i="18"/>
  <c r="E17" i="18"/>
  <c r="AQ16" i="18"/>
  <c r="AO16" i="18"/>
  <c r="AM16" i="18"/>
  <c r="AK16" i="18"/>
  <c r="AI16" i="18"/>
  <c r="AG16" i="18"/>
  <c r="AE16" i="18"/>
  <c r="AC16" i="18"/>
  <c r="AA16" i="18"/>
  <c r="Y16" i="18"/>
  <c r="W16" i="18"/>
  <c r="U16" i="18"/>
  <c r="S16" i="18"/>
  <c r="Q16" i="18"/>
  <c r="O16" i="18"/>
  <c r="M16" i="18"/>
  <c r="K16" i="18"/>
  <c r="I16" i="18"/>
  <c r="G16" i="18"/>
  <c r="E16" i="18"/>
  <c r="AQ15" i="18"/>
  <c r="AO15" i="18"/>
  <c r="AM15" i="18"/>
  <c r="AK15" i="18"/>
  <c r="AI15" i="18"/>
  <c r="AG15" i="18"/>
  <c r="AE15" i="18"/>
  <c r="AC15" i="18"/>
  <c r="AA15" i="18"/>
  <c r="Y15" i="18"/>
  <c r="W15" i="18"/>
  <c r="U15" i="18"/>
  <c r="S15" i="18"/>
  <c r="Q15" i="18"/>
  <c r="O15" i="18"/>
  <c r="M15" i="18"/>
  <c r="K15" i="18"/>
  <c r="I15" i="18"/>
  <c r="G15" i="18"/>
  <c r="E15" i="18"/>
  <c r="AQ14" i="18"/>
  <c r="AO14" i="18"/>
  <c r="AM14" i="18"/>
  <c r="AK14" i="18"/>
  <c r="AI14" i="18"/>
  <c r="AG14" i="18"/>
  <c r="AE14" i="18"/>
  <c r="AC14" i="18"/>
  <c r="AA14" i="18"/>
  <c r="Y14" i="18"/>
  <c r="W14" i="18"/>
  <c r="U14" i="18"/>
  <c r="S14" i="18"/>
  <c r="Q14" i="18"/>
  <c r="O14" i="18"/>
  <c r="M14" i="18"/>
  <c r="K14" i="18"/>
  <c r="I14" i="18"/>
  <c r="G14" i="18"/>
  <c r="E14" i="18"/>
  <c r="AQ13" i="18"/>
  <c r="AO13" i="18"/>
  <c r="AM13" i="18"/>
  <c r="AK13" i="18"/>
  <c r="AI13" i="18"/>
  <c r="AG13" i="18"/>
  <c r="AE13" i="18"/>
  <c r="AC13" i="18"/>
  <c r="AA13" i="18"/>
  <c r="Y13" i="18"/>
  <c r="W13" i="18"/>
  <c r="U13" i="18"/>
  <c r="S13" i="18"/>
  <c r="Q13" i="18"/>
  <c r="O13" i="18"/>
  <c r="M13" i="18"/>
  <c r="K13" i="18"/>
  <c r="I13" i="18"/>
  <c r="G13" i="18"/>
  <c r="E13" i="18"/>
  <c r="AQ12" i="18"/>
  <c r="AO12" i="18"/>
  <c r="AM12" i="18"/>
  <c r="AK12" i="18"/>
  <c r="AI12" i="18"/>
  <c r="AG12" i="18"/>
  <c r="AE12" i="18"/>
  <c r="AC12" i="18"/>
  <c r="AA12" i="18"/>
  <c r="Y12" i="18"/>
  <c r="W12" i="18"/>
  <c r="U12" i="18"/>
  <c r="S12" i="18"/>
  <c r="Q12" i="18"/>
  <c r="O12" i="18"/>
  <c r="M12" i="18"/>
  <c r="K12" i="18"/>
  <c r="I12" i="18"/>
  <c r="G12" i="18"/>
  <c r="E12" i="18"/>
  <c r="AQ10" i="18"/>
  <c r="AO10" i="18"/>
  <c r="AM10" i="18"/>
  <c r="AK10" i="18"/>
  <c r="AI10" i="18"/>
  <c r="AG10" i="18"/>
  <c r="AE10" i="18"/>
  <c r="AC10" i="18"/>
  <c r="AA10" i="18"/>
  <c r="Y10" i="18"/>
  <c r="W10" i="18"/>
  <c r="U10" i="18"/>
  <c r="S10" i="18"/>
  <c r="Q10" i="18"/>
  <c r="O10" i="18"/>
  <c r="M10" i="18"/>
  <c r="K10" i="18"/>
  <c r="I10" i="18"/>
  <c r="G10" i="18"/>
  <c r="E10" i="18"/>
  <c r="E4" i="18"/>
  <c r="AI39" i="18"/>
  <c r="AG39" i="18"/>
  <c r="E1" i="18"/>
  <c r="E2" i="18" s="1"/>
  <c r="AK39" i="18"/>
  <c r="AM39" i="18"/>
  <c r="AO39" i="18"/>
  <c r="AQ39" i="18"/>
  <c r="AK41" i="18"/>
  <c r="AI41" i="18"/>
  <c r="S1" i="18"/>
  <c r="S3" i="18" s="1"/>
  <c r="AG41" i="18"/>
  <c r="AQ41" i="18"/>
  <c r="AQ1" i="18"/>
  <c r="AQ3" i="18" s="1"/>
  <c r="K1" i="18"/>
  <c r="K3" i="18" s="1"/>
  <c r="AO41" i="18"/>
  <c r="AO1" i="18"/>
  <c r="AO3" i="18" s="1"/>
  <c r="AM41" i="18"/>
  <c r="AM3" i="18"/>
  <c r="W1" i="18"/>
  <c r="W3" i="18" s="1"/>
  <c r="Y1" i="18"/>
  <c r="Y2" i="18" s="1"/>
  <c r="AC1" i="18"/>
  <c r="AC3" i="18" s="1"/>
  <c r="AA1" i="18"/>
  <c r="AA3" i="18" s="1"/>
  <c r="U1" i="18"/>
  <c r="U2" i="18" s="1"/>
  <c r="AM5" i="18"/>
  <c r="O1" i="18"/>
  <c r="O2" i="18" s="1"/>
  <c r="AM2" i="18"/>
  <c r="AE1" i="18"/>
  <c r="AE3" i="18" s="1"/>
  <c r="I1" i="18"/>
  <c r="I3" i="18" s="1"/>
  <c r="AK1" i="18"/>
  <c r="AK3" i="18" s="1"/>
  <c r="AM4" i="18"/>
  <c r="Q1" i="18"/>
  <c r="Q2" i="18" s="1"/>
  <c r="M1" i="18"/>
  <c r="M3" i="18" s="1"/>
  <c r="AM1" i="18"/>
  <c r="AM6" i="18"/>
  <c r="AG5" i="18"/>
  <c r="AG3" i="18"/>
  <c r="AG1" i="18"/>
  <c r="AG6" i="18"/>
  <c r="AG4" i="18"/>
  <c r="AG2" i="18"/>
  <c r="G1" i="18"/>
  <c r="G2" i="18" s="1"/>
  <c r="AI3" i="18"/>
  <c r="AI1" i="18"/>
  <c r="AI6" i="18"/>
  <c r="AI4" i="18"/>
  <c r="AI2" i="18"/>
  <c r="AI5" i="18"/>
  <c r="B19" i="15"/>
  <c r="D21" i="15"/>
  <c r="D20" i="15"/>
  <c r="C13" i="15"/>
  <c r="C14" i="15"/>
  <c r="C15" i="15"/>
  <c r="C16" i="15"/>
  <c r="C17" i="15"/>
  <c r="C12" i="15"/>
  <c r="I24" i="14"/>
  <c r="C19" i="14"/>
  <c r="I10" i="14"/>
  <c r="AC12" i="14" s="1"/>
  <c r="AE12" i="14" s="1"/>
  <c r="I9" i="14"/>
  <c r="K9" i="14" s="1"/>
  <c r="C21" i="14"/>
  <c r="X26" i="14" s="1"/>
  <c r="C20" i="14"/>
  <c r="I25" i="6"/>
  <c r="N25" i="6" s="1"/>
  <c r="C24" i="2"/>
  <c r="H23" i="5"/>
  <c r="H16" i="4"/>
  <c r="M17" i="4" s="1"/>
  <c r="H23" i="4"/>
  <c r="M23" i="4" s="1"/>
  <c r="L27" i="2"/>
  <c r="H25" i="2"/>
  <c r="M25" i="2" s="1"/>
  <c r="H15" i="1"/>
  <c r="I15" i="1" s="1"/>
  <c r="H18" i="10"/>
  <c r="D4" i="10"/>
  <c r="D5" i="10"/>
  <c r="D6" i="10"/>
  <c r="D7" i="10"/>
  <c r="D3" i="10"/>
  <c r="G7" i="1"/>
  <c r="N40" i="1"/>
  <c r="I37" i="1"/>
  <c r="J37" i="1" s="1"/>
  <c r="I30" i="1"/>
  <c r="J30" i="1" s="1"/>
  <c r="I24" i="1"/>
  <c r="M24" i="1" s="1"/>
  <c r="N24" i="1" s="1"/>
  <c r="I25" i="1"/>
  <c r="J25" i="1" s="1"/>
  <c r="M18" i="1"/>
  <c r="C53" i="17"/>
  <c r="C52" i="17"/>
  <c r="C51" i="17"/>
  <c r="C47" i="17"/>
  <c r="C36" i="17"/>
  <c r="CP28" i="16"/>
  <c r="CO28" i="16"/>
  <c r="CN28" i="16"/>
  <c r="CM28" i="16"/>
  <c r="CR28" i="16"/>
  <c r="CR30" i="16"/>
  <c r="CL28" i="16"/>
  <c r="CK28" i="16"/>
  <c r="CJ28" i="16"/>
  <c r="CI28" i="16"/>
  <c r="CI23" i="16"/>
  <c r="CR23" i="16"/>
  <c r="C48" i="17"/>
  <c r="E22" i="6"/>
  <c r="C21" i="5"/>
  <c r="C25" i="2"/>
  <c r="H18" i="2"/>
  <c r="A25" i="2"/>
  <c r="K15" i="2"/>
  <c r="H12" i="10"/>
  <c r="F12" i="10"/>
  <c r="M13" i="1"/>
  <c r="K13" i="1"/>
  <c r="H13" i="1"/>
  <c r="F13" i="1"/>
  <c r="A21" i="4"/>
  <c r="C21" i="4"/>
  <c r="F18" i="2"/>
  <c r="M15" i="2"/>
  <c r="B21" i="5"/>
  <c r="H15" i="5"/>
  <c r="D22" i="6"/>
  <c r="H12" i="4"/>
  <c r="M13" i="4"/>
  <c r="A21" i="5"/>
  <c r="F15" i="5"/>
  <c r="B22" i="6"/>
  <c r="F12" i="4"/>
  <c r="K13" i="4"/>
  <c r="G14" i="6"/>
  <c r="L14" i="6"/>
  <c r="I14" i="6"/>
  <c r="N14" i="6"/>
  <c r="G25" i="4"/>
  <c r="E8" i="12"/>
  <c r="E9" i="12"/>
  <c r="E10" i="12"/>
  <c r="E11" i="12"/>
  <c r="E12" i="12"/>
  <c r="E7" i="12"/>
  <c r="E6" i="12"/>
  <c r="L35" i="1"/>
  <c r="AE18" i="14"/>
  <c r="U20" i="14"/>
  <c r="U21" i="14"/>
  <c r="P20" i="14"/>
  <c r="P21" i="14" s="1"/>
  <c r="M6" i="14"/>
  <c r="AB17" i="14"/>
  <c r="O13" i="14"/>
  <c r="H18" i="14"/>
  <c r="M18" i="14" s="1"/>
  <c r="R18" i="14" s="1"/>
  <c r="H17" i="14"/>
  <c r="R19" i="14"/>
  <c r="AQ300" i="15"/>
  <c r="AO300" i="15"/>
  <c r="AM300" i="15"/>
  <c r="AK300" i="15"/>
  <c r="AI300" i="15"/>
  <c r="AG300" i="15"/>
  <c r="AE300" i="15"/>
  <c r="AC300" i="15"/>
  <c r="AA300" i="15"/>
  <c r="Y300" i="15"/>
  <c r="W300" i="15"/>
  <c r="U300" i="15"/>
  <c r="S300" i="15"/>
  <c r="Q300" i="15"/>
  <c r="O300" i="15"/>
  <c r="M300" i="15"/>
  <c r="K300" i="15"/>
  <c r="I300" i="15"/>
  <c r="G300" i="15"/>
  <c r="E300" i="15"/>
  <c r="AQ299" i="15"/>
  <c r="AO299" i="15"/>
  <c r="AM299" i="15"/>
  <c r="AK299" i="15"/>
  <c r="AI299" i="15"/>
  <c r="AG299" i="15"/>
  <c r="AE299" i="15"/>
  <c r="AC299" i="15"/>
  <c r="AA299" i="15"/>
  <c r="Y299" i="15"/>
  <c r="W299" i="15"/>
  <c r="U299" i="15"/>
  <c r="S299" i="15"/>
  <c r="Q299" i="15"/>
  <c r="O299" i="15"/>
  <c r="M299" i="15"/>
  <c r="K299" i="15"/>
  <c r="I299" i="15"/>
  <c r="G299" i="15"/>
  <c r="E299" i="15"/>
  <c r="AQ298" i="15"/>
  <c r="AO298" i="15"/>
  <c r="AM298" i="15"/>
  <c r="AK298" i="15"/>
  <c r="AI298" i="15"/>
  <c r="AG298" i="15"/>
  <c r="AE298" i="15"/>
  <c r="AC298" i="15"/>
  <c r="AA298" i="15"/>
  <c r="Y298" i="15"/>
  <c r="W298" i="15"/>
  <c r="U298" i="15"/>
  <c r="S298" i="15"/>
  <c r="Q298" i="15"/>
  <c r="O298" i="15"/>
  <c r="M298" i="15"/>
  <c r="K298" i="15"/>
  <c r="I298" i="15"/>
  <c r="G298" i="15"/>
  <c r="E298" i="15"/>
  <c r="AQ297" i="15"/>
  <c r="AO297" i="15"/>
  <c r="AM297" i="15"/>
  <c r="AK297" i="15"/>
  <c r="AI297" i="15"/>
  <c r="AG297" i="15"/>
  <c r="AE297" i="15"/>
  <c r="AC297" i="15"/>
  <c r="AA297" i="15"/>
  <c r="Y297" i="15"/>
  <c r="W297" i="15"/>
  <c r="U297" i="15"/>
  <c r="S297" i="15"/>
  <c r="Q297" i="15"/>
  <c r="O297" i="15"/>
  <c r="M297" i="15"/>
  <c r="K297" i="15"/>
  <c r="I297" i="15"/>
  <c r="G297" i="15"/>
  <c r="E297" i="15"/>
  <c r="AQ296" i="15"/>
  <c r="AO296" i="15"/>
  <c r="AM296" i="15"/>
  <c r="AK296" i="15"/>
  <c r="AI296" i="15"/>
  <c r="AG296" i="15"/>
  <c r="AE296" i="15"/>
  <c r="AC296" i="15"/>
  <c r="AA296" i="15"/>
  <c r="Y296" i="15"/>
  <c r="W296" i="15"/>
  <c r="U296" i="15"/>
  <c r="S296" i="15"/>
  <c r="Q296" i="15"/>
  <c r="O296" i="15"/>
  <c r="M296" i="15"/>
  <c r="K296" i="15"/>
  <c r="I296" i="15"/>
  <c r="G296" i="15"/>
  <c r="E296" i="15"/>
  <c r="AQ295" i="15"/>
  <c r="AO295" i="15"/>
  <c r="AM295" i="15"/>
  <c r="AK295" i="15"/>
  <c r="AI295" i="15"/>
  <c r="AG295" i="15"/>
  <c r="AE295" i="15"/>
  <c r="AC295" i="15"/>
  <c r="AA295" i="15"/>
  <c r="Y295" i="15"/>
  <c r="W295" i="15"/>
  <c r="U295" i="15"/>
  <c r="S295" i="15"/>
  <c r="Q295" i="15"/>
  <c r="O295" i="15"/>
  <c r="M295" i="15"/>
  <c r="K295" i="15"/>
  <c r="I295" i="15"/>
  <c r="G295" i="15"/>
  <c r="E295" i="15"/>
  <c r="AQ294" i="15"/>
  <c r="AO294" i="15"/>
  <c r="AM294" i="15"/>
  <c r="AK294" i="15"/>
  <c r="AI294" i="15"/>
  <c r="AG294" i="15"/>
  <c r="AE294" i="15"/>
  <c r="AC294" i="15"/>
  <c r="AA294" i="15"/>
  <c r="Y294" i="15"/>
  <c r="W294" i="15"/>
  <c r="U294" i="15"/>
  <c r="S294" i="15"/>
  <c r="Q294" i="15"/>
  <c r="O294" i="15"/>
  <c r="M294" i="15"/>
  <c r="K294" i="15"/>
  <c r="I294" i="15"/>
  <c r="G294" i="15"/>
  <c r="E294" i="15"/>
  <c r="AQ293" i="15"/>
  <c r="AO293" i="15"/>
  <c r="AM293" i="15"/>
  <c r="AK293" i="15"/>
  <c r="AI293" i="15"/>
  <c r="AG293" i="15"/>
  <c r="AE293" i="15"/>
  <c r="AC293" i="15"/>
  <c r="AA293" i="15"/>
  <c r="Y293" i="15"/>
  <c r="W293" i="15"/>
  <c r="U293" i="15"/>
  <c r="S293" i="15"/>
  <c r="Q293" i="15"/>
  <c r="O293" i="15"/>
  <c r="M293" i="15"/>
  <c r="K293" i="15"/>
  <c r="I293" i="15"/>
  <c r="G293" i="15"/>
  <c r="E293" i="15"/>
  <c r="AQ292" i="15"/>
  <c r="AO292" i="15"/>
  <c r="AM292" i="15"/>
  <c r="AK292" i="15"/>
  <c r="AI292" i="15"/>
  <c r="AG292" i="15"/>
  <c r="AE292" i="15"/>
  <c r="AC292" i="15"/>
  <c r="AA292" i="15"/>
  <c r="Y292" i="15"/>
  <c r="W292" i="15"/>
  <c r="U292" i="15"/>
  <c r="S292" i="15"/>
  <c r="Q292" i="15"/>
  <c r="O292" i="15"/>
  <c r="M292" i="15"/>
  <c r="K292" i="15"/>
  <c r="I292" i="15"/>
  <c r="G292" i="15"/>
  <c r="E292" i="15"/>
  <c r="AQ291" i="15"/>
  <c r="AO291" i="15"/>
  <c r="AM291" i="15"/>
  <c r="AK291" i="15"/>
  <c r="AI291" i="15"/>
  <c r="AG291" i="15"/>
  <c r="AE291" i="15"/>
  <c r="AC291" i="15"/>
  <c r="AA291" i="15"/>
  <c r="Y291" i="15"/>
  <c r="W291" i="15"/>
  <c r="U291" i="15"/>
  <c r="S291" i="15"/>
  <c r="Q291" i="15"/>
  <c r="O291" i="15"/>
  <c r="M291" i="15"/>
  <c r="K291" i="15"/>
  <c r="I291" i="15"/>
  <c r="G291" i="15"/>
  <c r="E291" i="15"/>
  <c r="AQ290" i="15"/>
  <c r="AO290" i="15"/>
  <c r="AM290" i="15"/>
  <c r="AK290" i="15"/>
  <c r="AI290" i="15"/>
  <c r="AG290" i="15"/>
  <c r="AE290" i="15"/>
  <c r="AC290" i="15"/>
  <c r="AA290" i="15"/>
  <c r="Y290" i="15"/>
  <c r="W290" i="15"/>
  <c r="U290" i="15"/>
  <c r="S290" i="15"/>
  <c r="Q290" i="15"/>
  <c r="O290" i="15"/>
  <c r="M290" i="15"/>
  <c r="K290" i="15"/>
  <c r="I290" i="15"/>
  <c r="G290" i="15"/>
  <c r="E290" i="15"/>
  <c r="AQ289" i="15"/>
  <c r="AO289" i="15"/>
  <c r="AM289" i="15"/>
  <c r="AK289" i="15"/>
  <c r="AI289" i="15"/>
  <c r="AG289" i="15"/>
  <c r="AE289" i="15"/>
  <c r="AC289" i="15"/>
  <c r="AA289" i="15"/>
  <c r="Y289" i="15"/>
  <c r="W289" i="15"/>
  <c r="U289" i="15"/>
  <c r="S289" i="15"/>
  <c r="Q289" i="15"/>
  <c r="O289" i="15"/>
  <c r="M289" i="15"/>
  <c r="K289" i="15"/>
  <c r="I289" i="15"/>
  <c r="G289" i="15"/>
  <c r="E289" i="15"/>
  <c r="AQ288" i="15"/>
  <c r="AO288" i="15"/>
  <c r="AM288" i="15"/>
  <c r="AK288" i="15"/>
  <c r="AI288" i="15"/>
  <c r="AG288" i="15"/>
  <c r="AE288" i="15"/>
  <c r="AC288" i="15"/>
  <c r="AA288" i="15"/>
  <c r="Y288" i="15"/>
  <c r="W288" i="15"/>
  <c r="U288" i="15"/>
  <c r="S288" i="15"/>
  <c r="Q288" i="15"/>
  <c r="O288" i="15"/>
  <c r="M288" i="15"/>
  <c r="K288" i="15"/>
  <c r="I288" i="15"/>
  <c r="G288" i="15"/>
  <c r="E288" i="15"/>
  <c r="AQ287" i="15"/>
  <c r="AO287" i="15"/>
  <c r="AM287" i="15"/>
  <c r="AK287" i="15"/>
  <c r="AI287" i="15"/>
  <c r="AG287" i="15"/>
  <c r="AE287" i="15"/>
  <c r="AC287" i="15"/>
  <c r="AA287" i="15"/>
  <c r="Y287" i="15"/>
  <c r="W287" i="15"/>
  <c r="U287" i="15"/>
  <c r="S287" i="15"/>
  <c r="Q287" i="15"/>
  <c r="O287" i="15"/>
  <c r="M287" i="15"/>
  <c r="K287" i="15"/>
  <c r="I287" i="15"/>
  <c r="G287" i="15"/>
  <c r="E287" i="15"/>
  <c r="AQ286" i="15"/>
  <c r="AO286" i="15"/>
  <c r="AM286" i="15"/>
  <c r="AK286" i="15"/>
  <c r="AI286" i="15"/>
  <c r="AG286" i="15"/>
  <c r="AE286" i="15"/>
  <c r="AC286" i="15"/>
  <c r="AA286" i="15"/>
  <c r="Y286" i="15"/>
  <c r="W286" i="15"/>
  <c r="U286" i="15"/>
  <c r="S286" i="15"/>
  <c r="Q286" i="15"/>
  <c r="O286" i="15"/>
  <c r="M286" i="15"/>
  <c r="K286" i="15"/>
  <c r="I286" i="15"/>
  <c r="G286" i="15"/>
  <c r="E286" i="15"/>
  <c r="AQ285" i="15"/>
  <c r="AO285" i="15"/>
  <c r="AM285" i="15"/>
  <c r="AK285" i="15"/>
  <c r="AI285" i="15"/>
  <c r="AG285" i="15"/>
  <c r="AE285" i="15"/>
  <c r="AC285" i="15"/>
  <c r="AA285" i="15"/>
  <c r="Y285" i="15"/>
  <c r="W285" i="15"/>
  <c r="U285" i="15"/>
  <c r="S285" i="15"/>
  <c r="Q285" i="15"/>
  <c r="O285" i="15"/>
  <c r="M285" i="15"/>
  <c r="K285" i="15"/>
  <c r="I285" i="15"/>
  <c r="G285" i="15"/>
  <c r="E285" i="15"/>
  <c r="AQ284" i="15"/>
  <c r="AO284" i="15"/>
  <c r="AM284" i="15"/>
  <c r="AK284" i="15"/>
  <c r="AI284" i="15"/>
  <c r="AG284" i="15"/>
  <c r="AE284" i="15"/>
  <c r="AC284" i="15"/>
  <c r="AA284" i="15"/>
  <c r="Y284" i="15"/>
  <c r="W284" i="15"/>
  <c r="U284" i="15"/>
  <c r="S284" i="15"/>
  <c r="Q284" i="15"/>
  <c r="O284" i="15"/>
  <c r="M284" i="15"/>
  <c r="K284" i="15"/>
  <c r="I284" i="15"/>
  <c r="G284" i="15"/>
  <c r="E284" i="15"/>
  <c r="AQ283" i="15"/>
  <c r="AO283" i="15"/>
  <c r="AM283" i="15"/>
  <c r="AK283" i="15"/>
  <c r="AI283" i="15"/>
  <c r="AG283" i="15"/>
  <c r="AE283" i="15"/>
  <c r="AC283" i="15"/>
  <c r="AA283" i="15"/>
  <c r="Y283" i="15"/>
  <c r="W283" i="15"/>
  <c r="U283" i="15"/>
  <c r="S283" i="15"/>
  <c r="Q283" i="15"/>
  <c r="O283" i="15"/>
  <c r="M283" i="15"/>
  <c r="K283" i="15"/>
  <c r="I283" i="15"/>
  <c r="G283" i="15"/>
  <c r="E283" i="15"/>
  <c r="AQ282" i="15"/>
  <c r="AO282" i="15"/>
  <c r="AM282" i="15"/>
  <c r="AK282" i="15"/>
  <c r="AI282" i="15"/>
  <c r="AG282" i="15"/>
  <c r="AE282" i="15"/>
  <c r="AC282" i="15"/>
  <c r="AA282" i="15"/>
  <c r="Y282" i="15"/>
  <c r="W282" i="15"/>
  <c r="U282" i="15"/>
  <c r="S282" i="15"/>
  <c r="Q282" i="15"/>
  <c r="O282" i="15"/>
  <c r="M282" i="15"/>
  <c r="K282" i="15"/>
  <c r="I282" i="15"/>
  <c r="G282" i="15"/>
  <c r="E282" i="15"/>
  <c r="AQ281" i="15"/>
  <c r="AO281" i="15"/>
  <c r="AM281" i="15"/>
  <c r="AK281" i="15"/>
  <c r="AI281" i="15"/>
  <c r="AG281" i="15"/>
  <c r="AE281" i="15"/>
  <c r="AC281" i="15"/>
  <c r="AA281" i="15"/>
  <c r="Y281" i="15"/>
  <c r="W281" i="15"/>
  <c r="U281" i="15"/>
  <c r="S281" i="15"/>
  <c r="Q281" i="15"/>
  <c r="O281" i="15"/>
  <c r="M281" i="15"/>
  <c r="K281" i="15"/>
  <c r="I281" i="15"/>
  <c r="G281" i="15"/>
  <c r="E281" i="15"/>
  <c r="AQ280" i="15"/>
  <c r="AO280" i="15"/>
  <c r="AM280" i="15"/>
  <c r="AK280" i="15"/>
  <c r="AI280" i="15"/>
  <c r="AG280" i="15"/>
  <c r="AE280" i="15"/>
  <c r="AC280" i="15"/>
  <c r="AA280" i="15"/>
  <c r="Y280" i="15"/>
  <c r="W280" i="15"/>
  <c r="U280" i="15"/>
  <c r="S280" i="15"/>
  <c r="Q280" i="15"/>
  <c r="O280" i="15"/>
  <c r="M280" i="15"/>
  <c r="K280" i="15"/>
  <c r="I280" i="15"/>
  <c r="G280" i="15"/>
  <c r="E280" i="15"/>
  <c r="AQ279" i="15"/>
  <c r="AO279" i="15"/>
  <c r="AM279" i="15"/>
  <c r="AK279" i="15"/>
  <c r="AI279" i="15"/>
  <c r="AG279" i="15"/>
  <c r="AE279" i="15"/>
  <c r="AC279" i="15"/>
  <c r="AA279" i="15"/>
  <c r="Y279" i="15"/>
  <c r="W279" i="15"/>
  <c r="U279" i="15"/>
  <c r="S279" i="15"/>
  <c r="Q279" i="15"/>
  <c r="O279" i="15"/>
  <c r="M279" i="15"/>
  <c r="K279" i="15"/>
  <c r="I279" i="15"/>
  <c r="G279" i="15"/>
  <c r="E279" i="15"/>
  <c r="AQ278" i="15"/>
  <c r="AO278" i="15"/>
  <c r="AM278" i="15"/>
  <c r="AK278" i="15"/>
  <c r="AI278" i="15"/>
  <c r="AG278" i="15"/>
  <c r="AE278" i="15"/>
  <c r="AC278" i="15"/>
  <c r="AA278" i="15"/>
  <c r="Y278" i="15"/>
  <c r="W278" i="15"/>
  <c r="U278" i="15"/>
  <c r="S278" i="15"/>
  <c r="Q278" i="15"/>
  <c r="O278" i="15"/>
  <c r="M278" i="15"/>
  <c r="K278" i="15"/>
  <c r="I278" i="15"/>
  <c r="G278" i="15"/>
  <c r="E278" i="15"/>
  <c r="AQ277" i="15"/>
  <c r="AO277" i="15"/>
  <c r="AM277" i="15"/>
  <c r="AK277" i="15"/>
  <c r="AI277" i="15"/>
  <c r="AG277" i="15"/>
  <c r="AE277" i="15"/>
  <c r="AC277" i="15"/>
  <c r="AA277" i="15"/>
  <c r="Y277" i="15"/>
  <c r="W277" i="15"/>
  <c r="U277" i="15"/>
  <c r="S277" i="15"/>
  <c r="Q277" i="15"/>
  <c r="O277" i="15"/>
  <c r="M277" i="15"/>
  <c r="K277" i="15"/>
  <c r="I277" i="15"/>
  <c r="G277" i="15"/>
  <c r="E277" i="15"/>
  <c r="AQ276" i="15"/>
  <c r="AO276" i="15"/>
  <c r="AM276" i="15"/>
  <c r="AK276" i="15"/>
  <c r="AI276" i="15"/>
  <c r="AG276" i="15"/>
  <c r="AE276" i="15"/>
  <c r="AC276" i="15"/>
  <c r="AA276" i="15"/>
  <c r="Y276" i="15"/>
  <c r="W276" i="15"/>
  <c r="U276" i="15"/>
  <c r="S276" i="15"/>
  <c r="Q276" i="15"/>
  <c r="O276" i="15"/>
  <c r="M276" i="15"/>
  <c r="K276" i="15"/>
  <c r="I276" i="15"/>
  <c r="G276" i="15"/>
  <c r="E276" i="15"/>
  <c r="AQ275" i="15"/>
  <c r="AO275" i="15"/>
  <c r="AM275" i="15"/>
  <c r="AK275" i="15"/>
  <c r="AI275" i="15"/>
  <c r="AG275" i="15"/>
  <c r="AE275" i="15"/>
  <c r="AC275" i="15"/>
  <c r="AA275" i="15"/>
  <c r="Y275" i="15"/>
  <c r="W275" i="15"/>
  <c r="U275" i="15"/>
  <c r="S275" i="15"/>
  <c r="Q275" i="15"/>
  <c r="O275" i="15"/>
  <c r="M275" i="15"/>
  <c r="K275" i="15"/>
  <c r="I275" i="15"/>
  <c r="G275" i="15"/>
  <c r="E275" i="15"/>
  <c r="AQ274" i="15"/>
  <c r="AO274" i="15"/>
  <c r="AM274" i="15"/>
  <c r="AK274" i="15"/>
  <c r="AI274" i="15"/>
  <c r="AG274" i="15"/>
  <c r="AE274" i="15"/>
  <c r="AC274" i="15"/>
  <c r="AA274" i="15"/>
  <c r="Y274" i="15"/>
  <c r="W274" i="15"/>
  <c r="U274" i="15"/>
  <c r="S274" i="15"/>
  <c r="Q274" i="15"/>
  <c r="O274" i="15"/>
  <c r="M274" i="15"/>
  <c r="K274" i="15"/>
  <c r="I274" i="15"/>
  <c r="G274" i="15"/>
  <c r="E274" i="15"/>
  <c r="AQ273" i="15"/>
  <c r="AO273" i="15"/>
  <c r="AM273" i="15"/>
  <c r="AK273" i="15"/>
  <c r="AI273" i="15"/>
  <c r="AG273" i="15"/>
  <c r="AE273" i="15"/>
  <c r="AC273" i="15"/>
  <c r="AA273" i="15"/>
  <c r="Y273" i="15"/>
  <c r="W273" i="15"/>
  <c r="U273" i="15"/>
  <c r="S273" i="15"/>
  <c r="Q273" i="15"/>
  <c r="O273" i="15"/>
  <c r="M273" i="15"/>
  <c r="K273" i="15"/>
  <c r="I273" i="15"/>
  <c r="G273" i="15"/>
  <c r="E273" i="15"/>
  <c r="AQ272" i="15"/>
  <c r="AO272" i="15"/>
  <c r="AM272" i="15"/>
  <c r="AK272" i="15"/>
  <c r="AI272" i="15"/>
  <c r="AG272" i="15"/>
  <c r="AE272" i="15"/>
  <c r="AC272" i="15"/>
  <c r="AA272" i="15"/>
  <c r="Y272" i="15"/>
  <c r="W272" i="15"/>
  <c r="U272" i="15"/>
  <c r="S272" i="15"/>
  <c r="Q272" i="15"/>
  <c r="O272" i="15"/>
  <c r="M272" i="15"/>
  <c r="K272" i="15"/>
  <c r="I272" i="15"/>
  <c r="G272" i="15"/>
  <c r="E272" i="15"/>
  <c r="AQ271" i="15"/>
  <c r="AO271" i="15"/>
  <c r="AM271" i="15"/>
  <c r="AK271" i="15"/>
  <c r="AI271" i="15"/>
  <c r="AG271" i="15"/>
  <c r="AE271" i="15"/>
  <c r="AC271" i="15"/>
  <c r="AA271" i="15"/>
  <c r="Y271" i="15"/>
  <c r="W271" i="15"/>
  <c r="U271" i="15"/>
  <c r="S271" i="15"/>
  <c r="Q271" i="15"/>
  <c r="O271" i="15"/>
  <c r="M271" i="15"/>
  <c r="K271" i="15"/>
  <c r="I271" i="15"/>
  <c r="G271" i="15"/>
  <c r="E271" i="15"/>
  <c r="AQ270" i="15"/>
  <c r="AO270" i="15"/>
  <c r="AM270" i="15"/>
  <c r="AK270" i="15"/>
  <c r="AI270" i="15"/>
  <c r="AG270" i="15"/>
  <c r="AE270" i="15"/>
  <c r="AC270" i="15"/>
  <c r="AA270" i="15"/>
  <c r="Y270" i="15"/>
  <c r="W270" i="15"/>
  <c r="U270" i="15"/>
  <c r="S270" i="15"/>
  <c r="Q270" i="15"/>
  <c r="O270" i="15"/>
  <c r="M270" i="15"/>
  <c r="K270" i="15"/>
  <c r="I270" i="15"/>
  <c r="G270" i="15"/>
  <c r="E270" i="15"/>
  <c r="AQ269" i="15"/>
  <c r="AO269" i="15"/>
  <c r="AM269" i="15"/>
  <c r="AK269" i="15"/>
  <c r="AI269" i="15"/>
  <c r="AG269" i="15"/>
  <c r="AE269" i="15"/>
  <c r="AC269" i="15"/>
  <c r="AA269" i="15"/>
  <c r="Y269" i="15"/>
  <c r="W269" i="15"/>
  <c r="U269" i="15"/>
  <c r="S269" i="15"/>
  <c r="Q269" i="15"/>
  <c r="O269" i="15"/>
  <c r="M269" i="15"/>
  <c r="K269" i="15"/>
  <c r="I269" i="15"/>
  <c r="G269" i="15"/>
  <c r="E269" i="15"/>
  <c r="AQ268" i="15"/>
  <c r="AO268" i="15"/>
  <c r="AM268" i="15"/>
  <c r="AK268" i="15"/>
  <c r="AI268" i="15"/>
  <c r="AG268" i="15"/>
  <c r="AE268" i="15"/>
  <c r="AC268" i="15"/>
  <c r="AA268" i="15"/>
  <c r="Y268" i="15"/>
  <c r="W268" i="15"/>
  <c r="U268" i="15"/>
  <c r="S268" i="15"/>
  <c r="Q268" i="15"/>
  <c r="O268" i="15"/>
  <c r="M268" i="15"/>
  <c r="K268" i="15"/>
  <c r="I268" i="15"/>
  <c r="G268" i="15"/>
  <c r="E268" i="15"/>
  <c r="AQ267" i="15"/>
  <c r="AO267" i="15"/>
  <c r="AM267" i="15"/>
  <c r="AK267" i="15"/>
  <c r="AI267" i="15"/>
  <c r="AG267" i="15"/>
  <c r="AE267" i="15"/>
  <c r="AC267" i="15"/>
  <c r="AA267" i="15"/>
  <c r="Y267" i="15"/>
  <c r="W267" i="15"/>
  <c r="U267" i="15"/>
  <c r="S267" i="15"/>
  <c r="Q267" i="15"/>
  <c r="O267" i="15"/>
  <c r="M267" i="15"/>
  <c r="K267" i="15"/>
  <c r="I267" i="15"/>
  <c r="G267" i="15"/>
  <c r="E267" i="15"/>
  <c r="AQ266" i="15"/>
  <c r="AO266" i="15"/>
  <c r="AM266" i="15"/>
  <c r="AK266" i="15"/>
  <c r="AI266" i="15"/>
  <c r="AG266" i="15"/>
  <c r="AE266" i="15"/>
  <c r="AC266" i="15"/>
  <c r="AA266" i="15"/>
  <c r="Y266" i="15"/>
  <c r="W266" i="15"/>
  <c r="U266" i="15"/>
  <c r="S266" i="15"/>
  <c r="Q266" i="15"/>
  <c r="O266" i="15"/>
  <c r="M266" i="15"/>
  <c r="K266" i="15"/>
  <c r="I266" i="15"/>
  <c r="G266" i="15"/>
  <c r="E266" i="15"/>
  <c r="AQ265" i="15"/>
  <c r="AO265" i="15"/>
  <c r="AM265" i="15"/>
  <c r="AK265" i="15"/>
  <c r="AI265" i="15"/>
  <c r="AG265" i="15"/>
  <c r="AE265" i="15"/>
  <c r="AC265" i="15"/>
  <c r="AA265" i="15"/>
  <c r="Y265" i="15"/>
  <c r="W265" i="15"/>
  <c r="U265" i="15"/>
  <c r="S265" i="15"/>
  <c r="Q265" i="15"/>
  <c r="O265" i="15"/>
  <c r="M265" i="15"/>
  <c r="K265" i="15"/>
  <c r="I265" i="15"/>
  <c r="G265" i="15"/>
  <c r="E265" i="15"/>
  <c r="AQ264" i="15"/>
  <c r="AO264" i="15"/>
  <c r="AM264" i="15"/>
  <c r="AK264" i="15"/>
  <c r="AI264" i="15"/>
  <c r="AG264" i="15"/>
  <c r="AE264" i="15"/>
  <c r="AC264" i="15"/>
  <c r="AA264" i="15"/>
  <c r="Y264" i="15"/>
  <c r="W264" i="15"/>
  <c r="U264" i="15"/>
  <c r="S264" i="15"/>
  <c r="Q264" i="15"/>
  <c r="O264" i="15"/>
  <c r="M264" i="15"/>
  <c r="K264" i="15"/>
  <c r="I264" i="15"/>
  <c r="G264" i="15"/>
  <c r="E264" i="15"/>
  <c r="AQ263" i="15"/>
  <c r="AO263" i="15"/>
  <c r="AM263" i="15"/>
  <c r="AK263" i="15"/>
  <c r="AI263" i="15"/>
  <c r="AG263" i="15"/>
  <c r="AE263" i="15"/>
  <c r="AC263" i="15"/>
  <c r="AA263" i="15"/>
  <c r="Y263" i="15"/>
  <c r="W263" i="15"/>
  <c r="U263" i="15"/>
  <c r="S263" i="15"/>
  <c r="Q263" i="15"/>
  <c r="O263" i="15"/>
  <c r="M263" i="15"/>
  <c r="K263" i="15"/>
  <c r="I263" i="15"/>
  <c r="G263" i="15"/>
  <c r="E263" i="15"/>
  <c r="AQ262" i="15"/>
  <c r="AO262" i="15"/>
  <c r="AM262" i="15"/>
  <c r="AK262" i="15"/>
  <c r="AI262" i="15"/>
  <c r="AG262" i="15"/>
  <c r="AE262" i="15"/>
  <c r="AC262" i="15"/>
  <c r="AA262" i="15"/>
  <c r="Y262" i="15"/>
  <c r="W262" i="15"/>
  <c r="U262" i="15"/>
  <c r="S262" i="15"/>
  <c r="Q262" i="15"/>
  <c r="O262" i="15"/>
  <c r="M262" i="15"/>
  <c r="K262" i="15"/>
  <c r="I262" i="15"/>
  <c r="G262" i="15"/>
  <c r="E262" i="15"/>
  <c r="AQ261" i="15"/>
  <c r="AO261" i="15"/>
  <c r="AM261" i="15"/>
  <c r="AK261" i="15"/>
  <c r="AI261" i="15"/>
  <c r="AG261" i="15"/>
  <c r="AE261" i="15"/>
  <c r="AC261" i="15"/>
  <c r="AA261" i="15"/>
  <c r="Y261" i="15"/>
  <c r="W261" i="15"/>
  <c r="U261" i="15"/>
  <c r="S261" i="15"/>
  <c r="Q261" i="15"/>
  <c r="O261" i="15"/>
  <c r="M261" i="15"/>
  <c r="K261" i="15"/>
  <c r="I261" i="15"/>
  <c r="G261" i="15"/>
  <c r="E261" i="15"/>
  <c r="AQ260" i="15"/>
  <c r="AO260" i="15"/>
  <c r="AM260" i="15"/>
  <c r="AK260" i="15"/>
  <c r="AI260" i="15"/>
  <c r="AG260" i="15"/>
  <c r="AE260" i="15"/>
  <c r="AC260" i="15"/>
  <c r="AA260" i="15"/>
  <c r="Y260" i="15"/>
  <c r="W260" i="15"/>
  <c r="U260" i="15"/>
  <c r="S260" i="15"/>
  <c r="Q260" i="15"/>
  <c r="O260" i="15"/>
  <c r="M260" i="15"/>
  <c r="K260" i="15"/>
  <c r="I260" i="15"/>
  <c r="G260" i="15"/>
  <c r="E260" i="15"/>
  <c r="AQ259" i="15"/>
  <c r="AO259" i="15"/>
  <c r="AM259" i="15"/>
  <c r="AK259" i="15"/>
  <c r="AI259" i="15"/>
  <c r="AG259" i="15"/>
  <c r="AE259" i="15"/>
  <c r="AC259" i="15"/>
  <c r="AA259" i="15"/>
  <c r="Y259" i="15"/>
  <c r="W259" i="15"/>
  <c r="U259" i="15"/>
  <c r="S259" i="15"/>
  <c r="Q259" i="15"/>
  <c r="O259" i="15"/>
  <c r="M259" i="15"/>
  <c r="K259" i="15"/>
  <c r="I259" i="15"/>
  <c r="G259" i="15"/>
  <c r="E259" i="15"/>
  <c r="AQ258" i="15"/>
  <c r="AO258" i="15"/>
  <c r="AM258" i="15"/>
  <c r="AK258" i="15"/>
  <c r="AI258" i="15"/>
  <c r="AG258" i="15"/>
  <c r="AE258" i="15"/>
  <c r="AC258" i="15"/>
  <c r="AA258" i="15"/>
  <c r="Y258" i="15"/>
  <c r="W258" i="15"/>
  <c r="U258" i="15"/>
  <c r="S258" i="15"/>
  <c r="Q258" i="15"/>
  <c r="O258" i="15"/>
  <c r="M258" i="15"/>
  <c r="K258" i="15"/>
  <c r="I258" i="15"/>
  <c r="G258" i="15"/>
  <c r="E258" i="15"/>
  <c r="AQ257" i="15"/>
  <c r="AO257" i="15"/>
  <c r="AM257" i="15"/>
  <c r="AK257" i="15"/>
  <c r="AI257" i="15"/>
  <c r="AG257" i="15"/>
  <c r="AE257" i="15"/>
  <c r="AC257" i="15"/>
  <c r="AA257" i="15"/>
  <c r="Y257" i="15"/>
  <c r="W257" i="15"/>
  <c r="U257" i="15"/>
  <c r="S257" i="15"/>
  <c r="Q257" i="15"/>
  <c r="O257" i="15"/>
  <c r="M257" i="15"/>
  <c r="K257" i="15"/>
  <c r="I257" i="15"/>
  <c r="G257" i="15"/>
  <c r="E257" i="15"/>
  <c r="AQ256" i="15"/>
  <c r="AO256" i="15"/>
  <c r="AM256" i="15"/>
  <c r="AK256" i="15"/>
  <c r="AI256" i="15"/>
  <c r="AG256" i="15"/>
  <c r="AE256" i="15"/>
  <c r="AC256" i="15"/>
  <c r="AA256" i="15"/>
  <c r="Y256" i="15"/>
  <c r="W256" i="15"/>
  <c r="U256" i="15"/>
  <c r="S256" i="15"/>
  <c r="Q256" i="15"/>
  <c r="O256" i="15"/>
  <c r="M256" i="15"/>
  <c r="K256" i="15"/>
  <c r="I256" i="15"/>
  <c r="G256" i="15"/>
  <c r="E256" i="15"/>
  <c r="AQ255" i="15"/>
  <c r="AO255" i="15"/>
  <c r="AM255" i="15"/>
  <c r="AK255" i="15"/>
  <c r="AI255" i="15"/>
  <c r="AG255" i="15"/>
  <c r="AE255" i="15"/>
  <c r="AC255" i="15"/>
  <c r="AA255" i="15"/>
  <c r="Y255" i="15"/>
  <c r="W255" i="15"/>
  <c r="U255" i="15"/>
  <c r="S255" i="15"/>
  <c r="Q255" i="15"/>
  <c r="O255" i="15"/>
  <c r="M255" i="15"/>
  <c r="K255" i="15"/>
  <c r="I255" i="15"/>
  <c r="G255" i="15"/>
  <c r="E255" i="15"/>
  <c r="AQ254" i="15"/>
  <c r="AO254" i="15"/>
  <c r="AM254" i="15"/>
  <c r="AK254" i="15"/>
  <c r="AI254" i="15"/>
  <c r="AG254" i="15"/>
  <c r="AE254" i="15"/>
  <c r="AC254" i="15"/>
  <c r="AA254" i="15"/>
  <c r="Y254" i="15"/>
  <c r="W254" i="15"/>
  <c r="U254" i="15"/>
  <c r="S254" i="15"/>
  <c r="Q254" i="15"/>
  <c r="O254" i="15"/>
  <c r="M254" i="15"/>
  <c r="K254" i="15"/>
  <c r="I254" i="15"/>
  <c r="G254" i="15"/>
  <c r="E254" i="15"/>
  <c r="AQ253" i="15"/>
  <c r="AO253" i="15"/>
  <c r="AM253" i="15"/>
  <c r="AK253" i="15"/>
  <c r="AI253" i="15"/>
  <c r="AG253" i="15"/>
  <c r="AE253" i="15"/>
  <c r="AC253" i="15"/>
  <c r="AA253" i="15"/>
  <c r="Y253" i="15"/>
  <c r="W253" i="15"/>
  <c r="U253" i="15"/>
  <c r="S253" i="15"/>
  <c r="Q253" i="15"/>
  <c r="O253" i="15"/>
  <c r="M253" i="15"/>
  <c r="K253" i="15"/>
  <c r="I253" i="15"/>
  <c r="G253" i="15"/>
  <c r="E253" i="15"/>
  <c r="AQ252" i="15"/>
  <c r="AO252" i="15"/>
  <c r="AM252" i="15"/>
  <c r="AK252" i="15"/>
  <c r="AI252" i="15"/>
  <c r="AG252" i="15"/>
  <c r="AE252" i="15"/>
  <c r="AC252" i="15"/>
  <c r="AA252" i="15"/>
  <c r="Y252" i="15"/>
  <c r="W252" i="15"/>
  <c r="U252" i="15"/>
  <c r="S252" i="15"/>
  <c r="Q252" i="15"/>
  <c r="O252" i="15"/>
  <c r="M252" i="15"/>
  <c r="K252" i="15"/>
  <c r="I252" i="15"/>
  <c r="G252" i="15"/>
  <c r="E252" i="15"/>
  <c r="AQ251" i="15"/>
  <c r="AO251" i="15"/>
  <c r="AM251" i="15"/>
  <c r="AK251" i="15"/>
  <c r="AI251" i="15"/>
  <c r="AG251" i="15"/>
  <c r="AE251" i="15"/>
  <c r="AC251" i="15"/>
  <c r="AA251" i="15"/>
  <c r="Y251" i="15"/>
  <c r="W251" i="15"/>
  <c r="U251" i="15"/>
  <c r="S251" i="15"/>
  <c r="Q251" i="15"/>
  <c r="O251" i="15"/>
  <c r="M251" i="15"/>
  <c r="K251" i="15"/>
  <c r="I251" i="15"/>
  <c r="G251" i="15"/>
  <c r="E251" i="15"/>
  <c r="AQ250" i="15"/>
  <c r="AO250" i="15"/>
  <c r="AM250" i="15"/>
  <c r="AK250" i="15"/>
  <c r="AI250" i="15"/>
  <c r="AG250" i="15"/>
  <c r="AE250" i="15"/>
  <c r="AC250" i="15"/>
  <c r="AA250" i="15"/>
  <c r="Y250" i="15"/>
  <c r="W250" i="15"/>
  <c r="U250" i="15"/>
  <c r="S250" i="15"/>
  <c r="Q250" i="15"/>
  <c r="O250" i="15"/>
  <c r="M250" i="15"/>
  <c r="K250" i="15"/>
  <c r="I250" i="15"/>
  <c r="G250" i="15"/>
  <c r="E250" i="15"/>
  <c r="AQ249" i="15"/>
  <c r="AO249" i="15"/>
  <c r="AM249" i="15"/>
  <c r="AK249" i="15"/>
  <c r="AI249" i="15"/>
  <c r="AG249" i="15"/>
  <c r="AE249" i="15"/>
  <c r="AC249" i="15"/>
  <c r="AA249" i="15"/>
  <c r="Y249" i="15"/>
  <c r="W249" i="15"/>
  <c r="U249" i="15"/>
  <c r="S249" i="15"/>
  <c r="Q249" i="15"/>
  <c r="O249" i="15"/>
  <c r="M249" i="15"/>
  <c r="K249" i="15"/>
  <c r="I249" i="15"/>
  <c r="G249" i="15"/>
  <c r="E249" i="15"/>
  <c r="AQ248" i="15"/>
  <c r="AO248" i="15"/>
  <c r="AM248" i="15"/>
  <c r="AK248" i="15"/>
  <c r="AI248" i="15"/>
  <c r="AG248" i="15"/>
  <c r="AE248" i="15"/>
  <c r="AC248" i="15"/>
  <c r="AA248" i="15"/>
  <c r="Y248" i="15"/>
  <c r="W248" i="15"/>
  <c r="U248" i="15"/>
  <c r="S248" i="15"/>
  <c r="Q248" i="15"/>
  <c r="O248" i="15"/>
  <c r="M248" i="15"/>
  <c r="K248" i="15"/>
  <c r="I248" i="15"/>
  <c r="G248" i="15"/>
  <c r="E248" i="15"/>
  <c r="AQ247" i="15"/>
  <c r="AO247" i="15"/>
  <c r="AM247" i="15"/>
  <c r="AK247" i="15"/>
  <c r="AI247" i="15"/>
  <c r="AG247" i="15"/>
  <c r="AE247" i="15"/>
  <c r="AC247" i="15"/>
  <c r="AA247" i="15"/>
  <c r="Y247" i="15"/>
  <c r="W247" i="15"/>
  <c r="U247" i="15"/>
  <c r="S247" i="15"/>
  <c r="Q247" i="15"/>
  <c r="O247" i="15"/>
  <c r="M247" i="15"/>
  <c r="K247" i="15"/>
  <c r="I247" i="15"/>
  <c r="G247" i="15"/>
  <c r="E247" i="15"/>
  <c r="AQ246" i="15"/>
  <c r="AO246" i="15"/>
  <c r="AM246" i="15"/>
  <c r="AK246" i="15"/>
  <c r="AI246" i="15"/>
  <c r="AG246" i="15"/>
  <c r="AE246" i="15"/>
  <c r="AC246" i="15"/>
  <c r="AA246" i="15"/>
  <c r="Y246" i="15"/>
  <c r="W246" i="15"/>
  <c r="U246" i="15"/>
  <c r="S246" i="15"/>
  <c r="Q246" i="15"/>
  <c r="O246" i="15"/>
  <c r="M246" i="15"/>
  <c r="K246" i="15"/>
  <c r="I246" i="15"/>
  <c r="G246" i="15"/>
  <c r="E246" i="15"/>
  <c r="AQ245" i="15"/>
  <c r="AO245" i="15"/>
  <c r="AM245" i="15"/>
  <c r="AK245" i="15"/>
  <c r="AI245" i="15"/>
  <c r="AG245" i="15"/>
  <c r="AE245" i="15"/>
  <c r="AC245" i="15"/>
  <c r="AA245" i="15"/>
  <c r="Y245" i="15"/>
  <c r="W245" i="15"/>
  <c r="U245" i="15"/>
  <c r="S245" i="15"/>
  <c r="Q245" i="15"/>
  <c r="O245" i="15"/>
  <c r="M245" i="15"/>
  <c r="K245" i="15"/>
  <c r="I245" i="15"/>
  <c r="G245" i="15"/>
  <c r="E245" i="15"/>
  <c r="AQ244" i="15"/>
  <c r="AO244" i="15"/>
  <c r="AM244" i="15"/>
  <c r="AK244" i="15"/>
  <c r="AI244" i="15"/>
  <c r="AG244" i="15"/>
  <c r="AE244" i="15"/>
  <c r="AC244" i="15"/>
  <c r="AA244" i="15"/>
  <c r="Y244" i="15"/>
  <c r="W244" i="15"/>
  <c r="U244" i="15"/>
  <c r="S244" i="15"/>
  <c r="Q244" i="15"/>
  <c r="O244" i="15"/>
  <c r="M244" i="15"/>
  <c r="K244" i="15"/>
  <c r="I244" i="15"/>
  <c r="G244" i="15"/>
  <c r="E244" i="15"/>
  <c r="AQ243" i="15"/>
  <c r="AO243" i="15"/>
  <c r="AM243" i="15"/>
  <c r="AK243" i="15"/>
  <c r="AI243" i="15"/>
  <c r="AG243" i="15"/>
  <c r="AE243" i="15"/>
  <c r="AC243" i="15"/>
  <c r="AA243" i="15"/>
  <c r="Y243" i="15"/>
  <c r="W243" i="15"/>
  <c r="U243" i="15"/>
  <c r="S243" i="15"/>
  <c r="Q243" i="15"/>
  <c r="O243" i="15"/>
  <c r="M243" i="15"/>
  <c r="K243" i="15"/>
  <c r="I243" i="15"/>
  <c r="G243" i="15"/>
  <c r="E243" i="15"/>
  <c r="AQ242" i="15"/>
  <c r="AO242" i="15"/>
  <c r="AM242" i="15"/>
  <c r="AK242" i="15"/>
  <c r="AI242" i="15"/>
  <c r="AG242" i="15"/>
  <c r="AE242" i="15"/>
  <c r="AC242" i="15"/>
  <c r="AA242" i="15"/>
  <c r="Y242" i="15"/>
  <c r="W242" i="15"/>
  <c r="U242" i="15"/>
  <c r="S242" i="15"/>
  <c r="Q242" i="15"/>
  <c r="O242" i="15"/>
  <c r="M242" i="15"/>
  <c r="K242" i="15"/>
  <c r="I242" i="15"/>
  <c r="G242" i="15"/>
  <c r="E242" i="15"/>
  <c r="AQ241" i="15"/>
  <c r="AO241" i="15"/>
  <c r="AM241" i="15"/>
  <c r="AK241" i="15"/>
  <c r="AI241" i="15"/>
  <c r="AG241" i="15"/>
  <c r="AE241" i="15"/>
  <c r="AC241" i="15"/>
  <c r="AA241" i="15"/>
  <c r="Y241" i="15"/>
  <c r="W241" i="15"/>
  <c r="U241" i="15"/>
  <c r="S241" i="15"/>
  <c r="Q241" i="15"/>
  <c r="O241" i="15"/>
  <c r="M241" i="15"/>
  <c r="K241" i="15"/>
  <c r="I241" i="15"/>
  <c r="G241" i="15"/>
  <c r="E241" i="15"/>
  <c r="AQ240" i="15"/>
  <c r="AO240" i="15"/>
  <c r="AM240" i="15"/>
  <c r="AK240" i="15"/>
  <c r="AI240" i="15"/>
  <c r="AG240" i="15"/>
  <c r="AE240" i="15"/>
  <c r="AC240" i="15"/>
  <c r="AA240" i="15"/>
  <c r="Y240" i="15"/>
  <c r="W240" i="15"/>
  <c r="U240" i="15"/>
  <c r="S240" i="15"/>
  <c r="Q240" i="15"/>
  <c r="O240" i="15"/>
  <c r="M240" i="15"/>
  <c r="K240" i="15"/>
  <c r="I240" i="15"/>
  <c r="G240" i="15"/>
  <c r="E240" i="15"/>
  <c r="AQ239" i="15"/>
  <c r="AO239" i="15"/>
  <c r="AM239" i="15"/>
  <c r="AK239" i="15"/>
  <c r="AI239" i="15"/>
  <c r="AG239" i="15"/>
  <c r="AE239" i="15"/>
  <c r="AC239" i="15"/>
  <c r="AA239" i="15"/>
  <c r="Y239" i="15"/>
  <c r="W239" i="15"/>
  <c r="U239" i="15"/>
  <c r="S239" i="15"/>
  <c r="Q239" i="15"/>
  <c r="O239" i="15"/>
  <c r="M239" i="15"/>
  <c r="K239" i="15"/>
  <c r="I239" i="15"/>
  <c r="G239" i="15"/>
  <c r="E239" i="15"/>
  <c r="AQ238" i="15"/>
  <c r="AO238" i="15"/>
  <c r="AM238" i="15"/>
  <c r="AK238" i="15"/>
  <c r="AI238" i="15"/>
  <c r="AG238" i="15"/>
  <c r="AE238" i="15"/>
  <c r="AC238" i="15"/>
  <c r="AA238" i="15"/>
  <c r="Y238" i="15"/>
  <c r="W238" i="15"/>
  <c r="U238" i="15"/>
  <c r="S238" i="15"/>
  <c r="Q238" i="15"/>
  <c r="O238" i="15"/>
  <c r="M238" i="15"/>
  <c r="K238" i="15"/>
  <c r="I238" i="15"/>
  <c r="G238" i="15"/>
  <c r="E238" i="15"/>
  <c r="AQ237" i="15"/>
  <c r="AO237" i="15"/>
  <c r="AM237" i="15"/>
  <c r="AK237" i="15"/>
  <c r="AI237" i="15"/>
  <c r="AG237" i="15"/>
  <c r="AE237" i="15"/>
  <c r="AC237" i="15"/>
  <c r="AA237" i="15"/>
  <c r="Y237" i="15"/>
  <c r="W237" i="15"/>
  <c r="U237" i="15"/>
  <c r="S237" i="15"/>
  <c r="Q237" i="15"/>
  <c r="O237" i="15"/>
  <c r="M237" i="15"/>
  <c r="K237" i="15"/>
  <c r="I237" i="15"/>
  <c r="G237" i="15"/>
  <c r="E237" i="15"/>
  <c r="AQ236" i="15"/>
  <c r="AO236" i="15"/>
  <c r="AM236" i="15"/>
  <c r="AK236" i="15"/>
  <c r="AI236" i="15"/>
  <c r="AG236" i="15"/>
  <c r="AE236" i="15"/>
  <c r="AC236" i="15"/>
  <c r="AA236" i="15"/>
  <c r="Y236" i="15"/>
  <c r="W236" i="15"/>
  <c r="U236" i="15"/>
  <c r="S236" i="15"/>
  <c r="Q236" i="15"/>
  <c r="O236" i="15"/>
  <c r="M236" i="15"/>
  <c r="K236" i="15"/>
  <c r="I236" i="15"/>
  <c r="G236" i="15"/>
  <c r="E236" i="15"/>
  <c r="AQ235" i="15"/>
  <c r="AO235" i="15"/>
  <c r="AM235" i="15"/>
  <c r="AK235" i="15"/>
  <c r="AI235" i="15"/>
  <c r="AG235" i="15"/>
  <c r="AE235" i="15"/>
  <c r="AC235" i="15"/>
  <c r="AA235" i="15"/>
  <c r="Y235" i="15"/>
  <c r="W235" i="15"/>
  <c r="U235" i="15"/>
  <c r="S235" i="15"/>
  <c r="Q235" i="15"/>
  <c r="O235" i="15"/>
  <c r="M235" i="15"/>
  <c r="K235" i="15"/>
  <c r="I235" i="15"/>
  <c r="G235" i="15"/>
  <c r="E235" i="15"/>
  <c r="AQ234" i="15"/>
  <c r="AO234" i="15"/>
  <c r="AM234" i="15"/>
  <c r="AK234" i="15"/>
  <c r="AI234" i="15"/>
  <c r="AG234" i="15"/>
  <c r="AE234" i="15"/>
  <c r="AC234" i="15"/>
  <c r="AA234" i="15"/>
  <c r="Y234" i="15"/>
  <c r="W234" i="15"/>
  <c r="U234" i="15"/>
  <c r="S234" i="15"/>
  <c r="Q234" i="15"/>
  <c r="O234" i="15"/>
  <c r="M234" i="15"/>
  <c r="K234" i="15"/>
  <c r="I234" i="15"/>
  <c r="G234" i="15"/>
  <c r="E234" i="15"/>
  <c r="AQ233" i="15"/>
  <c r="AO233" i="15"/>
  <c r="AM233" i="15"/>
  <c r="AK233" i="15"/>
  <c r="AI233" i="15"/>
  <c r="AG233" i="15"/>
  <c r="AE233" i="15"/>
  <c r="AC233" i="15"/>
  <c r="AA233" i="15"/>
  <c r="Y233" i="15"/>
  <c r="W233" i="15"/>
  <c r="U233" i="15"/>
  <c r="S233" i="15"/>
  <c r="Q233" i="15"/>
  <c r="O233" i="15"/>
  <c r="M233" i="15"/>
  <c r="K233" i="15"/>
  <c r="I233" i="15"/>
  <c r="G233" i="15"/>
  <c r="E233" i="15"/>
  <c r="AQ232" i="15"/>
  <c r="AO232" i="15"/>
  <c r="AM232" i="15"/>
  <c r="AK232" i="15"/>
  <c r="AI232" i="15"/>
  <c r="AG232" i="15"/>
  <c r="AE232" i="15"/>
  <c r="AC232" i="15"/>
  <c r="AA232" i="15"/>
  <c r="Y232" i="15"/>
  <c r="W232" i="15"/>
  <c r="U232" i="15"/>
  <c r="S232" i="15"/>
  <c r="Q232" i="15"/>
  <c r="O232" i="15"/>
  <c r="M232" i="15"/>
  <c r="K232" i="15"/>
  <c r="I232" i="15"/>
  <c r="G232" i="15"/>
  <c r="E232" i="15"/>
  <c r="AQ231" i="15"/>
  <c r="AO231" i="15"/>
  <c r="AM231" i="15"/>
  <c r="AK231" i="15"/>
  <c r="AI231" i="15"/>
  <c r="AG231" i="15"/>
  <c r="AE231" i="15"/>
  <c r="AC231" i="15"/>
  <c r="AA231" i="15"/>
  <c r="Y231" i="15"/>
  <c r="W231" i="15"/>
  <c r="U231" i="15"/>
  <c r="S231" i="15"/>
  <c r="Q231" i="15"/>
  <c r="O231" i="15"/>
  <c r="M231" i="15"/>
  <c r="K231" i="15"/>
  <c r="I231" i="15"/>
  <c r="G231" i="15"/>
  <c r="E231" i="15"/>
  <c r="AQ230" i="15"/>
  <c r="AO230" i="15"/>
  <c r="AM230" i="15"/>
  <c r="AK230" i="15"/>
  <c r="AI230" i="15"/>
  <c r="AG230" i="15"/>
  <c r="AE230" i="15"/>
  <c r="AC230" i="15"/>
  <c r="AA230" i="15"/>
  <c r="Y230" i="15"/>
  <c r="W230" i="15"/>
  <c r="U230" i="15"/>
  <c r="S230" i="15"/>
  <c r="Q230" i="15"/>
  <c r="O230" i="15"/>
  <c r="M230" i="15"/>
  <c r="K230" i="15"/>
  <c r="I230" i="15"/>
  <c r="G230" i="15"/>
  <c r="E230" i="15"/>
  <c r="AQ229" i="15"/>
  <c r="AO229" i="15"/>
  <c r="AM229" i="15"/>
  <c r="AK229" i="15"/>
  <c r="AI229" i="15"/>
  <c r="AG229" i="15"/>
  <c r="AE229" i="15"/>
  <c r="AC229" i="15"/>
  <c r="AA229" i="15"/>
  <c r="Y229" i="15"/>
  <c r="W229" i="15"/>
  <c r="U229" i="15"/>
  <c r="S229" i="15"/>
  <c r="Q229" i="15"/>
  <c r="O229" i="15"/>
  <c r="M229" i="15"/>
  <c r="K229" i="15"/>
  <c r="I229" i="15"/>
  <c r="G229" i="15"/>
  <c r="E229" i="15"/>
  <c r="AQ228" i="15"/>
  <c r="AO228" i="15"/>
  <c r="AM228" i="15"/>
  <c r="AK228" i="15"/>
  <c r="AI228" i="15"/>
  <c r="AG228" i="15"/>
  <c r="AE228" i="15"/>
  <c r="AC228" i="15"/>
  <c r="AA228" i="15"/>
  <c r="Y228" i="15"/>
  <c r="W228" i="15"/>
  <c r="U228" i="15"/>
  <c r="S228" i="15"/>
  <c r="Q228" i="15"/>
  <c r="O228" i="15"/>
  <c r="M228" i="15"/>
  <c r="K228" i="15"/>
  <c r="I228" i="15"/>
  <c r="G228" i="15"/>
  <c r="E228" i="15"/>
  <c r="AQ227" i="15"/>
  <c r="AO227" i="15"/>
  <c r="AM227" i="15"/>
  <c r="AK227" i="15"/>
  <c r="AI227" i="15"/>
  <c r="AG227" i="15"/>
  <c r="AE227" i="15"/>
  <c r="AC227" i="15"/>
  <c r="AA227" i="15"/>
  <c r="Y227" i="15"/>
  <c r="W227" i="15"/>
  <c r="U227" i="15"/>
  <c r="S227" i="15"/>
  <c r="Q227" i="15"/>
  <c r="O227" i="15"/>
  <c r="M227" i="15"/>
  <c r="K227" i="15"/>
  <c r="I227" i="15"/>
  <c r="G227" i="15"/>
  <c r="E227" i="15"/>
  <c r="AQ226" i="15"/>
  <c r="AO226" i="15"/>
  <c r="AM226" i="15"/>
  <c r="AK226" i="15"/>
  <c r="AI226" i="15"/>
  <c r="AG226" i="15"/>
  <c r="AE226" i="15"/>
  <c r="AC226" i="15"/>
  <c r="AA226" i="15"/>
  <c r="Y226" i="15"/>
  <c r="W226" i="15"/>
  <c r="U226" i="15"/>
  <c r="S226" i="15"/>
  <c r="Q226" i="15"/>
  <c r="O226" i="15"/>
  <c r="M226" i="15"/>
  <c r="K226" i="15"/>
  <c r="I226" i="15"/>
  <c r="G226" i="15"/>
  <c r="E226" i="15"/>
  <c r="AQ225" i="15"/>
  <c r="AO225" i="15"/>
  <c r="AM225" i="15"/>
  <c r="AK225" i="15"/>
  <c r="AI225" i="15"/>
  <c r="AG225" i="15"/>
  <c r="AE225" i="15"/>
  <c r="AC225" i="15"/>
  <c r="AA225" i="15"/>
  <c r="Y225" i="15"/>
  <c r="W225" i="15"/>
  <c r="U225" i="15"/>
  <c r="S225" i="15"/>
  <c r="Q225" i="15"/>
  <c r="O225" i="15"/>
  <c r="M225" i="15"/>
  <c r="K225" i="15"/>
  <c r="I225" i="15"/>
  <c r="G225" i="15"/>
  <c r="E225" i="15"/>
  <c r="AQ224" i="15"/>
  <c r="AO224" i="15"/>
  <c r="AM224" i="15"/>
  <c r="AK224" i="15"/>
  <c r="AI224" i="15"/>
  <c r="AG224" i="15"/>
  <c r="AE224" i="15"/>
  <c r="AC224" i="15"/>
  <c r="AA224" i="15"/>
  <c r="Y224" i="15"/>
  <c r="W224" i="15"/>
  <c r="U224" i="15"/>
  <c r="S224" i="15"/>
  <c r="Q224" i="15"/>
  <c r="O224" i="15"/>
  <c r="M224" i="15"/>
  <c r="K224" i="15"/>
  <c r="I224" i="15"/>
  <c r="G224" i="15"/>
  <c r="E224" i="15"/>
  <c r="AQ223" i="15"/>
  <c r="AO223" i="15"/>
  <c r="AM223" i="15"/>
  <c r="AK223" i="15"/>
  <c r="AI223" i="15"/>
  <c r="AG223" i="15"/>
  <c r="AE223" i="15"/>
  <c r="AC223" i="15"/>
  <c r="AA223" i="15"/>
  <c r="Y223" i="15"/>
  <c r="W223" i="15"/>
  <c r="U223" i="15"/>
  <c r="S223" i="15"/>
  <c r="Q223" i="15"/>
  <c r="O223" i="15"/>
  <c r="M223" i="15"/>
  <c r="K223" i="15"/>
  <c r="I223" i="15"/>
  <c r="G223" i="15"/>
  <c r="E223" i="15"/>
  <c r="AQ222" i="15"/>
  <c r="AO222" i="15"/>
  <c r="AM222" i="15"/>
  <c r="AK222" i="15"/>
  <c r="AI222" i="15"/>
  <c r="AG222" i="15"/>
  <c r="AE222" i="15"/>
  <c r="AC222" i="15"/>
  <c r="AA222" i="15"/>
  <c r="Y222" i="15"/>
  <c r="W222" i="15"/>
  <c r="U222" i="15"/>
  <c r="S222" i="15"/>
  <c r="Q222" i="15"/>
  <c r="O222" i="15"/>
  <c r="M222" i="15"/>
  <c r="K222" i="15"/>
  <c r="I222" i="15"/>
  <c r="G222" i="15"/>
  <c r="E222" i="15"/>
  <c r="AQ221" i="15"/>
  <c r="AO221" i="15"/>
  <c r="AM221" i="15"/>
  <c r="AK221" i="15"/>
  <c r="AI221" i="15"/>
  <c r="AG221" i="15"/>
  <c r="AE221" i="15"/>
  <c r="AC221" i="15"/>
  <c r="AA221" i="15"/>
  <c r="Y221" i="15"/>
  <c r="W221" i="15"/>
  <c r="U221" i="15"/>
  <c r="S221" i="15"/>
  <c r="Q221" i="15"/>
  <c r="O221" i="15"/>
  <c r="M221" i="15"/>
  <c r="K221" i="15"/>
  <c r="I221" i="15"/>
  <c r="G221" i="15"/>
  <c r="E221" i="15"/>
  <c r="AQ220" i="15"/>
  <c r="AO220" i="15"/>
  <c r="AM220" i="15"/>
  <c r="AK220" i="15"/>
  <c r="AI220" i="15"/>
  <c r="AG220" i="15"/>
  <c r="AE220" i="15"/>
  <c r="AC220" i="15"/>
  <c r="AA220" i="15"/>
  <c r="Y220" i="15"/>
  <c r="W220" i="15"/>
  <c r="U220" i="15"/>
  <c r="S220" i="15"/>
  <c r="Q220" i="15"/>
  <c r="O220" i="15"/>
  <c r="M220" i="15"/>
  <c r="K220" i="15"/>
  <c r="I220" i="15"/>
  <c r="G220" i="15"/>
  <c r="E220" i="15"/>
  <c r="AQ219" i="15"/>
  <c r="AO219" i="15"/>
  <c r="AM219" i="15"/>
  <c r="AK219" i="15"/>
  <c r="AI219" i="15"/>
  <c r="AG219" i="15"/>
  <c r="AE219" i="15"/>
  <c r="AC219" i="15"/>
  <c r="AA219" i="15"/>
  <c r="Y219" i="15"/>
  <c r="W219" i="15"/>
  <c r="U219" i="15"/>
  <c r="S219" i="15"/>
  <c r="Q219" i="15"/>
  <c r="O219" i="15"/>
  <c r="M219" i="15"/>
  <c r="K219" i="15"/>
  <c r="I219" i="15"/>
  <c r="G219" i="15"/>
  <c r="E219" i="15"/>
  <c r="AQ218" i="15"/>
  <c r="AO218" i="15"/>
  <c r="AM218" i="15"/>
  <c r="AK218" i="15"/>
  <c r="AI218" i="15"/>
  <c r="AG218" i="15"/>
  <c r="AE218" i="15"/>
  <c r="AC218" i="15"/>
  <c r="AA218" i="15"/>
  <c r="Y218" i="15"/>
  <c r="W218" i="15"/>
  <c r="U218" i="15"/>
  <c r="S218" i="15"/>
  <c r="Q218" i="15"/>
  <c r="O218" i="15"/>
  <c r="M218" i="15"/>
  <c r="K218" i="15"/>
  <c r="I218" i="15"/>
  <c r="G218" i="15"/>
  <c r="E218" i="15"/>
  <c r="AQ217" i="15"/>
  <c r="AO217" i="15"/>
  <c r="AM217" i="15"/>
  <c r="AK217" i="15"/>
  <c r="AI217" i="15"/>
  <c r="AG217" i="15"/>
  <c r="AE217" i="15"/>
  <c r="AC217" i="15"/>
  <c r="AA217" i="15"/>
  <c r="Y217" i="15"/>
  <c r="W217" i="15"/>
  <c r="U217" i="15"/>
  <c r="S217" i="15"/>
  <c r="Q217" i="15"/>
  <c r="O217" i="15"/>
  <c r="M217" i="15"/>
  <c r="K217" i="15"/>
  <c r="I217" i="15"/>
  <c r="G217" i="15"/>
  <c r="E217" i="15"/>
  <c r="AQ216" i="15"/>
  <c r="AO216" i="15"/>
  <c r="AM216" i="15"/>
  <c r="AK216" i="15"/>
  <c r="AI216" i="15"/>
  <c r="AG216" i="15"/>
  <c r="AE216" i="15"/>
  <c r="AC216" i="15"/>
  <c r="AA216" i="15"/>
  <c r="Y216" i="15"/>
  <c r="W216" i="15"/>
  <c r="U216" i="15"/>
  <c r="S216" i="15"/>
  <c r="Q216" i="15"/>
  <c r="O216" i="15"/>
  <c r="M216" i="15"/>
  <c r="K216" i="15"/>
  <c r="I216" i="15"/>
  <c r="G216" i="15"/>
  <c r="E216" i="15"/>
  <c r="AQ215" i="15"/>
  <c r="AO215" i="15"/>
  <c r="AM215" i="15"/>
  <c r="AK215" i="15"/>
  <c r="AI215" i="15"/>
  <c r="AG215" i="15"/>
  <c r="AE215" i="15"/>
  <c r="AC215" i="15"/>
  <c r="AA215" i="15"/>
  <c r="Y215" i="15"/>
  <c r="W215" i="15"/>
  <c r="U215" i="15"/>
  <c r="S215" i="15"/>
  <c r="Q215" i="15"/>
  <c r="O215" i="15"/>
  <c r="M215" i="15"/>
  <c r="K215" i="15"/>
  <c r="I215" i="15"/>
  <c r="G215" i="15"/>
  <c r="E215" i="15"/>
  <c r="AQ214" i="15"/>
  <c r="AO214" i="15"/>
  <c r="AM214" i="15"/>
  <c r="AK214" i="15"/>
  <c r="AI214" i="15"/>
  <c r="AG214" i="15"/>
  <c r="AE214" i="15"/>
  <c r="AC214" i="15"/>
  <c r="AA214" i="15"/>
  <c r="Y214" i="15"/>
  <c r="W214" i="15"/>
  <c r="U214" i="15"/>
  <c r="S214" i="15"/>
  <c r="Q214" i="15"/>
  <c r="O214" i="15"/>
  <c r="M214" i="15"/>
  <c r="K214" i="15"/>
  <c r="I214" i="15"/>
  <c r="G214" i="15"/>
  <c r="E214" i="15"/>
  <c r="AQ213" i="15"/>
  <c r="AO213" i="15"/>
  <c r="AM213" i="15"/>
  <c r="AK213" i="15"/>
  <c r="AI213" i="15"/>
  <c r="AG213" i="15"/>
  <c r="AE213" i="15"/>
  <c r="AC213" i="15"/>
  <c r="AA213" i="15"/>
  <c r="Y213" i="15"/>
  <c r="W213" i="15"/>
  <c r="U213" i="15"/>
  <c r="S213" i="15"/>
  <c r="Q213" i="15"/>
  <c r="O213" i="15"/>
  <c r="M213" i="15"/>
  <c r="K213" i="15"/>
  <c r="I213" i="15"/>
  <c r="G213" i="15"/>
  <c r="E213" i="15"/>
  <c r="AQ212" i="15"/>
  <c r="AO212" i="15"/>
  <c r="AM212" i="15"/>
  <c r="AK212" i="15"/>
  <c r="AI212" i="15"/>
  <c r="AG212" i="15"/>
  <c r="AE212" i="15"/>
  <c r="AC212" i="15"/>
  <c r="AA212" i="15"/>
  <c r="Y212" i="15"/>
  <c r="W212" i="15"/>
  <c r="U212" i="15"/>
  <c r="S212" i="15"/>
  <c r="Q212" i="15"/>
  <c r="O212" i="15"/>
  <c r="M212" i="15"/>
  <c r="K212" i="15"/>
  <c r="I212" i="15"/>
  <c r="G212" i="15"/>
  <c r="E212" i="15"/>
  <c r="AQ211" i="15"/>
  <c r="AO211" i="15"/>
  <c r="AM211" i="15"/>
  <c r="AK211" i="15"/>
  <c r="AI211" i="15"/>
  <c r="AG211" i="15"/>
  <c r="AE211" i="15"/>
  <c r="AC211" i="15"/>
  <c r="AA211" i="15"/>
  <c r="Y211" i="15"/>
  <c r="W211" i="15"/>
  <c r="U211" i="15"/>
  <c r="S211" i="15"/>
  <c r="Q211" i="15"/>
  <c r="O211" i="15"/>
  <c r="M211" i="15"/>
  <c r="K211" i="15"/>
  <c r="I211" i="15"/>
  <c r="G211" i="15"/>
  <c r="E211" i="15"/>
  <c r="AQ210" i="15"/>
  <c r="AO210" i="15"/>
  <c r="AM210" i="15"/>
  <c r="AK210" i="15"/>
  <c r="AI210" i="15"/>
  <c r="AG210" i="15"/>
  <c r="AE210" i="15"/>
  <c r="AC210" i="15"/>
  <c r="AA210" i="15"/>
  <c r="Y210" i="15"/>
  <c r="W210" i="15"/>
  <c r="U210" i="15"/>
  <c r="S210" i="15"/>
  <c r="Q210" i="15"/>
  <c r="O210" i="15"/>
  <c r="M210" i="15"/>
  <c r="K210" i="15"/>
  <c r="I210" i="15"/>
  <c r="G210" i="15"/>
  <c r="E210" i="15"/>
  <c r="AQ209" i="15"/>
  <c r="AO209" i="15"/>
  <c r="AM209" i="15"/>
  <c r="AK209" i="15"/>
  <c r="AI209" i="15"/>
  <c r="AG209" i="15"/>
  <c r="AE209" i="15"/>
  <c r="AC209" i="15"/>
  <c r="AA209" i="15"/>
  <c r="Y209" i="15"/>
  <c r="W209" i="15"/>
  <c r="U209" i="15"/>
  <c r="S209" i="15"/>
  <c r="Q209" i="15"/>
  <c r="O209" i="15"/>
  <c r="M209" i="15"/>
  <c r="K209" i="15"/>
  <c r="I209" i="15"/>
  <c r="G209" i="15"/>
  <c r="E209" i="15"/>
  <c r="AQ208" i="15"/>
  <c r="AO208" i="15"/>
  <c r="AM208" i="15"/>
  <c r="AK208" i="15"/>
  <c r="AI208" i="15"/>
  <c r="AG208" i="15"/>
  <c r="AE208" i="15"/>
  <c r="AC208" i="15"/>
  <c r="AA208" i="15"/>
  <c r="Y208" i="15"/>
  <c r="W208" i="15"/>
  <c r="U208" i="15"/>
  <c r="S208" i="15"/>
  <c r="Q208" i="15"/>
  <c r="O208" i="15"/>
  <c r="M208" i="15"/>
  <c r="K208" i="15"/>
  <c r="I208" i="15"/>
  <c r="G208" i="15"/>
  <c r="E208" i="15"/>
  <c r="AQ207" i="15"/>
  <c r="AO207" i="15"/>
  <c r="AM207" i="15"/>
  <c r="AK207" i="15"/>
  <c r="AI207" i="15"/>
  <c r="AG207" i="15"/>
  <c r="AE207" i="15"/>
  <c r="AC207" i="15"/>
  <c r="AA207" i="15"/>
  <c r="Y207" i="15"/>
  <c r="W207" i="15"/>
  <c r="U207" i="15"/>
  <c r="S207" i="15"/>
  <c r="Q207" i="15"/>
  <c r="O207" i="15"/>
  <c r="M207" i="15"/>
  <c r="K207" i="15"/>
  <c r="I207" i="15"/>
  <c r="G207" i="15"/>
  <c r="E207" i="15"/>
  <c r="AQ206" i="15"/>
  <c r="AO206" i="15"/>
  <c r="AM206" i="15"/>
  <c r="AK206" i="15"/>
  <c r="AI206" i="15"/>
  <c r="AG206" i="15"/>
  <c r="AE206" i="15"/>
  <c r="AC206" i="15"/>
  <c r="AA206" i="15"/>
  <c r="Y206" i="15"/>
  <c r="W206" i="15"/>
  <c r="U206" i="15"/>
  <c r="S206" i="15"/>
  <c r="Q206" i="15"/>
  <c r="O206" i="15"/>
  <c r="M206" i="15"/>
  <c r="K206" i="15"/>
  <c r="I206" i="15"/>
  <c r="G206" i="15"/>
  <c r="E206" i="15"/>
  <c r="AQ205" i="15"/>
  <c r="AO205" i="15"/>
  <c r="AM205" i="15"/>
  <c r="AK205" i="15"/>
  <c r="AI205" i="15"/>
  <c r="AG205" i="15"/>
  <c r="AE205" i="15"/>
  <c r="AC205" i="15"/>
  <c r="AA205" i="15"/>
  <c r="Y205" i="15"/>
  <c r="W205" i="15"/>
  <c r="U205" i="15"/>
  <c r="S205" i="15"/>
  <c r="Q205" i="15"/>
  <c r="O205" i="15"/>
  <c r="M205" i="15"/>
  <c r="K205" i="15"/>
  <c r="I205" i="15"/>
  <c r="G205" i="15"/>
  <c r="E205" i="15"/>
  <c r="AQ204" i="15"/>
  <c r="AO204" i="15"/>
  <c r="AM204" i="15"/>
  <c r="AK204" i="15"/>
  <c r="AI204" i="15"/>
  <c r="AG204" i="15"/>
  <c r="AE204" i="15"/>
  <c r="AC204" i="15"/>
  <c r="AA204" i="15"/>
  <c r="Y204" i="15"/>
  <c r="W204" i="15"/>
  <c r="U204" i="15"/>
  <c r="S204" i="15"/>
  <c r="Q204" i="15"/>
  <c r="O204" i="15"/>
  <c r="M204" i="15"/>
  <c r="K204" i="15"/>
  <c r="I204" i="15"/>
  <c r="G204" i="15"/>
  <c r="E204" i="15"/>
  <c r="AQ203" i="15"/>
  <c r="AO203" i="15"/>
  <c r="AM203" i="15"/>
  <c r="AK203" i="15"/>
  <c r="AI203" i="15"/>
  <c r="AG203" i="15"/>
  <c r="AE203" i="15"/>
  <c r="AC203" i="15"/>
  <c r="AA203" i="15"/>
  <c r="Y203" i="15"/>
  <c r="W203" i="15"/>
  <c r="U203" i="15"/>
  <c r="S203" i="15"/>
  <c r="Q203" i="15"/>
  <c r="O203" i="15"/>
  <c r="M203" i="15"/>
  <c r="K203" i="15"/>
  <c r="I203" i="15"/>
  <c r="G203" i="15"/>
  <c r="E203" i="15"/>
  <c r="AQ202" i="15"/>
  <c r="AO202" i="15"/>
  <c r="AM202" i="15"/>
  <c r="AK202" i="15"/>
  <c r="AI202" i="15"/>
  <c r="AG202" i="15"/>
  <c r="AE202" i="15"/>
  <c r="AC202" i="15"/>
  <c r="AA202" i="15"/>
  <c r="Y202" i="15"/>
  <c r="W202" i="15"/>
  <c r="U202" i="15"/>
  <c r="S202" i="15"/>
  <c r="Q202" i="15"/>
  <c r="O202" i="15"/>
  <c r="M202" i="15"/>
  <c r="K202" i="15"/>
  <c r="I202" i="15"/>
  <c r="G202" i="15"/>
  <c r="E202" i="15"/>
  <c r="AQ201" i="15"/>
  <c r="AO201" i="15"/>
  <c r="AM201" i="15"/>
  <c r="AK201" i="15"/>
  <c r="AI201" i="15"/>
  <c r="AG201" i="15"/>
  <c r="AE201" i="15"/>
  <c r="AC201" i="15"/>
  <c r="AA201" i="15"/>
  <c r="Y201" i="15"/>
  <c r="W201" i="15"/>
  <c r="U201" i="15"/>
  <c r="S201" i="15"/>
  <c r="Q201" i="15"/>
  <c r="O201" i="15"/>
  <c r="M201" i="15"/>
  <c r="K201" i="15"/>
  <c r="I201" i="15"/>
  <c r="G201" i="15"/>
  <c r="E201" i="15"/>
  <c r="AQ200" i="15"/>
  <c r="AO200" i="15"/>
  <c r="AM200" i="15"/>
  <c r="AK200" i="15"/>
  <c r="AI200" i="15"/>
  <c r="AG200" i="15"/>
  <c r="AE200" i="15"/>
  <c r="AC200" i="15"/>
  <c r="AA200" i="15"/>
  <c r="Y200" i="15"/>
  <c r="W200" i="15"/>
  <c r="U200" i="15"/>
  <c r="S200" i="15"/>
  <c r="Q200" i="15"/>
  <c r="O200" i="15"/>
  <c r="M200" i="15"/>
  <c r="K200" i="15"/>
  <c r="I200" i="15"/>
  <c r="G200" i="15"/>
  <c r="E200" i="15"/>
  <c r="AQ199" i="15"/>
  <c r="AO199" i="15"/>
  <c r="AM199" i="15"/>
  <c r="AK199" i="15"/>
  <c r="AI199" i="15"/>
  <c r="AG199" i="15"/>
  <c r="AE199" i="15"/>
  <c r="AC199" i="15"/>
  <c r="AA199" i="15"/>
  <c r="Y199" i="15"/>
  <c r="W199" i="15"/>
  <c r="U199" i="15"/>
  <c r="S199" i="15"/>
  <c r="Q199" i="15"/>
  <c r="O199" i="15"/>
  <c r="M199" i="15"/>
  <c r="K199" i="15"/>
  <c r="I199" i="15"/>
  <c r="G199" i="15"/>
  <c r="E199" i="15"/>
  <c r="AQ198" i="15"/>
  <c r="AO198" i="15"/>
  <c r="AM198" i="15"/>
  <c r="AK198" i="15"/>
  <c r="AI198" i="15"/>
  <c r="AG198" i="15"/>
  <c r="AE198" i="15"/>
  <c r="AC198" i="15"/>
  <c r="AA198" i="15"/>
  <c r="Y198" i="15"/>
  <c r="W198" i="15"/>
  <c r="U198" i="15"/>
  <c r="S198" i="15"/>
  <c r="Q198" i="15"/>
  <c r="O198" i="15"/>
  <c r="M198" i="15"/>
  <c r="K198" i="15"/>
  <c r="I198" i="15"/>
  <c r="G198" i="15"/>
  <c r="E198" i="15"/>
  <c r="AQ197" i="15"/>
  <c r="AO197" i="15"/>
  <c r="AM197" i="15"/>
  <c r="AK197" i="15"/>
  <c r="AI197" i="15"/>
  <c r="AG197" i="15"/>
  <c r="AE197" i="15"/>
  <c r="AC197" i="15"/>
  <c r="AA197" i="15"/>
  <c r="Y197" i="15"/>
  <c r="W197" i="15"/>
  <c r="U197" i="15"/>
  <c r="S197" i="15"/>
  <c r="Q197" i="15"/>
  <c r="O197" i="15"/>
  <c r="M197" i="15"/>
  <c r="K197" i="15"/>
  <c r="I197" i="15"/>
  <c r="G197" i="15"/>
  <c r="E197" i="15"/>
  <c r="AQ196" i="15"/>
  <c r="AO196" i="15"/>
  <c r="AM196" i="15"/>
  <c r="AK196" i="15"/>
  <c r="AI196" i="15"/>
  <c r="AG196" i="15"/>
  <c r="AE196" i="15"/>
  <c r="AC196" i="15"/>
  <c r="AA196" i="15"/>
  <c r="Y196" i="15"/>
  <c r="W196" i="15"/>
  <c r="U196" i="15"/>
  <c r="S196" i="15"/>
  <c r="Q196" i="15"/>
  <c r="O196" i="15"/>
  <c r="M196" i="15"/>
  <c r="K196" i="15"/>
  <c r="I196" i="15"/>
  <c r="G196" i="15"/>
  <c r="E196" i="15"/>
  <c r="AQ195" i="15"/>
  <c r="AO195" i="15"/>
  <c r="AM195" i="15"/>
  <c r="AK195" i="15"/>
  <c r="AI195" i="15"/>
  <c r="AG195" i="15"/>
  <c r="AE195" i="15"/>
  <c r="AC195" i="15"/>
  <c r="AA195" i="15"/>
  <c r="Y195" i="15"/>
  <c r="W195" i="15"/>
  <c r="U195" i="15"/>
  <c r="S195" i="15"/>
  <c r="Q195" i="15"/>
  <c r="O195" i="15"/>
  <c r="M195" i="15"/>
  <c r="K195" i="15"/>
  <c r="I195" i="15"/>
  <c r="G195" i="15"/>
  <c r="E195" i="15"/>
  <c r="AQ194" i="15"/>
  <c r="AO194" i="15"/>
  <c r="AM194" i="15"/>
  <c r="AK194" i="15"/>
  <c r="AI194" i="15"/>
  <c r="AG194" i="15"/>
  <c r="AE194" i="15"/>
  <c r="AC194" i="15"/>
  <c r="AA194" i="15"/>
  <c r="Y194" i="15"/>
  <c r="W194" i="15"/>
  <c r="U194" i="15"/>
  <c r="S194" i="15"/>
  <c r="Q194" i="15"/>
  <c r="O194" i="15"/>
  <c r="M194" i="15"/>
  <c r="K194" i="15"/>
  <c r="I194" i="15"/>
  <c r="G194" i="15"/>
  <c r="E194" i="15"/>
  <c r="AQ193" i="15"/>
  <c r="AO193" i="15"/>
  <c r="AM193" i="15"/>
  <c r="AK193" i="15"/>
  <c r="AI193" i="15"/>
  <c r="AG193" i="15"/>
  <c r="AE193" i="15"/>
  <c r="AC193" i="15"/>
  <c r="AA193" i="15"/>
  <c r="Y193" i="15"/>
  <c r="W193" i="15"/>
  <c r="U193" i="15"/>
  <c r="S193" i="15"/>
  <c r="Q193" i="15"/>
  <c r="O193" i="15"/>
  <c r="M193" i="15"/>
  <c r="K193" i="15"/>
  <c r="I193" i="15"/>
  <c r="G193" i="15"/>
  <c r="E193" i="15"/>
  <c r="AQ192" i="15"/>
  <c r="AO192" i="15"/>
  <c r="AM192" i="15"/>
  <c r="AK192" i="15"/>
  <c r="AI192" i="15"/>
  <c r="AG192" i="15"/>
  <c r="AE192" i="15"/>
  <c r="AC192" i="15"/>
  <c r="AA192" i="15"/>
  <c r="Y192" i="15"/>
  <c r="W192" i="15"/>
  <c r="U192" i="15"/>
  <c r="S192" i="15"/>
  <c r="Q192" i="15"/>
  <c r="O192" i="15"/>
  <c r="M192" i="15"/>
  <c r="K192" i="15"/>
  <c r="I192" i="15"/>
  <c r="G192" i="15"/>
  <c r="E192" i="15"/>
  <c r="AQ191" i="15"/>
  <c r="AO191" i="15"/>
  <c r="AM191" i="15"/>
  <c r="AK191" i="15"/>
  <c r="AI191" i="15"/>
  <c r="AG191" i="15"/>
  <c r="AE191" i="15"/>
  <c r="AC191" i="15"/>
  <c r="AA191" i="15"/>
  <c r="Y191" i="15"/>
  <c r="W191" i="15"/>
  <c r="U191" i="15"/>
  <c r="S191" i="15"/>
  <c r="Q191" i="15"/>
  <c r="O191" i="15"/>
  <c r="M191" i="15"/>
  <c r="K191" i="15"/>
  <c r="I191" i="15"/>
  <c r="G191" i="15"/>
  <c r="E191" i="15"/>
  <c r="AQ190" i="15"/>
  <c r="AO190" i="15"/>
  <c r="AM190" i="15"/>
  <c r="AK190" i="15"/>
  <c r="AI190" i="15"/>
  <c r="AG190" i="15"/>
  <c r="AE190" i="15"/>
  <c r="AC190" i="15"/>
  <c r="AA190" i="15"/>
  <c r="Y190" i="15"/>
  <c r="W190" i="15"/>
  <c r="U190" i="15"/>
  <c r="S190" i="15"/>
  <c r="Q190" i="15"/>
  <c r="O190" i="15"/>
  <c r="M190" i="15"/>
  <c r="K190" i="15"/>
  <c r="I190" i="15"/>
  <c r="G190" i="15"/>
  <c r="E190" i="15"/>
  <c r="AQ189" i="15"/>
  <c r="AO189" i="15"/>
  <c r="AM189" i="15"/>
  <c r="AK189" i="15"/>
  <c r="AI189" i="15"/>
  <c r="AG189" i="15"/>
  <c r="AE189" i="15"/>
  <c r="AC189" i="15"/>
  <c r="AA189" i="15"/>
  <c r="Y189" i="15"/>
  <c r="W189" i="15"/>
  <c r="U189" i="15"/>
  <c r="S189" i="15"/>
  <c r="Q189" i="15"/>
  <c r="O189" i="15"/>
  <c r="M189" i="15"/>
  <c r="K189" i="15"/>
  <c r="I189" i="15"/>
  <c r="G189" i="15"/>
  <c r="E189" i="15"/>
  <c r="AQ188" i="15"/>
  <c r="AO188" i="15"/>
  <c r="AM188" i="15"/>
  <c r="AK188" i="15"/>
  <c r="AI188" i="15"/>
  <c r="AG188" i="15"/>
  <c r="AE188" i="15"/>
  <c r="AC188" i="15"/>
  <c r="AA188" i="15"/>
  <c r="Y188" i="15"/>
  <c r="W188" i="15"/>
  <c r="U188" i="15"/>
  <c r="S188" i="15"/>
  <c r="Q188" i="15"/>
  <c r="O188" i="15"/>
  <c r="M188" i="15"/>
  <c r="K188" i="15"/>
  <c r="I188" i="15"/>
  <c r="G188" i="15"/>
  <c r="E188" i="15"/>
  <c r="AQ187" i="15"/>
  <c r="AO187" i="15"/>
  <c r="AM187" i="15"/>
  <c r="AK187" i="15"/>
  <c r="AI187" i="15"/>
  <c r="AG187" i="15"/>
  <c r="AE187" i="15"/>
  <c r="AC187" i="15"/>
  <c r="AA187" i="15"/>
  <c r="Y187" i="15"/>
  <c r="W187" i="15"/>
  <c r="U187" i="15"/>
  <c r="S187" i="15"/>
  <c r="Q187" i="15"/>
  <c r="O187" i="15"/>
  <c r="M187" i="15"/>
  <c r="K187" i="15"/>
  <c r="I187" i="15"/>
  <c r="G187" i="15"/>
  <c r="E187" i="15"/>
  <c r="AQ186" i="15"/>
  <c r="AO186" i="15"/>
  <c r="AM186" i="15"/>
  <c r="AK186" i="15"/>
  <c r="AI186" i="15"/>
  <c r="AG186" i="15"/>
  <c r="AE186" i="15"/>
  <c r="AC186" i="15"/>
  <c r="AA186" i="15"/>
  <c r="Y186" i="15"/>
  <c r="W186" i="15"/>
  <c r="U186" i="15"/>
  <c r="S186" i="15"/>
  <c r="Q186" i="15"/>
  <c r="O186" i="15"/>
  <c r="M186" i="15"/>
  <c r="K186" i="15"/>
  <c r="I186" i="15"/>
  <c r="G186" i="15"/>
  <c r="E186" i="15"/>
  <c r="AQ185" i="15"/>
  <c r="AO185" i="15"/>
  <c r="AM185" i="15"/>
  <c r="AK185" i="15"/>
  <c r="AI185" i="15"/>
  <c r="AG185" i="15"/>
  <c r="AE185" i="15"/>
  <c r="AC185" i="15"/>
  <c r="AA185" i="15"/>
  <c r="Y185" i="15"/>
  <c r="W185" i="15"/>
  <c r="U185" i="15"/>
  <c r="S185" i="15"/>
  <c r="Q185" i="15"/>
  <c r="O185" i="15"/>
  <c r="M185" i="15"/>
  <c r="K185" i="15"/>
  <c r="I185" i="15"/>
  <c r="G185" i="15"/>
  <c r="E185" i="15"/>
  <c r="AQ184" i="15"/>
  <c r="AO184" i="15"/>
  <c r="AM184" i="15"/>
  <c r="AK184" i="15"/>
  <c r="AI184" i="15"/>
  <c r="AG184" i="15"/>
  <c r="AE184" i="15"/>
  <c r="AC184" i="15"/>
  <c r="AA184" i="15"/>
  <c r="Y184" i="15"/>
  <c r="W184" i="15"/>
  <c r="U184" i="15"/>
  <c r="S184" i="15"/>
  <c r="Q184" i="15"/>
  <c r="O184" i="15"/>
  <c r="M184" i="15"/>
  <c r="K184" i="15"/>
  <c r="I184" i="15"/>
  <c r="G184" i="15"/>
  <c r="E184" i="15"/>
  <c r="AQ183" i="15"/>
  <c r="AO183" i="15"/>
  <c r="AM183" i="15"/>
  <c r="AK183" i="15"/>
  <c r="AI183" i="15"/>
  <c r="AG183" i="15"/>
  <c r="AE183" i="15"/>
  <c r="AC183" i="15"/>
  <c r="AA183" i="15"/>
  <c r="Y183" i="15"/>
  <c r="W183" i="15"/>
  <c r="U183" i="15"/>
  <c r="S183" i="15"/>
  <c r="Q183" i="15"/>
  <c r="O183" i="15"/>
  <c r="M183" i="15"/>
  <c r="K183" i="15"/>
  <c r="I183" i="15"/>
  <c r="G183" i="15"/>
  <c r="E183" i="15"/>
  <c r="AQ182" i="15"/>
  <c r="AO182" i="15"/>
  <c r="AM182" i="15"/>
  <c r="AK182" i="15"/>
  <c r="AI182" i="15"/>
  <c r="AG182" i="15"/>
  <c r="AE182" i="15"/>
  <c r="AC182" i="15"/>
  <c r="AA182" i="15"/>
  <c r="Y182" i="15"/>
  <c r="W182" i="15"/>
  <c r="U182" i="15"/>
  <c r="S182" i="15"/>
  <c r="Q182" i="15"/>
  <c r="O182" i="15"/>
  <c r="M182" i="15"/>
  <c r="K182" i="15"/>
  <c r="I182" i="15"/>
  <c r="G182" i="15"/>
  <c r="E182" i="15"/>
  <c r="AQ181" i="15"/>
  <c r="AO181" i="15"/>
  <c r="AM181" i="15"/>
  <c r="AK181" i="15"/>
  <c r="AI181" i="15"/>
  <c r="AG181" i="15"/>
  <c r="AE181" i="15"/>
  <c r="AC181" i="15"/>
  <c r="AA181" i="15"/>
  <c r="Y181" i="15"/>
  <c r="W181" i="15"/>
  <c r="U181" i="15"/>
  <c r="S181" i="15"/>
  <c r="Q181" i="15"/>
  <c r="O181" i="15"/>
  <c r="M181" i="15"/>
  <c r="K181" i="15"/>
  <c r="I181" i="15"/>
  <c r="G181" i="15"/>
  <c r="E181" i="15"/>
  <c r="AQ180" i="15"/>
  <c r="AO180" i="15"/>
  <c r="AM180" i="15"/>
  <c r="AK180" i="15"/>
  <c r="AI180" i="15"/>
  <c r="AG180" i="15"/>
  <c r="AE180" i="15"/>
  <c r="AC180" i="15"/>
  <c r="AA180" i="15"/>
  <c r="Y180" i="15"/>
  <c r="W180" i="15"/>
  <c r="U180" i="15"/>
  <c r="S180" i="15"/>
  <c r="Q180" i="15"/>
  <c r="O180" i="15"/>
  <c r="M180" i="15"/>
  <c r="K180" i="15"/>
  <c r="I180" i="15"/>
  <c r="G180" i="15"/>
  <c r="E180" i="15"/>
  <c r="AQ179" i="15"/>
  <c r="AO179" i="15"/>
  <c r="AM179" i="15"/>
  <c r="AK179" i="15"/>
  <c r="AI179" i="15"/>
  <c r="AG179" i="15"/>
  <c r="AE179" i="15"/>
  <c r="AC179" i="15"/>
  <c r="AA179" i="15"/>
  <c r="Y179" i="15"/>
  <c r="W179" i="15"/>
  <c r="U179" i="15"/>
  <c r="S179" i="15"/>
  <c r="Q179" i="15"/>
  <c r="O179" i="15"/>
  <c r="M179" i="15"/>
  <c r="K179" i="15"/>
  <c r="I179" i="15"/>
  <c r="G179" i="15"/>
  <c r="E179" i="15"/>
  <c r="AQ178" i="15"/>
  <c r="AO178" i="15"/>
  <c r="AM178" i="15"/>
  <c r="AK178" i="15"/>
  <c r="AI178" i="15"/>
  <c r="AG178" i="15"/>
  <c r="AE178" i="15"/>
  <c r="AC178" i="15"/>
  <c r="AA178" i="15"/>
  <c r="Y178" i="15"/>
  <c r="W178" i="15"/>
  <c r="U178" i="15"/>
  <c r="S178" i="15"/>
  <c r="Q178" i="15"/>
  <c r="O178" i="15"/>
  <c r="M178" i="15"/>
  <c r="K178" i="15"/>
  <c r="I178" i="15"/>
  <c r="G178" i="15"/>
  <c r="E178" i="15"/>
  <c r="AQ177" i="15"/>
  <c r="AO177" i="15"/>
  <c r="AM177" i="15"/>
  <c r="AK177" i="15"/>
  <c r="AI177" i="15"/>
  <c r="AG177" i="15"/>
  <c r="AE177" i="15"/>
  <c r="AC177" i="15"/>
  <c r="AA177" i="15"/>
  <c r="Y177" i="15"/>
  <c r="W177" i="15"/>
  <c r="U177" i="15"/>
  <c r="S177" i="15"/>
  <c r="Q177" i="15"/>
  <c r="O177" i="15"/>
  <c r="M177" i="15"/>
  <c r="K177" i="15"/>
  <c r="I177" i="15"/>
  <c r="G177" i="15"/>
  <c r="E177" i="15"/>
  <c r="AQ176" i="15"/>
  <c r="AO176" i="15"/>
  <c r="AM176" i="15"/>
  <c r="AK176" i="15"/>
  <c r="AI176" i="15"/>
  <c r="AG176" i="15"/>
  <c r="AE176" i="15"/>
  <c r="AC176" i="15"/>
  <c r="AA176" i="15"/>
  <c r="Y176" i="15"/>
  <c r="W176" i="15"/>
  <c r="U176" i="15"/>
  <c r="S176" i="15"/>
  <c r="Q176" i="15"/>
  <c r="O176" i="15"/>
  <c r="M176" i="15"/>
  <c r="K176" i="15"/>
  <c r="I176" i="15"/>
  <c r="G176" i="15"/>
  <c r="E176" i="15"/>
  <c r="AQ175" i="15"/>
  <c r="AO175" i="15"/>
  <c r="AM175" i="15"/>
  <c r="AK175" i="15"/>
  <c r="AI175" i="15"/>
  <c r="AG175" i="15"/>
  <c r="AE175" i="15"/>
  <c r="AC175" i="15"/>
  <c r="AA175" i="15"/>
  <c r="Y175" i="15"/>
  <c r="W175" i="15"/>
  <c r="U175" i="15"/>
  <c r="S175" i="15"/>
  <c r="Q175" i="15"/>
  <c r="O175" i="15"/>
  <c r="M175" i="15"/>
  <c r="K175" i="15"/>
  <c r="I175" i="15"/>
  <c r="G175" i="15"/>
  <c r="E175" i="15"/>
  <c r="AQ174" i="15"/>
  <c r="AO174" i="15"/>
  <c r="AM174" i="15"/>
  <c r="AK174" i="15"/>
  <c r="AI174" i="15"/>
  <c r="AG174" i="15"/>
  <c r="AE174" i="15"/>
  <c r="AC174" i="15"/>
  <c r="AA174" i="15"/>
  <c r="Y174" i="15"/>
  <c r="W174" i="15"/>
  <c r="U174" i="15"/>
  <c r="S174" i="15"/>
  <c r="Q174" i="15"/>
  <c r="O174" i="15"/>
  <c r="M174" i="15"/>
  <c r="K174" i="15"/>
  <c r="I174" i="15"/>
  <c r="G174" i="15"/>
  <c r="E174" i="15"/>
  <c r="AQ173" i="15"/>
  <c r="AO173" i="15"/>
  <c r="AM173" i="15"/>
  <c r="AK173" i="15"/>
  <c r="AI173" i="15"/>
  <c r="AG173" i="15"/>
  <c r="AE173" i="15"/>
  <c r="AC173" i="15"/>
  <c r="AA173" i="15"/>
  <c r="Y173" i="15"/>
  <c r="W173" i="15"/>
  <c r="U173" i="15"/>
  <c r="S173" i="15"/>
  <c r="Q173" i="15"/>
  <c r="O173" i="15"/>
  <c r="M173" i="15"/>
  <c r="K173" i="15"/>
  <c r="I173" i="15"/>
  <c r="G173" i="15"/>
  <c r="E173" i="15"/>
  <c r="AQ172" i="15"/>
  <c r="AO172" i="15"/>
  <c r="AM172" i="15"/>
  <c r="AK172" i="15"/>
  <c r="AI172" i="15"/>
  <c r="AG172" i="15"/>
  <c r="AE172" i="15"/>
  <c r="AC172" i="15"/>
  <c r="AA172" i="15"/>
  <c r="Y172" i="15"/>
  <c r="W172" i="15"/>
  <c r="U172" i="15"/>
  <c r="S172" i="15"/>
  <c r="Q172" i="15"/>
  <c r="O172" i="15"/>
  <c r="M172" i="15"/>
  <c r="K172" i="15"/>
  <c r="I172" i="15"/>
  <c r="G172" i="15"/>
  <c r="E172" i="15"/>
  <c r="AQ171" i="15"/>
  <c r="AO171" i="15"/>
  <c r="AM171" i="15"/>
  <c r="AK171" i="15"/>
  <c r="AI171" i="15"/>
  <c r="AG171" i="15"/>
  <c r="AE171" i="15"/>
  <c r="AC171" i="15"/>
  <c r="AA171" i="15"/>
  <c r="Y171" i="15"/>
  <c r="W171" i="15"/>
  <c r="U171" i="15"/>
  <c r="S171" i="15"/>
  <c r="Q171" i="15"/>
  <c r="O171" i="15"/>
  <c r="M171" i="15"/>
  <c r="K171" i="15"/>
  <c r="I171" i="15"/>
  <c r="G171" i="15"/>
  <c r="E171" i="15"/>
  <c r="AQ170" i="15"/>
  <c r="AO170" i="15"/>
  <c r="AM170" i="15"/>
  <c r="AK170" i="15"/>
  <c r="AI170" i="15"/>
  <c r="AG170" i="15"/>
  <c r="AE170" i="15"/>
  <c r="AC170" i="15"/>
  <c r="AA170" i="15"/>
  <c r="Y170" i="15"/>
  <c r="W170" i="15"/>
  <c r="U170" i="15"/>
  <c r="S170" i="15"/>
  <c r="Q170" i="15"/>
  <c r="O170" i="15"/>
  <c r="M170" i="15"/>
  <c r="K170" i="15"/>
  <c r="I170" i="15"/>
  <c r="G170" i="15"/>
  <c r="E170" i="15"/>
  <c r="AQ169" i="15"/>
  <c r="AO169" i="15"/>
  <c r="AM169" i="15"/>
  <c r="AK169" i="15"/>
  <c r="AI169" i="15"/>
  <c r="AG169" i="15"/>
  <c r="AE169" i="15"/>
  <c r="AC169" i="15"/>
  <c r="AA169" i="15"/>
  <c r="Y169" i="15"/>
  <c r="W169" i="15"/>
  <c r="U169" i="15"/>
  <c r="S169" i="15"/>
  <c r="Q169" i="15"/>
  <c r="O169" i="15"/>
  <c r="M169" i="15"/>
  <c r="K169" i="15"/>
  <c r="I169" i="15"/>
  <c r="G169" i="15"/>
  <c r="E169" i="15"/>
  <c r="AQ168" i="15"/>
  <c r="AO168" i="15"/>
  <c r="AM168" i="15"/>
  <c r="AK168" i="15"/>
  <c r="AI168" i="15"/>
  <c r="AG168" i="15"/>
  <c r="AE168" i="15"/>
  <c r="AC168" i="15"/>
  <c r="AA168" i="15"/>
  <c r="Y168" i="15"/>
  <c r="W168" i="15"/>
  <c r="U168" i="15"/>
  <c r="S168" i="15"/>
  <c r="Q168" i="15"/>
  <c r="O168" i="15"/>
  <c r="M168" i="15"/>
  <c r="K168" i="15"/>
  <c r="I168" i="15"/>
  <c r="G168" i="15"/>
  <c r="E168" i="15"/>
  <c r="AQ167" i="15"/>
  <c r="AO167" i="15"/>
  <c r="AM167" i="15"/>
  <c r="AK167" i="15"/>
  <c r="AI167" i="15"/>
  <c r="AG167" i="15"/>
  <c r="AE167" i="15"/>
  <c r="AC167" i="15"/>
  <c r="AA167" i="15"/>
  <c r="Y167" i="15"/>
  <c r="W167" i="15"/>
  <c r="U167" i="15"/>
  <c r="S167" i="15"/>
  <c r="Q167" i="15"/>
  <c r="O167" i="15"/>
  <c r="M167" i="15"/>
  <c r="K167" i="15"/>
  <c r="I167" i="15"/>
  <c r="G167" i="15"/>
  <c r="E167" i="15"/>
  <c r="AQ166" i="15"/>
  <c r="AO166" i="15"/>
  <c r="AM166" i="15"/>
  <c r="AK166" i="15"/>
  <c r="AI166" i="15"/>
  <c r="AG166" i="15"/>
  <c r="AE166" i="15"/>
  <c r="AC166" i="15"/>
  <c r="AA166" i="15"/>
  <c r="Y166" i="15"/>
  <c r="W166" i="15"/>
  <c r="U166" i="15"/>
  <c r="S166" i="15"/>
  <c r="Q166" i="15"/>
  <c r="O166" i="15"/>
  <c r="M166" i="15"/>
  <c r="K166" i="15"/>
  <c r="I166" i="15"/>
  <c r="G166" i="15"/>
  <c r="E166" i="15"/>
  <c r="AQ165" i="15"/>
  <c r="AO165" i="15"/>
  <c r="AM165" i="15"/>
  <c r="AK165" i="15"/>
  <c r="AI165" i="15"/>
  <c r="AG165" i="15"/>
  <c r="AE165" i="15"/>
  <c r="AC165" i="15"/>
  <c r="AA165" i="15"/>
  <c r="Y165" i="15"/>
  <c r="W165" i="15"/>
  <c r="U165" i="15"/>
  <c r="S165" i="15"/>
  <c r="Q165" i="15"/>
  <c r="O165" i="15"/>
  <c r="M165" i="15"/>
  <c r="K165" i="15"/>
  <c r="I165" i="15"/>
  <c r="G165" i="15"/>
  <c r="E165" i="15"/>
  <c r="AQ164" i="15"/>
  <c r="AO164" i="15"/>
  <c r="AM164" i="15"/>
  <c r="AK164" i="15"/>
  <c r="AI164" i="15"/>
  <c r="AG164" i="15"/>
  <c r="AE164" i="15"/>
  <c r="AC164" i="15"/>
  <c r="AA164" i="15"/>
  <c r="Y164" i="15"/>
  <c r="W164" i="15"/>
  <c r="U164" i="15"/>
  <c r="S164" i="15"/>
  <c r="Q164" i="15"/>
  <c r="O164" i="15"/>
  <c r="M164" i="15"/>
  <c r="K164" i="15"/>
  <c r="I164" i="15"/>
  <c r="G164" i="15"/>
  <c r="E164" i="15"/>
  <c r="AQ163" i="15"/>
  <c r="AO163" i="15"/>
  <c r="AM163" i="15"/>
  <c r="AK163" i="15"/>
  <c r="AI163" i="15"/>
  <c r="AG163" i="15"/>
  <c r="AE163" i="15"/>
  <c r="AC163" i="15"/>
  <c r="AA163" i="15"/>
  <c r="Y163" i="15"/>
  <c r="W163" i="15"/>
  <c r="U163" i="15"/>
  <c r="S163" i="15"/>
  <c r="Q163" i="15"/>
  <c r="O163" i="15"/>
  <c r="M163" i="15"/>
  <c r="K163" i="15"/>
  <c r="I163" i="15"/>
  <c r="G163" i="15"/>
  <c r="E163" i="15"/>
  <c r="AQ162" i="15"/>
  <c r="AO162" i="15"/>
  <c r="AM162" i="15"/>
  <c r="AK162" i="15"/>
  <c r="AI162" i="15"/>
  <c r="AG162" i="15"/>
  <c r="AE162" i="15"/>
  <c r="AC162" i="15"/>
  <c r="AA162" i="15"/>
  <c r="Y162" i="15"/>
  <c r="W162" i="15"/>
  <c r="U162" i="15"/>
  <c r="S162" i="15"/>
  <c r="Q162" i="15"/>
  <c r="O162" i="15"/>
  <c r="M162" i="15"/>
  <c r="K162" i="15"/>
  <c r="I162" i="15"/>
  <c r="G162" i="15"/>
  <c r="E162" i="15"/>
  <c r="AQ161" i="15"/>
  <c r="AO161" i="15"/>
  <c r="AM161" i="15"/>
  <c r="AK161" i="15"/>
  <c r="AI161" i="15"/>
  <c r="AG161" i="15"/>
  <c r="AE161" i="15"/>
  <c r="AC161" i="15"/>
  <c r="AA161" i="15"/>
  <c r="Y161" i="15"/>
  <c r="W161" i="15"/>
  <c r="U161" i="15"/>
  <c r="S161" i="15"/>
  <c r="Q161" i="15"/>
  <c r="O161" i="15"/>
  <c r="M161" i="15"/>
  <c r="K161" i="15"/>
  <c r="I161" i="15"/>
  <c r="G161" i="15"/>
  <c r="E161" i="15"/>
  <c r="AQ160" i="15"/>
  <c r="AO160" i="15"/>
  <c r="AM160" i="15"/>
  <c r="AK160" i="15"/>
  <c r="AI160" i="15"/>
  <c r="AG160" i="15"/>
  <c r="AE160" i="15"/>
  <c r="AC160" i="15"/>
  <c r="AA160" i="15"/>
  <c r="Y160" i="15"/>
  <c r="W160" i="15"/>
  <c r="U160" i="15"/>
  <c r="S160" i="15"/>
  <c r="Q160" i="15"/>
  <c r="O160" i="15"/>
  <c r="M160" i="15"/>
  <c r="K160" i="15"/>
  <c r="I160" i="15"/>
  <c r="G160" i="15"/>
  <c r="E160" i="15"/>
  <c r="AQ159" i="15"/>
  <c r="AO159" i="15"/>
  <c r="AM159" i="15"/>
  <c r="AK159" i="15"/>
  <c r="AI159" i="15"/>
  <c r="AG159" i="15"/>
  <c r="AE159" i="15"/>
  <c r="AC159" i="15"/>
  <c r="AA159" i="15"/>
  <c r="Y159" i="15"/>
  <c r="W159" i="15"/>
  <c r="U159" i="15"/>
  <c r="S159" i="15"/>
  <c r="Q159" i="15"/>
  <c r="O159" i="15"/>
  <c r="M159" i="15"/>
  <c r="K159" i="15"/>
  <c r="I159" i="15"/>
  <c r="G159" i="15"/>
  <c r="E159" i="15"/>
  <c r="AQ158" i="15"/>
  <c r="AO158" i="15"/>
  <c r="AM158" i="15"/>
  <c r="AK158" i="15"/>
  <c r="AI158" i="15"/>
  <c r="AG158" i="15"/>
  <c r="AE158" i="15"/>
  <c r="AC158" i="15"/>
  <c r="AA158" i="15"/>
  <c r="Y158" i="15"/>
  <c r="W158" i="15"/>
  <c r="U158" i="15"/>
  <c r="S158" i="15"/>
  <c r="Q158" i="15"/>
  <c r="O158" i="15"/>
  <c r="M158" i="15"/>
  <c r="K158" i="15"/>
  <c r="I158" i="15"/>
  <c r="G158" i="15"/>
  <c r="E158" i="15"/>
  <c r="AQ157" i="15"/>
  <c r="AO157" i="15"/>
  <c r="AM157" i="15"/>
  <c r="AK157" i="15"/>
  <c r="AI157" i="15"/>
  <c r="AG157" i="15"/>
  <c r="AE157" i="15"/>
  <c r="AC157" i="15"/>
  <c r="AA157" i="15"/>
  <c r="Y157" i="15"/>
  <c r="W157" i="15"/>
  <c r="U157" i="15"/>
  <c r="S157" i="15"/>
  <c r="Q157" i="15"/>
  <c r="O157" i="15"/>
  <c r="M157" i="15"/>
  <c r="K157" i="15"/>
  <c r="I157" i="15"/>
  <c r="G157" i="15"/>
  <c r="E157" i="15"/>
  <c r="AQ156" i="15"/>
  <c r="AO156" i="15"/>
  <c r="AM156" i="15"/>
  <c r="AK156" i="15"/>
  <c r="AI156" i="15"/>
  <c r="AG156" i="15"/>
  <c r="AE156" i="15"/>
  <c r="AC156" i="15"/>
  <c r="AA156" i="15"/>
  <c r="Y156" i="15"/>
  <c r="W156" i="15"/>
  <c r="U156" i="15"/>
  <c r="S156" i="15"/>
  <c r="Q156" i="15"/>
  <c r="O156" i="15"/>
  <c r="M156" i="15"/>
  <c r="K156" i="15"/>
  <c r="I156" i="15"/>
  <c r="G156" i="15"/>
  <c r="E156" i="15"/>
  <c r="AQ155" i="15"/>
  <c r="AO155" i="15"/>
  <c r="AM155" i="15"/>
  <c r="AK155" i="15"/>
  <c r="AI155" i="15"/>
  <c r="AG155" i="15"/>
  <c r="AE155" i="15"/>
  <c r="AC155" i="15"/>
  <c r="AA155" i="15"/>
  <c r="Y155" i="15"/>
  <c r="W155" i="15"/>
  <c r="U155" i="15"/>
  <c r="S155" i="15"/>
  <c r="Q155" i="15"/>
  <c r="O155" i="15"/>
  <c r="M155" i="15"/>
  <c r="K155" i="15"/>
  <c r="I155" i="15"/>
  <c r="G155" i="15"/>
  <c r="E155" i="15"/>
  <c r="AQ154" i="15"/>
  <c r="AO154" i="15"/>
  <c r="AM154" i="15"/>
  <c r="AK154" i="15"/>
  <c r="AI154" i="15"/>
  <c r="AG154" i="15"/>
  <c r="AE154" i="15"/>
  <c r="AC154" i="15"/>
  <c r="AA154" i="15"/>
  <c r="Y154" i="15"/>
  <c r="W154" i="15"/>
  <c r="U154" i="15"/>
  <c r="S154" i="15"/>
  <c r="Q154" i="15"/>
  <c r="O154" i="15"/>
  <c r="M154" i="15"/>
  <c r="K154" i="15"/>
  <c r="I154" i="15"/>
  <c r="G154" i="15"/>
  <c r="E154" i="15"/>
  <c r="AQ153" i="15"/>
  <c r="AO153" i="15"/>
  <c r="AM153" i="15"/>
  <c r="AK153" i="15"/>
  <c r="AI153" i="15"/>
  <c r="AG153" i="15"/>
  <c r="AE153" i="15"/>
  <c r="AC153" i="15"/>
  <c r="AA153" i="15"/>
  <c r="Y153" i="15"/>
  <c r="W153" i="15"/>
  <c r="U153" i="15"/>
  <c r="S153" i="15"/>
  <c r="Q153" i="15"/>
  <c r="O153" i="15"/>
  <c r="M153" i="15"/>
  <c r="K153" i="15"/>
  <c r="I153" i="15"/>
  <c r="G153" i="15"/>
  <c r="E153" i="15"/>
  <c r="AQ152" i="15"/>
  <c r="AO152" i="15"/>
  <c r="AM152" i="15"/>
  <c r="AK152" i="15"/>
  <c r="AI152" i="15"/>
  <c r="AG152" i="15"/>
  <c r="AE152" i="15"/>
  <c r="AC152" i="15"/>
  <c r="AA152" i="15"/>
  <c r="Y152" i="15"/>
  <c r="W152" i="15"/>
  <c r="U152" i="15"/>
  <c r="S152" i="15"/>
  <c r="Q152" i="15"/>
  <c r="O152" i="15"/>
  <c r="M152" i="15"/>
  <c r="K152" i="15"/>
  <c r="I152" i="15"/>
  <c r="G152" i="15"/>
  <c r="E152" i="15"/>
  <c r="AQ151" i="15"/>
  <c r="AO151" i="15"/>
  <c r="AM151" i="15"/>
  <c r="AK151" i="15"/>
  <c r="AI151" i="15"/>
  <c r="AG151" i="15"/>
  <c r="AE151" i="15"/>
  <c r="AC151" i="15"/>
  <c r="AA151" i="15"/>
  <c r="Y151" i="15"/>
  <c r="W151" i="15"/>
  <c r="U151" i="15"/>
  <c r="S151" i="15"/>
  <c r="Q151" i="15"/>
  <c r="O151" i="15"/>
  <c r="M151" i="15"/>
  <c r="K151" i="15"/>
  <c r="I151" i="15"/>
  <c r="G151" i="15"/>
  <c r="E151" i="15"/>
  <c r="AQ150" i="15"/>
  <c r="AO150" i="15"/>
  <c r="AM150" i="15"/>
  <c r="AK150" i="15"/>
  <c r="AI150" i="15"/>
  <c r="AG150" i="15"/>
  <c r="AE150" i="15"/>
  <c r="AC150" i="15"/>
  <c r="AA150" i="15"/>
  <c r="Y150" i="15"/>
  <c r="W150" i="15"/>
  <c r="U150" i="15"/>
  <c r="S150" i="15"/>
  <c r="Q150" i="15"/>
  <c r="O150" i="15"/>
  <c r="M150" i="15"/>
  <c r="K150" i="15"/>
  <c r="I150" i="15"/>
  <c r="G150" i="15"/>
  <c r="E150" i="15"/>
  <c r="AQ149" i="15"/>
  <c r="AO149" i="15"/>
  <c r="AM149" i="15"/>
  <c r="AK149" i="15"/>
  <c r="AI149" i="15"/>
  <c r="AG149" i="15"/>
  <c r="AE149" i="15"/>
  <c r="AC149" i="15"/>
  <c r="AA149" i="15"/>
  <c r="Y149" i="15"/>
  <c r="W149" i="15"/>
  <c r="U149" i="15"/>
  <c r="S149" i="15"/>
  <c r="Q149" i="15"/>
  <c r="O149" i="15"/>
  <c r="M149" i="15"/>
  <c r="K149" i="15"/>
  <c r="I149" i="15"/>
  <c r="G149" i="15"/>
  <c r="E149" i="15"/>
  <c r="AQ148" i="15"/>
  <c r="AO148" i="15"/>
  <c r="AM148" i="15"/>
  <c r="AK148" i="15"/>
  <c r="AI148" i="15"/>
  <c r="AG148" i="15"/>
  <c r="AE148" i="15"/>
  <c r="AC148" i="15"/>
  <c r="AA148" i="15"/>
  <c r="Y148" i="15"/>
  <c r="W148" i="15"/>
  <c r="U148" i="15"/>
  <c r="S148" i="15"/>
  <c r="Q148" i="15"/>
  <c r="O148" i="15"/>
  <c r="M148" i="15"/>
  <c r="K148" i="15"/>
  <c r="I148" i="15"/>
  <c r="G148" i="15"/>
  <c r="E148" i="15"/>
  <c r="AQ147" i="15"/>
  <c r="AO147" i="15"/>
  <c r="AM147" i="15"/>
  <c r="AK147" i="15"/>
  <c r="AI147" i="15"/>
  <c r="AG147" i="15"/>
  <c r="AE147" i="15"/>
  <c r="AC147" i="15"/>
  <c r="AA147" i="15"/>
  <c r="Y147" i="15"/>
  <c r="W147" i="15"/>
  <c r="U147" i="15"/>
  <c r="S147" i="15"/>
  <c r="Q147" i="15"/>
  <c r="O147" i="15"/>
  <c r="M147" i="15"/>
  <c r="K147" i="15"/>
  <c r="I147" i="15"/>
  <c r="G147" i="15"/>
  <c r="E147" i="15"/>
  <c r="AQ146" i="15"/>
  <c r="AO146" i="15"/>
  <c r="AM146" i="15"/>
  <c r="AK146" i="15"/>
  <c r="AI146" i="15"/>
  <c r="AG146" i="15"/>
  <c r="AE146" i="15"/>
  <c r="AC146" i="15"/>
  <c r="AA146" i="15"/>
  <c r="Y146" i="15"/>
  <c r="W146" i="15"/>
  <c r="U146" i="15"/>
  <c r="S146" i="15"/>
  <c r="Q146" i="15"/>
  <c r="O146" i="15"/>
  <c r="M146" i="15"/>
  <c r="K146" i="15"/>
  <c r="I146" i="15"/>
  <c r="G146" i="15"/>
  <c r="E146" i="15"/>
  <c r="AQ145" i="15"/>
  <c r="AO145" i="15"/>
  <c r="AM145" i="15"/>
  <c r="AK145" i="15"/>
  <c r="AI145" i="15"/>
  <c r="AG145" i="15"/>
  <c r="AE145" i="15"/>
  <c r="AC145" i="15"/>
  <c r="AA145" i="15"/>
  <c r="Y145" i="15"/>
  <c r="W145" i="15"/>
  <c r="U145" i="15"/>
  <c r="S145" i="15"/>
  <c r="Q145" i="15"/>
  <c r="O145" i="15"/>
  <c r="M145" i="15"/>
  <c r="K145" i="15"/>
  <c r="I145" i="15"/>
  <c r="G145" i="15"/>
  <c r="E145" i="15"/>
  <c r="AQ144" i="15"/>
  <c r="AO144" i="15"/>
  <c r="AM144" i="15"/>
  <c r="AK144" i="15"/>
  <c r="AI144" i="15"/>
  <c r="AG144" i="15"/>
  <c r="AE144" i="15"/>
  <c r="AC144" i="15"/>
  <c r="AA144" i="15"/>
  <c r="Y144" i="15"/>
  <c r="W144" i="15"/>
  <c r="U144" i="15"/>
  <c r="S144" i="15"/>
  <c r="Q144" i="15"/>
  <c r="O144" i="15"/>
  <c r="M144" i="15"/>
  <c r="K144" i="15"/>
  <c r="I144" i="15"/>
  <c r="G144" i="15"/>
  <c r="E144" i="15"/>
  <c r="AQ143" i="15"/>
  <c r="AO143" i="15"/>
  <c r="AM143" i="15"/>
  <c r="AK143" i="15"/>
  <c r="AI143" i="15"/>
  <c r="AG143" i="15"/>
  <c r="AE143" i="15"/>
  <c r="AC143" i="15"/>
  <c r="AA143" i="15"/>
  <c r="Y143" i="15"/>
  <c r="W143" i="15"/>
  <c r="U143" i="15"/>
  <c r="S143" i="15"/>
  <c r="Q143" i="15"/>
  <c r="O143" i="15"/>
  <c r="M143" i="15"/>
  <c r="K143" i="15"/>
  <c r="I143" i="15"/>
  <c r="G143" i="15"/>
  <c r="E143" i="15"/>
  <c r="AQ142" i="15"/>
  <c r="AO142" i="15"/>
  <c r="AM142" i="15"/>
  <c r="AK142" i="15"/>
  <c r="AI142" i="15"/>
  <c r="AG142" i="15"/>
  <c r="AE142" i="15"/>
  <c r="AC142" i="15"/>
  <c r="AA142" i="15"/>
  <c r="Y142" i="15"/>
  <c r="W142" i="15"/>
  <c r="U142" i="15"/>
  <c r="S142" i="15"/>
  <c r="Q142" i="15"/>
  <c r="O142" i="15"/>
  <c r="M142" i="15"/>
  <c r="K142" i="15"/>
  <c r="I142" i="15"/>
  <c r="G142" i="15"/>
  <c r="E142" i="15"/>
  <c r="AQ141" i="15"/>
  <c r="AO141" i="15"/>
  <c r="AM141" i="15"/>
  <c r="AK141" i="15"/>
  <c r="AI141" i="15"/>
  <c r="AG141" i="15"/>
  <c r="AE141" i="15"/>
  <c r="AC141" i="15"/>
  <c r="AA141" i="15"/>
  <c r="Y141" i="15"/>
  <c r="W141" i="15"/>
  <c r="U141" i="15"/>
  <c r="S141" i="15"/>
  <c r="Q141" i="15"/>
  <c r="O141" i="15"/>
  <c r="M141" i="15"/>
  <c r="K141" i="15"/>
  <c r="I141" i="15"/>
  <c r="G141" i="15"/>
  <c r="E141" i="15"/>
  <c r="AQ140" i="15"/>
  <c r="AO140" i="15"/>
  <c r="AM140" i="15"/>
  <c r="AK140" i="15"/>
  <c r="AI140" i="15"/>
  <c r="AG140" i="15"/>
  <c r="AE140" i="15"/>
  <c r="AC140" i="15"/>
  <c r="AA140" i="15"/>
  <c r="Y140" i="15"/>
  <c r="W140" i="15"/>
  <c r="U140" i="15"/>
  <c r="S140" i="15"/>
  <c r="Q140" i="15"/>
  <c r="O140" i="15"/>
  <c r="M140" i="15"/>
  <c r="K140" i="15"/>
  <c r="I140" i="15"/>
  <c r="G140" i="15"/>
  <c r="E140" i="15"/>
  <c r="AQ139" i="15"/>
  <c r="AO139" i="15"/>
  <c r="AM139" i="15"/>
  <c r="AK139" i="15"/>
  <c r="AI139" i="15"/>
  <c r="AG139" i="15"/>
  <c r="AE139" i="15"/>
  <c r="AC139" i="15"/>
  <c r="AA139" i="15"/>
  <c r="Y139" i="15"/>
  <c r="W139" i="15"/>
  <c r="U139" i="15"/>
  <c r="S139" i="15"/>
  <c r="Q139" i="15"/>
  <c r="O139" i="15"/>
  <c r="M139" i="15"/>
  <c r="K139" i="15"/>
  <c r="I139" i="15"/>
  <c r="G139" i="15"/>
  <c r="E139" i="15"/>
  <c r="AQ138" i="15"/>
  <c r="AO138" i="15"/>
  <c r="AM138" i="15"/>
  <c r="AK138" i="15"/>
  <c r="AI138" i="15"/>
  <c r="AG138" i="15"/>
  <c r="AE138" i="15"/>
  <c r="AC138" i="15"/>
  <c r="AA138" i="15"/>
  <c r="Y138" i="15"/>
  <c r="W138" i="15"/>
  <c r="U138" i="15"/>
  <c r="S138" i="15"/>
  <c r="Q138" i="15"/>
  <c r="O138" i="15"/>
  <c r="M138" i="15"/>
  <c r="K138" i="15"/>
  <c r="I138" i="15"/>
  <c r="G138" i="15"/>
  <c r="E138" i="15"/>
  <c r="AQ137" i="15"/>
  <c r="AO137" i="15"/>
  <c r="AM137" i="15"/>
  <c r="AK137" i="15"/>
  <c r="AI137" i="15"/>
  <c r="AG137" i="15"/>
  <c r="AE137" i="15"/>
  <c r="AC137" i="15"/>
  <c r="AA137" i="15"/>
  <c r="Y137" i="15"/>
  <c r="W137" i="15"/>
  <c r="U137" i="15"/>
  <c r="S137" i="15"/>
  <c r="Q137" i="15"/>
  <c r="O137" i="15"/>
  <c r="M137" i="15"/>
  <c r="K137" i="15"/>
  <c r="I137" i="15"/>
  <c r="G137" i="15"/>
  <c r="E137" i="15"/>
  <c r="AQ136" i="15"/>
  <c r="AO136" i="15"/>
  <c r="AM136" i="15"/>
  <c r="AK136" i="15"/>
  <c r="AI136" i="15"/>
  <c r="AG136" i="15"/>
  <c r="AE136" i="15"/>
  <c r="AC136" i="15"/>
  <c r="AA136" i="15"/>
  <c r="Y136" i="15"/>
  <c r="W136" i="15"/>
  <c r="U136" i="15"/>
  <c r="S136" i="15"/>
  <c r="Q136" i="15"/>
  <c r="O136" i="15"/>
  <c r="M136" i="15"/>
  <c r="K136" i="15"/>
  <c r="I136" i="15"/>
  <c r="G136" i="15"/>
  <c r="E136" i="15"/>
  <c r="AQ135" i="15"/>
  <c r="AO135" i="15"/>
  <c r="AM135" i="15"/>
  <c r="AK135" i="15"/>
  <c r="AI135" i="15"/>
  <c r="AG135" i="15"/>
  <c r="AE135" i="15"/>
  <c r="AC135" i="15"/>
  <c r="AA135" i="15"/>
  <c r="Y135" i="15"/>
  <c r="W135" i="15"/>
  <c r="U135" i="15"/>
  <c r="S135" i="15"/>
  <c r="Q135" i="15"/>
  <c r="O135" i="15"/>
  <c r="M135" i="15"/>
  <c r="K135" i="15"/>
  <c r="I135" i="15"/>
  <c r="G135" i="15"/>
  <c r="E135" i="15"/>
  <c r="AQ134" i="15"/>
  <c r="AO134" i="15"/>
  <c r="AM134" i="15"/>
  <c r="AK134" i="15"/>
  <c r="AI134" i="15"/>
  <c r="AG134" i="15"/>
  <c r="AE134" i="15"/>
  <c r="AC134" i="15"/>
  <c r="AA134" i="15"/>
  <c r="Y134" i="15"/>
  <c r="W134" i="15"/>
  <c r="U134" i="15"/>
  <c r="S134" i="15"/>
  <c r="Q134" i="15"/>
  <c r="O134" i="15"/>
  <c r="M134" i="15"/>
  <c r="K134" i="15"/>
  <c r="I134" i="15"/>
  <c r="G134" i="15"/>
  <c r="E134" i="15"/>
  <c r="AQ133" i="15"/>
  <c r="AO133" i="15"/>
  <c r="AM133" i="15"/>
  <c r="AK133" i="15"/>
  <c r="AI133" i="15"/>
  <c r="AG133" i="15"/>
  <c r="AE133" i="15"/>
  <c r="AC133" i="15"/>
  <c r="AA133" i="15"/>
  <c r="Y133" i="15"/>
  <c r="W133" i="15"/>
  <c r="U133" i="15"/>
  <c r="S133" i="15"/>
  <c r="Q133" i="15"/>
  <c r="O133" i="15"/>
  <c r="M133" i="15"/>
  <c r="K133" i="15"/>
  <c r="I133" i="15"/>
  <c r="G133" i="15"/>
  <c r="E133" i="15"/>
  <c r="AQ132" i="15"/>
  <c r="AO132" i="15"/>
  <c r="AM132" i="15"/>
  <c r="AK132" i="15"/>
  <c r="AI132" i="15"/>
  <c r="AG132" i="15"/>
  <c r="AE132" i="15"/>
  <c r="AC132" i="15"/>
  <c r="AA132" i="15"/>
  <c r="Y132" i="15"/>
  <c r="W132" i="15"/>
  <c r="U132" i="15"/>
  <c r="S132" i="15"/>
  <c r="Q132" i="15"/>
  <c r="O132" i="15"/>
  <c r="M132" i="15"/>
  <c r="K132" i="15"/>
  <c r="I132" i="15"/>
  <c r="G132" i="15"/>
  <c r="E132" i="15"/>
  <c r="AQ131" i="15"/>
  <c r="AO131" i="15"/>
  <c r="AM131" i="15"/>
  <c r="AK131" i="15"/>
  <c r="AI131" i="15"/>
  <c r="AG131" i="15"/>
  <c r="AE131" i="15"/>
  <c r="AC131" i="15"/>
  <c r="AA131" i="15"/>
  <c r="Y131" i="15"/>
  <c r="W131" i="15"/>
  <c r="U131" i="15"/>
  <c r="S131" i="15"/>
  <c r="Q131" i="15"/>
  <c r="O131" i="15"/>
  <c r="M131" i="15"/>
  <c r="K131" i="15"/>
  <c r="I131" i="15"/>
  <c r="G131" i="15"/>
  <c r="E131" i="15"/>
  <c r="AQ130" i="15"/>
  <c r="AO130" i="15"/>
  <c r="AM130" i="15"/>
  <c r="AK130" i="15"/>
  <c r="AI130" i="15"/>
  <c r="AG130" i="15"/>
  <c r="AE130" i="15"/>
  <c r="AC130" i="15"/>
  <c r="AA130" i="15"/>
  <c r="Y130" i="15"/>
  <c r="W130" i="15"/>
  <c r="U130" i="15"/>
  <c r="S130" i="15"/>
  <c r="Q130" i="15"/>
  <c r="O130" i="15"/>
  <c r="M130" i="15"/>
  <c r="K130" i="15"/>
  <c r="I130" i="15"/>
  <c r="G130" i="15"/>
  <c r="E130" i="15"/>
  <c r="AQ129" i="15"/>
  <c r="AO129" i="15"/>
  <c r="AM129" i="15"/>
  <c r="AK129" i="15"/>
  <c r="AI129" i="15"/>
  <c r="AG129" i="15"/>
  <c r="AE129" i="15"/>
  <c r="AC129" i="15"/>
  <c r="AA129" i="15"/>
  <c r="Y129" i="15"/>
  <c r="W129" i="15"/>
  <c r="U129" i="15"/>
  <c r="S129" i="15"/>
  <c r="Q129" i="15"/>
  <c r="O129" i="15"/>
  <c r="M129" i="15"/>
  <c r="K129" i="15"/>
  <c r="I129" i="15"/>
  <c r="G129" i="15"/>
  <c r="E129" i="15"/>
  <c r="AQ128" i="15"/>
  <c r="AO128" i="15"/>
  <c r="AM128" i="15"/>
  <c r="AK128" i="15"/>
  <c r="AI128" i="15"/>
  <c r="AG128" i="15"/>
  <c r="AE128" i="15"/>
  <c r="AC128" i="15"/>
  <c r="AA128" i="15"/>
  <c r="Y128" i="15"/>
  <c r="W128" i="15"/>
  <c r="U128" i="15"/>
  <c r="S128" i="15"/>
  <c r="Q128" i="15"/>
  <c r="O128" i="15"/>
  <c r="M128" i="15"/>
  <c r="K128" i="15"/>
  <c r="I128" i="15"/>
  <c r="G128" i="15"/>
  <c r="E128" i="15"/>
  <c r="AQ127" i="15"/>
  <c r="AO127" i="15"/>
  <c r="AM127" i="15"/>
  <c r="AK127" i="15"/>
  <c r="AI127" i="15"/>
  <c r="AG127" i="15"/>
  <c r="AE127" i="15"/>
  <c r="AC127" i="15"/>
  <c r="AA127" i="15"/>
  <c r="Y127" i="15"/>
  <c r="W127" i="15"/>
  <c r="U127" i="15"/>
  <c r="S127" i="15"/>
  <c r="Q127" i="15"/>
  <c r="O127" i="15"/>
  <c r="M127" i="15"/>
  <c r="K127" i="15"/>
  <c r="I127" i="15"/>
  <c r="G127" i="15"/>
  <c r="E127" i="15"/>
  <c r="AQ126" i="15"/>
  <c r="AO126" i="15"/>
  <c r="AM126" i="15"/>
  <c r="AK126" i="15"/>
  <c r="AI126" i="15"/>
  <c r="AG126" i="15"/>
  <c r="AE126" i="15"/>
  <c r="AC126" i="15"/>
  <c r="AA126" i="15"/>
  <c r="Y126" i="15"/>
  <c r="W126" i="15"/>
  <c r="U126" i="15"/>
  <c r="S126" i="15"/>
  <c r="Q126" i="15"/>
  <c r="O126" i="15"/>
  <c r="M126" i="15"/>
  <c r="K126" i="15"/>
  <c r="I126" i="15"/>
  <c r="G126" i="15"/>
  <c r="E126" i="15"/>
  <c r="AQ125" i="15"/>
  <c r="AO125" i="15"/>
  <c r="AM125" i="15"/>
  <c r="AK125" i="15"/>
  <c r="AI125" i="15"/>
  <c r="AG125" i="15"/>
  <c r="AE125" i="15"/>
  <c r="AC125" i="15"/>
  <c r="AA125" i="15"/>
  <c r="Y125" i="15"/>
  <c r="W125" i="15"/>
  <c r="U125" i="15"/>
  <c r="S125" i="15"/>
  <c r="Q125" i="15"/>
  <c r="O125" i="15"/>
  <c r="M125" i="15"/>
  <c r="K125" i="15"/>
  <c r="I125" i="15"/>
  <c r="G125" i="15"/>
  <c r="E125" i="15"/>
  <c r="AQ124" i="15"/>
  <c r="AO124" i="15"/>
  <c r="AM124" i="15"/>
  <c r="AK124" i="15"/>
  <c r="AI124" i="15"/>
  <c r="AG124" i="15"/>
  <c r="AE124" i="15"/>
  <c r="AC124" i="15"/>
  <c r="AA124" i="15"/>
  <c r="Y124" i="15"/>
  <c r="W124" i="15"/>
  <c r="U124" i="15"/>
  <c r="S124" i="15"/>
  <c r="Q124" i="15"/>
  <c r="O124" i="15"/>
  <c r="M124" i="15"/>
  <c r="K124" i="15"/>
  <c r="I124" i="15"/>
  <c r="G124" i="15"/>
  <c r="E124" i="15"/>
  <c r="AQ123" i="15"/>
  <c r="AO123" i="15"/>
  <c r="AM123" i="15"/>
  <c r="AK123" i="15"/>
  <c r="AI123" i="15"/>
  <c r="AG123" i="15"/>
  <c r="AE123" i="15"/>
  <c r="AC123" i="15"/>
  <c r="AA123" i="15"/>
  <c r="Y123" i="15"/>
  <c r="W123" i="15"/>
  <c r="U123" i="15"/>
  <c r="S123" i="15"/>
  <c r="Q123" i="15"/>
  <c r="O123" i="15"/>
  <c r="M123" i="15"/>
  <c r="K123" i="15"/>
  <c r="I123" i="15"/>
  <c r="G123" i="15"/>
  <c r="E123" i="15"/>
  <c r="AQ122" i="15"/>
  <c r="AO122" i="15"/>
  <c r="AM122" i="15"/>
  <c r="AK122" i="15"/>
  <c r="AI122" i="15"/>
  <c r="AG122" i="15"/>
  <c r="AE122" i="15"/>
  <c r="AC122" i="15"/>
  <c r="AA122" i="15"/>
  <c r="Y122" i="15"/>
  <c r="W122" i="15"/>
  <c r="U122" i="15"/>
  <c r="S122" i="15"/>
  <c r="Q122" i="15"/>
  <c r="O122" i="15"/>
  <c r="M122" i="15"/>
  <c r="K122" i="15"/>
  <c r="I122" i="15"/>
  <c r="G122" i="15"/>
  <c r="E122" i="15"/>
  <c r="AQ121" i="15"/>
  <c r="AO121" i="15"/>
  <c r="AM121" i="15"/>
  <c r="AK121" i="15"/>
  <c r="AI121" i="15"/>
  <c r="AG121" i="15"/>
  <c r="AE121" i="15"/>
  <c r="AC121" i="15"/>
  <c r="AA121" i="15"/>
  <c r="Y121" i="15"/>
  <c r="W121" i="15"/>
  <c r="U121" i="15"/>
  <c r="S121" i="15"/>
  <c r="Q121" i="15"/>
  <c r="O121" i="15"/>
  <c r="M121" i="15"/>
  <c r="K121" i="15"/>
  <c r="I121" i="15"/>
  <c r="G121" i="15"/>
  <c r="E121" i="15"/>
  <c r="AQ120" i="15"/>
  <c r="AO120" i="15"/>
  <c r="AM120" i="15"/>
  <c r="AK120" i="15"/>
  <c r="AI120" i="15"/>
  <c r="AG120" i="15"/>
  <c r="AE120" i="15"/>
  <c r="AC120" i="15"/>
  <c r="AA120" i="15"/>
  <c r="Y120" i="15"/>
  <c r="W120" i="15"/>
  <c r="U120" i="15"/>
  <c r="S120" i="15"/>
  <c r="Q120" i="15"/>
  <c r="O120" i="15"/>
  <c r="M120" i="15"/>
  <c r="K120" i="15"/>
  <c r="I120" i="15"/>
  <c r="G120" i="15"/>
  <c r="E120" i="15"/>
  <c r="AQ119" i="15"/>
  <c r="AO119" i="15"/>
  <c r="AM119" i="15"/>
  <c r="AK119" i="15"/>
  <c r="AI119" i="15"/>
  <c r="AG119" i="15"/>
  <c r="AE119" i="15"/>
  <c r="AC119" i="15"/>
  <c r="AA119" i="15"/>
  <c r="Y119" i="15"/>
  <c r="W119" i="15"/>
  <c r="U119" i="15"/>
  <c r="S119" i="15"/>
  <c r="Q119" i="15"/>
  <c r="O119" i="15"/>
  <c r="M119" i="15"/>
  <c r="K119" i="15"/>
  <c r="I119" i="15"/>
  <c r="G119" i="15"/>
  <c r="E119" i="15"/>
  <c r="AQ118" i="15"/>
  <c r="AO118" i="15"/>
  <c r="AM118" i="15"/>
  <c r="AK118" i="15"/>
  <c r="AI118" i="15"/>
  <c r="AG118" i="15"/>
  <c r="AE118" i="15"/>
  <c r="AC118" i="15"/>
  <c r="AA118" i="15"/>
  <c r="Y118" i="15"/>
  <c r="W118" i="15"/>
  <c r="U118" i="15"/>
  <c r="S118" i="15"/>
  <c r="Q118" i="15"/>
  <c r="O118" i="15"/>
  <c r="M118" i="15"/>
  <c r="K118" i="15"/>
  <c r="I118" i="15"/>
  <c r="G118" i="15"/>
  <c r="E118" i="15"/>
  <c r="AQ117" i="15"/>
  <c r="AO117" i="15"/>
  <c r="AM117" i="15"/>
  <c r="AK117" i="15"/>
  <c r="AI117" i="15"/>
  <c r="AG117" i="15"/>
  <c r="AE117" i="15"/>
  <c r="AC117" i="15"/>
  <c r="AA117" i="15"/>
  <c r="Y117" i="15"/>
  <c r="W117" i="15"/>
  <c r="U117" i="15"/>
  <c r="S117" i="15"/>
  <c r="Q117" i="15"/>
  <c r="O117" i="15"/>
  <c r="M117" i="15"/>
  <c r="K117" i="15"/>
  <c r="I117" i="15"/>
  <c r="G117" i="15"/>
  <c r="E117" i="15"/>
  <c r="AQ116" i="15"/>
  <c r="AO116" i="15"/>
  <c r="AM116" i="15"/>
  <c r="AK116" i="15"/>
  <c r="AI116" i="15"/>
  <c r="AG116" i="15"/>
  <c r="AE116" i="15"/>
  <c r="AC116" i="15"/>
  <c r="AA116" i="15"/>
  <c r="Y116" i="15"/>
  <c r="W116" i="15"/>
  <c r="U116" i="15"/>
  <c r="S116" i="15"/>
  <c r="Q116" i="15"/>
  <c r="O116" i="15"/>
  <c r="M116" i="15"/>
  <c r="K116" i="15"/>
  <c r="I116" i="15"/>
  <c r="G116" i="15"/>
  <c r="E116" i="15"/>
  <c r="AQ115" i="15"/>
  <c r="AO115" i="15"/>
  <c r="AM115" i="15"/>
  <c r="AK115" i="15"/>
  <c r="AI115" i="15"/>
  <c r="AG115" i="15"/>
  <c r="AE115" i="15"/>
  <c r="AC115" i="15"/>
  <c r="AA115" i="15"/>
  <c r="Y115" i="15"/>
  <c r="W115" i="15"/>
  <c r="U115" i="15"/>
  <c r="S115" i="15"/>
  <c r="Q115" i="15"/>
  <c r="O115" i="15"/>
  <c r="M115" i="15"/>
  <c r="K115" i="15"/>
  <c r="I115" i="15"/>
  <c r="G115" i="15"/>
  <c r="E115" i="15"/>
  <c r="AQ114" i="15"/>
  <c r="AO114" i="15"/>
  <c r="AM114" i="15"/>
  <c r="AK114" i="15"/>
  <c r="AI114" i="15"/>
  <c r="AG114" i="15"/>
  <c r="AE114" i="15"/>
  <c r="AC114" i="15"/>
  <c r="AA114" i="15"/>
  <c r="Y114" i="15"/>
  <c r="W114" i="15"/>
  <c r="U114" i="15"/>
  <c r="S114" i="15"/>
  <c r="Q114" i="15"/>
  <c r="O114" i="15"/>
  <c r="M114" i="15"/>
  <c r="K114" i="15"/>
  <c r="I114" i="15"/>
  <c r="G114" i="15"/>
  <c r="E114" i="15"/>
  <c r="AQ113" i="15"/>
  <c r="AO113" i="15"/>
  <c r="AM113" i="15"/>
  <c r="AK113" i="15"/>
  <c r="AI113" i="15"/>
  <c r="AG113" i="15"/>
  <c r="AE113" i="15"/>
  <c r="AC113" i="15"/>
  <c r="AA113" i="15"/>
  <c r="Y113" i="15"/>
  <c r="W113" i="15"/>
  <c r="U113" i="15"/>
  <c r="S113" i="15"/>
  <c r="Q113" i="15"/>
  <c r="O113" i="15"/>
  <c r="M113" i="15"/>
  <c r="K113" i="15"/>
  <c r="I113" i="15"/>
  <c r="G113" i="15"/>
  <c r="E113" i="15"/>
  <c r="AQ112" i="15"/>
  <c r="AO112" i="15"/>
  <c r="AM112" i="15"/>
  <c r="AK112" i="15"/>
  <c r="AI112" i="15"/>
  <c r="AG112" i="15"/>
  <c r="AE112" i="15"/>
  <c r="AC112" i="15"/>
  <c r="AA112" i="15"/>
  <c r="Y112" i="15"/>
  <c r="W112" i="15"/>
  <c r="U112" i="15"/>
  <c r="S112" i="15"/>
  <c r="Q112" i="15"/>
  <c r="O112" i="15"/>
  <c r="M112" i="15"/>
  <c r="K112" i="15"/>
  <c r="I112" i="15"/>
  <c r="G112" i="15"/>
  <c r="E112" i="15"/>
  <c r="AQ111" i="15"/>
  <c r="AO111" i="15"/>
  <c r="AM111" i="15"/>
  <c r="AK111" i="15"/>
  <c r="AI111" i="15"/>
  <c r="AG111" i="15"/>
  <c r="AE111" i="15"/>
  <c r="AC111" i="15"/>
  <c r="AA111" i="15"/>
  <c r="Y111" i="15"/>
  <c r="W111" i="15"/>
  <c r="U111" i="15"/>
  <c r="S111" i="15"/>
  <c r="Q111" i="15"/>
  <c r="O111" i="15"/>
  <c r="M111" i="15"/>
  <c r="K111" i="15"/>
  <c r="I111" i="15"/>
  <c r="G111" i="15"/>
  <c r="E111" i="15"/>
  <c r="AQ110" i="15"/>
  <c r="AO110" i="15"/>
  <c r="AM110" i="15"/>
  <c r="AK110" i="15"/>
  <c r="AI110" i="15"/>
  <c r="AG110" i="15"/>
  <c r="AE110" i="15"/>
  <c r="AC110" i="15"/>
  <c r="AA110" i="15"/>
  <c r="Y110" i="15"/>
  <c r="W110" i="15"/>
  <c r="U110" i="15"/>
  <c r="S110" i="15"/>
  <c r="Q110" i="15"/>
  <c r="O110" i="15"/>
  <c r="M110" i="15"/>
  <c r="K110" i="15"/>
  <c r="I110" i="15"/>
  <c r="G110" i="15"/>
  <c r="E110" i="15"/>
  <c r="AQ109" i="15"/>
  <c r="AO109" i="15"/>
  <c r="AM109" i="15"/>
  <c r="AK109" i="15"/>
  <c r="AI109" i="15"/>
  <c r="AG109" i="15"/>
  <c r="AE109" i="15"/>
  <c r="AC109" i="15"/>
  <c r="AA109" i="15"/>
  <c r="Y109" i="15"/>
  <c r="W109" i="15"/>
  <c r="U109" i="15"/>
  <c r="S109" i="15"/>
  <c r="Q109" i="15"/>
  <c r="O109" i="15"/>
  <c r="M109" i="15"/>
  <c r="K109" i="15"/>
  <c r="I109" i="15"/>
  <c r="G109" i="15"/>
  <c r="E109" i="15"/>
  <c r="AQ108" i="15"/>
  <c r="AO108" i="15"/>
  <c r="AM108" i="15"/>
  <c r="AK108" i="15"/>
  <c r="AI108" i="15"/>
  <c r="AG108" i="15"/>
  <c r="AE108" i="15"/>
  <c r="AC108" i="15"/>
  <c r="AA108" i="15"/>
  <c r="Y108" i="15"/>
  <c r="W108" i="15"/>
  <c r="U108" i="15"/>
  <c r="S108" i="15"/>
  <c r="Q108" i="15"/>
  <c r="O108" i="15"/>
  <c r="M108" i="15"/>
  <c r="K108" i="15"/>
  <c r="I108" i="15"/>
  <c r="G108" i="15"/>
  <c r="E108" i="15"/>
  <c r="AQ107" i="15"/>
  <c r="AO107" i="15"/>
  <c r="AM107" i="15"/>
  <c r="AK107" i="15"/>
  <c r="AI107" i="15"/>
  <c r="AG107" i="15"/>
  <c r="AE107" i="15"/>
  <c r="AC107" i="15"/>
  <c r="AA107" i="15"/>
  <c r="Y107" i="15"/>
  <c r="W107" i="15"/>
  <c r="U107" i="15"/>
  <c r="S107" i="15"/>
  <c r="Q107" i="15"/>
  <c r="O107" i="15"/>
  <c r="M107" i="15"/>
  <c r="K107" i="15"/>
  <c r="I107" i="15"/>
  <c r="G107" i="15"/>
  <c r="E107" i="15"/>
  <c r="AQ106" i="15"/>
  <c r="AO106" i="15"/>
  <c r="AM106" i="15"/>
  <c r="AK106" i="15"/>
  <c r="AI106" i="15"/>
  <c r="AG106" i="15"/>
  <c r="AE106" i="15"/>
  <c r="AC106" i="15"/>
  <c r="AA106" i="15"/>
  <c r="Y106" i="15"/>
  <c r="W106" i="15"/>
  <c r="U106" i="15"/>
  <c r="S106" i="15"/>
  <c r="Q106" i="15"/>
  <c r="O106" i="15"/>
  <c r="M106" i="15"/>
  <c r="K106" i="15"/>
  <c r="I106" i="15"/>
  <c r="G106" i="15"/>
  <c r="E106" i="15"/>
  <c r="AQ105" i="15"/>
  <c r="AO105" i="15"/>
  <c r="AM105" i="15"/>
  <c r="AK105" i="15"/>
  <c r="AI105" i="15"/>
  <c r="AG105" i="15"/>
  <c r="AE105" i="15"/>
  <c r="AC105" i="15"/>
  <c r="AA105" i="15"/>
  <c r="Y105" i="15"/>
  <c r="W105" i="15"/>
  <c r="U105" i="15"/>
  <c r="S105" i="15"/>
  <c r="Q105" i="15"/>
  <c r="O105" i="15"/>
  <c r="M105" i="15"/>
  <c r="K105" i="15"/>
  <c r="I105" i="15"/>
  <c r="G105" i="15"/>
  <c r="E105" i="15"/>
  <c r="AQ104" i="15"/>
  <c r="AO104" i="15"/>
  <c r="AM104" i="15"/>
  <c r="AK104" i="15"/>
  <c r="AI104" i="15"/>
  <c r="AG104" i="15"/>
  <c r="AE104" i="15"/>
  <c r="AC104" i="15"/>
  <c r="AA104" i="15"/>
  <c r="Y104" i="15"/>
  <c r="W104" i="15"/>
  <c r="U104" i="15"/>
  <c r="S104" i="15"/>
  <c r="Q104" i="15"/>
  <c r="O104" i="15"/>
  <c r="M104" i="15"/>
  <c r="K104" i="15"/>
  <c r="I104" i="15"/>
  <c r="G104" i="15"/>
  <c r="E104" i="15"/>
  <c r="AQ103" i="15"/>
  <c r="AO103" i="15"/>
  <c r="AM103" i="15"/>
  <c r="AK103" i="15"/>
  <c r="AI103" i="15"/>
  <c r="AG103" i="15"/>
  <c r="AE103" i="15"/>
  <c r="AC103" i="15"/>
  <c r="AA103" i="15"/>
  <c r="Y103" i="15"/>
  <c r="W103" i="15"/>
  <c r="U103" i="15"/>
  <c r="S103" i="15"/>
  <c r="Q103" i="15"/>
  <c r="O103" i="15"/>
  <c r="M103" i="15"/>
  <c r="K103" i="15"/>
  <c r="I103" i="15"/>
  <c r="G103" i="15"/>
  <c r="E103" i="15"/>
  <c r="AQ102" i="15"/>
  <c r="AO102" i="15"/>
  <c r="AM102" i="15"/>
  <c r="AK102" i="15"/>
  <c r="AI102" i="15"/>
  <c r="AG102" i="15"/>
  <c r="AE102" i="15"/>
  <c r="AC102" i="15"/>
  <c r="AA102" i="15"/>
  <c r="Y102" i="15"/>
  <c r="W102" i="15"/>
  <c r="U102" i="15"/>
  <c r="S102" i="15"/>
  <c r="Q102" i="15"/>
  <c r="O102" i="15"/>
  <c r="M102" i="15"/>
  <c r="K102" i="15"/>
  <c r="I102" i="15"/>
  <c r="G102" i="15"/>
  <c r="E102" i="15"/>
  <c r="AQ101" i="15"/>
  <c r="AO101" i="15"/>
  <c r="AM101" i="15"/>
  <c r="AK101" i="15"/>
  <c r="AI101" i="15"/>
  <c r="AG101" i="15"/>
  <c r="AE101" i="15"/>
  <c r="AC101" i="15"/>
  <c r="AA101" i="15"/>
  <c r="Y101" i="15"/>
  <c r="W101" i="15"/>
  <c r="U101" i="15"/>
  <c r="S101" i="15"/>
  <c r="Q101" i="15"/>
  <c r="O101" i="15"/>
  <c r="M101" i="15"/>
  <c r="K101" i="15"/>
  <c r="I101" i="15"/>
  <c r="G101" i="15"/>
  <c r="E101" i="15"/>
  <c r="AQ100" i="15"/>
  <c r="AO100" i="15"/>
  <c r="AM100" i="15"/>
  <c r="AK100" i="15"/>
  <c r="AI100" i="15"/>
  <c r="AG100" i="15"/>
  <c r="AE100" i="15"/>
  <c r="AC100" i="15"/>
  <c r="AA100" i="15"/>
  <c r="Y100" i="15"/>
  <c r="W100" i="15"/>
  <c r="U100" i="15"/>
  <c r="S100" i="15"/>
  <c r="Q100" i="15"/>
  <c r="O100" i="15"/>
  <c r="M100" i="15"/>
  <c r="K100" i="15"/>
  <c r="I100" i="15"/>
  <c r="G100" i="15"/>
  <c r="E100" i="15"/>
  <c r="AQ99" i="15"/>
  <c r="AO99" i="15"/>
  <c r="AM99" i="15"/>
  <c r="AK99" i="15"/>
  <c r="AI99" i="15"/>
  <c r="AG99" i="15"/>
  <c r="AE99" i="15"/>
  <c r="AC99" i="15"/>
  <c r="AA99" i="15"/>
  <c r="Y99" i="15"/>
  <c r="W99" i="15"/>
  <c r="U99" i="15"/>
  <c r="S99" i="15"/>
  <c r="Q99" i="15"/>
  <c r="O99" i="15"/>
  <c r="M99" i="15"/>
  <c r="K99" i="15"/>
  <c r="I99" i="15"/>
  <c r="G99" i="15"/>
  <c r="E99" i="15"/>
  <c r="AQ98" i="15"/>
  <c r="AO98" i="15"/>
  <c r="AM98" i="15"/>
  <c r="AK98" i="15"/>
  <c r="AI98" i="15"/>
  <c r="AG98" i="15"/>
  <c r="AE98" i="15"/>
  <c r="AC98" i="15"/>
  <c r="AA98" i="15"/>
  <c r="Y98" i="15"/>
  <c r="W98" i="15"/>
  <c r="U98" i="15"/>
  <c r="S98" i="15"/>
  <c r="Q98" i="15"/>
  <c r="O98" i="15"/>
  <c r="M98" i="15"/>
  <c r="K98" i="15"/>
  <c r="I98" i="15"/>
  <c r="G98" i="15"/>
  <c r="E98" i="15"/>
  <c r="AQ97" i="15"/>
  <c r="AO97" i="15"/>
  <c r="AM97" i="15"/>
  <c r="AK97" i="15"/>
  <c r="AI97" i="15"/>
  <c r="AG97" i="15"/>
  <c r="AE97" i="15"/>
  <c r="AC97" i="15"/>
  <c r="AA97" i="15"/>
  <c r="Y97" i="15"/>
  <c r="W97" i="15"/>
  <c r="U97" i="15"/>
  <c r="S97" i="15"/>
  <c r="Q97" i="15"/>
  <c r="O97" i="15"/>
  <c r="M97" i="15"/>
  <c r="K97" i="15"/>
  <c r="I97" i="15"/>
  <c r="G97" i="15"/>
  <c r="E97" i="15"/>
  <c r="AQ96" i="15"/>
  <c r="AO96" i="15"/>
  <c r="AM96" i="15"/>
  <c r="AK96" i="15"/>
  <c r="AI96" i="15"/>
  <c r="AG96" i="15"/>
  <c r="AE96" i="15"/>
  <c r="AC96" i="15"/>
  <c r="AA96" i="15"/>
  <c r="Y96" i="15"/>
  <c r="W96" i="15"/>
  <c r="U96" i="15"/>
  <c r="S96" i="15"/>
  <c r="Q96" i="15"/>
  <c r="O96" i="15"/>
  <c r="M96" i="15"/>
  <c r="K96" i="15"/>
  <c r="I96" i="15"/>
  <c r="G96" i="15"/>
  <c r="E96" i="15"/>
  <c r="AQ95" i="15"/>
  <c r="AO95" i="15"/>
  <c r="AM95" i="15"/>
  <c r="AK95" i="15"/>
  <c r="AI95" i="15"/>
  <c r="AG95" i="15"/>
  <c r="AE95" i="15"/>
  <c r="AC95" i="15"/>
  <c r="AA95" i="15"/>
  <c r="Y95" i="15"/>
  <c r="W95" i="15"/>
  <c r="U95" i="15"/>
  <c r="S95" i="15"/>
  <c r="Q95" i="15"/>
  <c r="O95" i="15"/>
  <c r="M95" i="15"/>
  <c r="K95" i="15"/>
  <c r="I95" i="15"/>
  <c r="G95" i="15"/>
  <c r="E95" i="15"/>
  <c r="AQ94" i="15"/>
  <c r="AO94" i="15"/>
  <c r="AM94" i="15"/>
  <c r="AK94" i="15"/>
  <c r="AI94" i="15"/>
  <c r="AG94" i="15"/>
  <c r="AE94" i="15"/>
  <c r="AC94" i="15"/>
  <c r="AA94" i="15"/>
  <c r="Y94" i="15"/>
  <c r="W94" i="15"/>
  <c r="U94" i="15"/>
  <c r="S94" i="15"/>
  <c r="Q94" i="15"/>
  <c r="O94" i="15"/>
  <c r="M94" i="15"/>
  <c r="K94" i="15"/>
  <c r="I94" i="15"/>
  <c r="G94" i="15"/>
  <c r="E94" i="15"/>
  <c r="AQ93" i="15"/>
  <c r="AO93" i="15"/>
  <c r="AM93" i="15"/>
  <c r="AK93" i="15"/>
  <c r="AI93" i="15"/>
  <c r="AG93" i="15"/>
  <c r="AE93" i="15"/>
  <c r="AC93" i="15"/>
  <c r="AA93" i="15"/>
  <c r="Y93" i="15"/>
  <c r="W93" i="15"/>
  <c r="U93" i="15"/>
  <c r="S93" i="15"/>
  <c r="Q93" i="15"/>
  <c r="O93" i="15"/>
  <c r="M93" i="15"/>
  <c r="K93" i="15"/>
  <c r="I93" i="15"/>
  <c r="G93" i="15"/>
  <c r="E93" i="15"/>
  <c r="AQ92" i="15"/>
  <c r="AO92" i="15"/>
  <c r="AM92" i="15"/>
  <c r="AK92" i="15"/>
  <c r="AI92" i="15"/>
  <c r="AG92" i="15"/>
  <c r="AE92" i="15"/>
  <c r="AC92" i="15"/>
  <c r="AA92" i="15"/>
  <c r="Y92" i="15"/>
  <c r="W92" i="15"/>
  <c r="U92" i="15"/>
  <c r="S92" i="15"/>
  <c r="Q92" i="15"/>
  <c r="O92" i="15"/>
  <c r="M92" i="15"/>
  <c r="K92" i="15"/>
  <c r="I92" i="15"/>
  <c r="G92" i="15"/>
  <c r="E92" i="15"/>
  <c r="AQ91" i="15"/>
  <c r="AO91" i="15"/>
  <c r="AM91" i="15"/>
  <c r="AK91" i="15"/>
  <c r="AI91" i="15"/>
  <c r="AG91" i="15"/>
  <c r="AE91" i="15"/>
  <c r="AC91" i="15"/>
  <c r="AA91" i="15"/>
  <c r="Y91" i="15"/>
  <c r="W91" i="15"/>
  <c r="U91" i="15"/>
  <c r="S91" i="15"/>
  <c r="Q91" i="15"/>
  <c r="O91" i="15"/>
  <c r="M91" i="15"/>
  <c r="K91" i="15"/>
  <c r="I91" i="15"/>
  <c r="G91" i="15"/>
  <c r="E91" i="15"/>
  <c r="AQ90" i="15"/>
  <c r="AO90" i="15"/>
  <c r="AM90" i="15"/>
  <c r="AK90" i="15"/>
  <c r="AI90" i="15"/>
  <c r="AG90" i="15"/>
  <c r="AE90" i="15"/>
  <c r="AC90" i="15"/>
  <c r="AA90" i="15"/>
  <c r="Y90" i="15"/>
  <c r="W90" i="15"/>
  <c r="U90" i="15"/>
  <c r="S90" i="15"/>
  <c r="Q90" i="15"/>
  <c r="O90" i="15"/>
  <c r="M90" i="15"/>
  <c r="K90" i="15"/>
  <c r="I90" i="15"/>
  <c r="G90" i="15"/>
  <c r="E90" i="15"/>
  <c r="AQ89" i="15"/>
  <c r="AO89" i="15"/>
  <c r="AM89" i="15"/>
  <c r="AK89" i="15"/>
  <c r="AI89" i="15"/>
  <c r="AG89" i="15"/>
  <c r="AE89" i="15"/>
  <c r="AC89" i="15"/>
  <c r="AA89" i="15"/>
  <c r="Y89" i="15"/>
  <c r="W89" i="15"/>
  <c r="U89" i="15"/>
  <c r="S89" i="15"/>
  <c r="Q89" i="15"/>
  <c r="O89" i="15"/>
  <c r="M89" i="15"/>
  <c r="K89" i="15"/>
  <c r="I89" i="15"/>
  <c r="G89" i="15"/>
  <c r="E89" i="15"/>
  <c r="AQ88" i="15"/>
  <c r="AO88" i="15"/>
  <c r="AM88" i="15"/>
  <c r="AK88" i="15"/>
  <c r="AI88" i="15"/>
  <c r="AG88" i="15"/>
  <c r="AE88" i="15"/>
  <c r="AC88" i="15"/>
  <c r="AA88" i="15"/>
  <c r="Y88" i="15"/>
  <c r="W88" i="15"/>
  <c r="U88" i="15"/>
  <c r="S88" i="15"/>
  <c r="Q88" i="15"/>
  <c r="O88" i="15"/>
  <c r="M88" i="15"/>
  <c r="K88" i="15"/>
  <c r="I88" i="15"/>
  <c r="G88" i="15"/>
  <c r="E88" i="15"/>
  <c r="AQ87" i="15"/>
  <c r="AO87" i="15"/>
  <c r="AM87" i="15"/>
  <c r="AK87" i="15"/>
  <c r="AI87" i="15"/>
  <c r="AG87" i="15"/>
  <c r="AE87" i="15"/>
  <c r="AC87" i="15"/>
  <c r="AA87" i="15"/>
  <c r="Y87" i="15"/>
  <c r="W87" i="15"/>
  <c r="U87" i="15"/>
  <c r="S87" i="15"/>
  <c r="Q87" i="15"/>
  <c r="O87" i="15"/>
  <c r="M87" i="15"/>
  <c r="K87" i="15"/>
  <c r="I87" i="15"/>
  <c r="G87" i="15"/>
  <c r="E87" i="15"/>
  <c r="AQ86" i="15"/>
  <c r="AO86" i="15"/>
  <c r="AM86" i="15"/>
  <c r="AK86" i="15"/>
  <c r="AI86" i="15"/>
  <c r="AG86" i="15"/>
  <c r="AE86" i="15"/>
  <c r="AC86" i="15"/>
  <c r="AA86" i="15"/>
  <c r="Y86" i="15"/>
  <c r="W86" i="15"/>
  <c r="U86" i="15"/>
  <c r="S86" i="15"/>
  <c r="Q86" i="15"/>
  <c r="O86" i="15"/>
  <c r="M86" i="15"/>
  <c r="K86" i="15"/>
  <c r="I86" i="15"/>
  <c r="G86" i="15"/>
  <c r="E86" i="15"/>
  <c r="AQ85" i="15"/>
  <c r="AO85" i="15"/>
  <c r="AM85" i="15"/>
  <c r="AK85" i="15"/>
  <c r="AI85" i="15"/>
  <c r="AG85" i="15"/>
  <c r="AE85" i="15"/>
  <c r="AC85" i="15"/>
  <c r="AA85" i="15"/>
  <c r="Y85" i="15"/>
  <c r="W85" i="15"/>
  <c r="U85" i="15"/>
  <c r="S85" i="15"/>
  <c r="Q85" i="15"/>
  <c r="O85" i="15"/>
  <c r="M85" i="15"/>
  <c r="K85" i="15"/>
  <c r="I85" i="15"/>
  <c r="G85" i="15"/>
  <c r="E85" i="15"/>
  <c r="AQ84" i="15"/>
  <c r="AO84" i="15"/>
  <c r="AM84" i="15"/>
  <c r="AK84" i="15"/>
  <c r="AI84" i="15"/>
  <c r="AG84" i="15"/>
  <c r="AE84" i="15"/>
  <c r="AC84" i="15"/>
  <c r="AA84" i="15"/>
  <c r="Y84" i="15"/>
  <c r="W84" i="15"/>
  <c r="U84" i="15"/>
  <c r="S84" i="15"/>
  <c r="Q84" i="15"/>
  <c r="O84" i="15"/>
  <c r="M84" i="15"/>
  <c r="K84" i="15"/>
  <c r="I84" i="15"/>
  <c r="G84" i="15"/>
  <c r="E84" i="15"/>
  <c r="AQ83" i="15"/>
  <c r="AO83" i="15"/>
  <c r="AM83" i="15"/>
  <c r="AK83" i="15"/>
  <c r="AI83" i="15"/>
  <c r="AG83" i="15"/>
  <c r="AE83" i="15"/>
  <c r="AC83" i="15"/>
  <c r="AA83" i="15"/>
  <c r="Y83" i="15"/>
  <c r="W83" i="15"/>
  <c r="U83" i="15"/>
  <c r="S83" i="15"/>
  <c r="Q83" i="15"/>
  <c r="O83" i="15"/>
  <c r="M83" i="15"/>
  <c r="K83" i="15"/>
  <c r="I83" i="15"/>
  <c r="G83" i="15"/>
  <c r="E83" i="15"/>
  <c r="AQ82" i="15"/>
  <c r="AO82" i="15"/>
  <c r="AM82" i="15"/>
  <c r="AK82" i="15"/>
  <c r="AI82" i="15"/>
  <c r="AG82" i="15"/>
  <c r="AE82" i="15"/>
  <c r="AC82" i="15"/>
  <c r="AA82" i="15"/>
  <c r="Y82" i="15"/>
  <c r="W82" i="15"/>
  <c r="U82" i="15"/>
  <c r="S82" i="15"/>
  <c r="Q82" i="15"/>
  <c r="O82" i="15"/>
  <c r="M82" i="15"/>
  <c r="K82" i="15"/>
  <c r="I82" i="15"/>
  <c r="G82" i="15"/>
  <c r="E82" i="15"/>
  <c r="AQ81" i="15"/>
  <c r="AO81" i="15"/>
  <c r="AM81" i="15"/>
  <c r="AK81" i="15"/>
  <c r="AI81" i="15"/>
  <c r="AG81" i="15"/>
  <c r="AE81" i="15"/>
  <c r="AC81" i="15"/>
  <c r="AA81" i="15"/>
  <c r="Y81" i="15"/>
  <c r="W81" i="15"/>
  <c r="U81" i="15"/>
  <c r="S81" i="15"/>
  <c r="Q81" i="15"/>
  <c r="O81" i="15"/>
  <c r="M81" i="15"/>
  <c r="K81" i="15"/>
  <c r="I81" i="15"/>
  <c r="G81" i="15"/>
  <c r="E81" i="15"/>
  <c r="AQ80" i="15"/>
  <c r="AO80" i="15"/>
  <c r="AM80" i="15"/>
  <c r="AK80" i="15"/>
  <c r="AI80" i="15"/>
  <c r="AG80" i="15"/>
  <c r="AE80" i="15"/>
  <c r="AC80" i="15"/>
  <c r="AA80" i="15"/>
  <c r="Y80" i="15"/>
  <c r="W80" i="15"/>
  <c r="U80" i="15"/>
  <c r="S80" i="15"/>
  <c r="Q80" i="15"/>
  <c r="O80" i="15"/>
  <c r="M80" i="15"/>
  <c r="K80" i="15"/>
  <c r="I80" i="15"/>
  <c r="G80" i="15"/>
  <c r="E80" i="15"/>
  <c r="AQ79" i="15"/>
  <c r="AO79" i="15"/>
  <c r="AM79" i="15"/>
  <c r="AK79" i="15"/>
  <c r="AI79" i="15"/>
  <c r="AG79" i="15"/>
  <c r="AE79" i="15"/>
  <c r="AC79" i="15"/>
  <c r="AA79" i="15"/>
  <c r="Y79" i="15"/>
  <c r="W79" i="15"/>
  <c r="U79" i="15"/>
  <c r="S79" i="15"/>
  <c r="Q79" i="15"/>
  <c r="O79" i="15"/>
  <c r="M79" i="15"/>
  <c r="K79" i="15"/>
  <c r="I79" i="15"/>
  <c r="G79" i="15"/>
  <c r="E79" i="15"/>
  <c r="AQ78" i="15"/>
  <c r="AO78" i="15"/>
  <c r="AM78" i="15"/>
  <c r="AK78" i="15"/>
  <c r="AI78" i="15"/>
  <c r="AG78" i="15"/>
  <c r="AE78" i="15"/>
  <c r="AC78" i="15"/>
  <c r="AA78" i="15"/>
  <c r="Y78" i="15"/>
  <c r="W78" i="15"/>
  <c r="U78" i="15"/>
  <c r="S78" i="15"/>
  <c r="Q78" i="15"/>
  <c r="O78" i="15"/>
  <c r="M78" i="15"/>
  <c r="K78" i="15"/>
  <c r="I78" i="15"/>
  <c r="G78" i="15"/>
  <c r="E78" i="15"/>
  <c r="AQ77" i="15"/>
  <c r="AO77" i="15"/>
  <c r="AM77" i="15"/>
  <c r="AK77" i="15"/>
  <c r="AI77" i="15"/>
  <c r="AG77" i="15"/>
  <c r="AE77" i="15"/>
  <c r="AC77" i="15"/>
  <c r="AA77" i="15"/>
  <c r="Y77" i="15"/>
  <c r="W77" i="15"/>
  <c r="U77" i="15"/>
  <c r="S77" i="15"/>
  <c r="Q77" i="15"/>
  <c r="O77" i="15"/>
  <c r="M77" i="15"/>
  <c r="K77" i="15"/>
  <c r="I77" i="15"/>
  <c r="G77" i="15"/>
  <c r="E77" i="15"/>
  <c r="AQ76" i="15"/>
  <c r="AO76" i="15"/>
  <c r="AM76" i="15"/>
  <c r="AK76" i="15"/>
  <c r="AI76" i="15"/>
  <c r="AG76" i="15"/>
  <c r="AE76" i="15"/>
  <c r="AC76" i="15"/>
  <c r="AA76" i="15"/>
  <c r="Y76" i="15"/>
  <c r="W76" i="15"/>
  <c r="U76" i="15"/>
  <c r="S76" i="15"/>
  <c r="Q76" i="15"/>
  <c r="O76" i="15"/>
  <c r="M76" i="15"/>
  <c r="K76" i="15"/>
  <c r="I76" i="15"/>
  <c r="G76" i="15"/>
  <c r="E76" i="15"/>
  <c r="AQ75" i="15"/>
  <c r="AO75" i="15"/>
  <c r="AM75" i="15"/>
  <c r="AK75" i="15"/>
  <c r="AI75" i="15"/>
  <c r="AG75" i="15"/>
  <c r="AE75" i="15"/>
  <c r="AC75" i="15"/>
  <c r="AA75" i="15"/>
  <c r="Y75" i="15"/>
  <c r="W75" i="15"/>
  <c r="U75" i="15"/>
  <c r="S75" i="15"/>
  <c r="Q75" i="15"/>
  <c r="O75" i="15"/>
  <c r="M75" i="15"/>
  <c r="K75" i="15"/>
  <c r="I75" i="15"/>
  <c r="G75" i="15"/>
  <c r="E75" i="15"/>
  <c r="AQ74" i="15"/>
  <c r="AO74" i="15"/>
  <c r="AM74" i="15"/>
  <c r="AK74" i="15"/>
  <c r="AI74" i="15"/>
  <c r="AG74" i="15"/>
  <c r="AE74" i="15"/>
  <c r="AC74" i="15"/>
  <c r="AA74" i="15"/>
  <c r="Y74" i="15"/>
  <c r="W74" i="15"/>
  <c r="U74" i="15"/>
  <c r="S74" i="15"/>
  <c r="Q74" i="15"/>
  <c r="O74" i="15"/>
  <c r="M74" i="15"/>
  <c r="K74" i="15"/>
  <c r="I74" i="15"/>
  <c r="G74" i="15"/>
  <c r="E74" i="15"/>
  <c r="AQ73" i="15"/>
  <c r="AO73" i="15"/>
  <c r="AM73" i="15"/>
  <c r="AK73" i="15"/>
  <c r="AI73" i="15"/>
  <c r="AG73" i="15"/>
  <c r="AE73" i="15"/>
  <c r="AC73" i="15"/>
  <c r="AA73" i="15"/>
  <c r="Y73" i="15"/>
  <c r="W73" i="15"/>
  <c r="U73" i="15"/>
  <c r="S73" i="15"/>
  <c r="Q73" i="15"/>
  <c r="O73" i="15"/>
  <c r="M73" i="15"/>
  <c r="K73" i="15"/>
  <c r="I73" i="15"/>
  <c r="G73" i="15"/>
  <c r="E73" i="15"/>
  <c r="AQ72" i="15"/>
  <c r="AO72" i="15"/>
  <c r="AM72" i="15"/>
  <c r="AK72" i="15"/>
  <c r="AI72" i="15"/>
  <c r="AG72" i="15"/>
  <c r="AE72" i="15"/>
  <c r="AC72" i="15"/>
  <c r="AA72" i="15"/>
  <c r="Y72" i="15"/>
  <c r="W72" i="15"/>
  <c r="U72" i="15"/>
  <c r="S72" i="15"/>
  <c r="Q72" i="15"/>
  <c r="O72" i="15"/>
  <c r="M72" i="15"/>
  <c r="K72" i="15"/>
  <c r="I72" i="15"/>
  <c r="G72" i="15"/>
  <c r="E72" i="15"/>
  <c r="AQ71" i="15"/>
  <c r="AO71" i="15"/>
  <c r="AM71" i="15"/>
  <c r="AK71" i="15"/>
  <c r="AI71" i="15"/>
  <c r="AG71" i="15"/>
  <c r="AE71" i="15"/>
  <c r="AC71" i="15"/>
  <c r="AA71" i="15"/>
  <c r="Y71" i="15"/>
  <c r="W71" i="15"/>
  <c r="U71" i="15"/>
  <c r="S71" i="15"/>
  <c r="Q71" i="15"/>
  <c r="O71" i="15"/>
  <c r="M71" i="15"/>
  <c r="K71" i="15"/>
  <c r="I71" i="15"/>
  <c r="G71" i="15"/>
  <c r="E71" i="15"/>
  <c r="AQ70" i="15"/>
  <c r="AO70" i="15"/>
  <c r="AM70" i="15"/>
  <c r="AK70" i="15"/>
  <c r="AI70" i="15"/>
  <c r="AG70" i="15"/>
  <c r="AE70" i="15"/>
  <c r="AC70" i="15"/>
  <c r="AA70" i="15"/>
  <c r="Y70" i="15"/>
  <c r="W70" i="15"/>
  <c r="U70" i="15"/>
  <c r="S70" i="15"/>
  <c r="Q70" i="15"/>
  <c r="O70" i="15"/>
  <c r="M70" i="15"/>
  <c r="K70" i="15"/>
  <c r="I70" i="15"/>
  <c r="G70" i="15"/>
  <c r="E70" i="15"/>
  <c r="AQ69" i="15"/>
  <c r="AO69" i="15"/>
  <c r="AM69" i="15"/>
  <c r="AK69" i="15"/>
  <c r="AI69" i="15"/>
  <c r="AG69" i="15"/>
  <c r="AE69" i="15"/>
  <c r="AC69" i="15"/>
  <c r="AA69" i="15"/>
  <c r="Y69" i="15"/>
  <c r="W69" i="15"/>
  <c r="U69" i="15"/>
  <c r="S69" i="15"/>
  <c r="Q69" i="15"/>
  <c r="O69" i="15"/>
  <c r="M69" i="15"/>
  <c r="K69" i="15"/>
  <c r="I69" i="15"/>
  <c r="G69" i="15"/>
  <c r="E69" i="15"/>
  <c r="AQ68" i="15"/>
  <c r="AO68" i="15"/>
  <c r="AM68" i="15"/>
  <c r="AK68" i="15"/>
  <c r="AI68" i="15"/>
  <c r="AG68" i="15"/>
  <c r="AE68" i="15"/>
  <c r="AC68" i="15"/>
  <c r="AA68" i="15"/>
  <c r="Y68" i="15"/>
  <c r="W68" i="15"/>
  <c r="U68" i="15"/>
  <c r="S68" i="15"/>
  <c r="Q68" i="15"/>
  <c r="O68" i="15"/>
  <c r="M68" i="15"/>
  <c r="K68" i="15"/>
  <c r="I68" i="15"/>
  <c r="G68" i="15"/>
  <c r="E68" i="15"/>
  <c r="AQ67" i="15"/>
  <c r="AO67" i="15"/>
  <c r="AM67" i="15"/>
  <c r="AK67" i="15"/>
  <c r="AI67" i="15"/>
  <c r="AG67" i="15"/>
  <c r="AE67" i="15"/>
  <c r="AC67" i="15"/>
  <c r="AA67" i="15"/>
  <c r="Y67" i="15"/>
  <c r="W67" i="15"/>
  <c r="U67" i="15"/>
  <c r="S67" i="15"/>
  <c r="Q67" i="15"/>
  <c r="O67" i="15"/>
  <c r="M67" i="15"/>
  <c r="K67" i="15"/>
  <c r="I67" i="15"/>
  <c r="G67" i="15"/>
  <c r="E67" i="15"/>
  <c r="AQ66" i="15"/>
  <c r="AO66" i="15"/>
  <c r="AM66" i="15"/>
  <c r="AK66" i="15"/>
  <c r="AI66" i="15"/>
  <c r="AG66" i="15"/>
  <c r="AE66" i="15"/>
  <c r="AC66" i="15"/>
  <c r="AA66" i="15"/>
  <c r="Y66" i="15"/>
  <c r="W66" i="15"/>
  <c r="U66" i="15"/>
  <c r="S66" i="15"/>
  <c r="Q66" i="15"/>
  <c r="O66" i="15"/>
  <c r="M66" i="15"/>
  <c r="K66" i="15"/>
  <c r="I66" i="15"/>
  <c r="G66" i="15"/>
  <c r="E66" i="15"/>
  <c r="AQ65" i="15"/>
  <c r="AO65" i="15"/>
  <c r="AM65" i="15"/>
  <c r="AK65" i="15"/>
  <c r="AI65" i="15"/>
  <c r="AG65" i="15"/>
  <c r="AE65" i="15"/>
  <c r="AC65" i="15"/>
  <c r="AA65" i="15"/>
  <c r="Y65" i="15"/>
  <c r="W65" i="15"/>
  <c r="U65" i="15"/>
  <c r="S65" i="15"/>
  <c r="Q65" i="15"/>
  <c r="O65" i="15"/>
  <c r="M65" i="15"/>
  <c r="K65" i="15"/>
  <c r="I65" i="15"/>
  <c r="G65" i="15"/>
  <c r="E65" i="15"/>
  <c r="AQ64" i="15"/>
  <c r="AO64" i="15"/>
  <c r="AM64" i="15"/>
  <c r="AK64" i="15"/>
  <c r="AI64" i="15"/>
  <c r="AG64" i="15"/>
  <c r="AE64" i="15"/>
  <c r="AC64" i="15"/>
  <c r="AA64" i="15"/>
  <c r="Y64" i="15"/>
  <c r="W64" i="15"/>
  <c r="U64" i="15"/>
  <c r="S64" i="15"/>
  <c r="Q64" i="15"/>
  <c r="O64" i="15"/>
  <c r="M64" i="15"/>
  <c r="K64" i="15"/>
  <c r="I64" i="15"/>
  <c r="G64" i="15"/>
  <c r="E64" i="15"/>
  <c r="AQ63" i="15"/>
  <c r="AO63" i="15"/>
  <c r="AM63" i="15"/>
  <c r="AK63" i="15"/>
  <c r="AI63" i="15"/>
  <c r="AG63" i="15"/>
  <c r="AE63" i="15"/>
  <c r="AC63" i="15"/>
  <c r="AA63" i="15"/>
  <c r="Y63" i="15"/>
  <c r="W63" i="15"/>
  <c r="U63" i="15"/>
  <c r="S63" i="15"/>
  <c r="Q63" i="15"/>
  <c r="O63" i="15"/>
  <c r="M63" i="15"/>
  <c r="K63" i="15"/>
  <c r="I63" i="15"/>
  <c r="G63" i="15"/>
  <c r="E63" i="15"/>
  <c r="AQ62" i="15"/>
  <c r="AO62" i="15"/>
  <c r="AM62" i="15"/>
  <c r="AK62" i="15"/>
  <c r="AI62" i="15"/>
  <c r="AG62" i="15"/>
  <c r="AE62" i="15"/>
  <c r="AC62" i="15"/>
  <c r="AA62" i="15"/>
  <c r="Y62" i="15"/>
  <c r="W62" i="15"/>
  <c r="U62" i="15"/>
  <c r="S62" i="15"/>
  <c r="Q62" i="15"/>
  <c r="O62" i="15"/>
  <c r="M62" i="15"/>
  <c r="K62" i="15"/>
  <c r="I62" i="15"/>
  <c r="G62" i="15"/>
  <c r="E62" i="15"/>
  <c r="AQ61" i="15"/>
  <c r="AO61" i="15"/>
  <c r="AM61" i="15"/>
  <c r="AK61" i="15"/>
  <c r="AI61" i="15"/>
  <c r="AG61" i="15"/>
  <c r="AE61" i="15"/>
  <c r="AC61" i="15"/>
  <c r="AA61" i="15"/>
  <c r="Y61" i="15"/>
  <c r="W61" i="15"/>
  <c r="U61" i="15"/>
  <c r="S61" i="15"/>
  <c r="Q61" i="15"/>
  <c r="O61" i="15"/>
  <c r="M61" i="15"/>
  <c r="K61" i="15"/>
  <c r="I61" i="15"/>
  <c r="G61" i="15"/>
  <c r="E61" i="15"/>
  <c r="AQ60" i="15"/>
  <c r="AO60" i="15"/>
  <c r="AM60" i="15"/>
  <c r="AK60" i="15"/>
  <c r="AI60" i="15"/>
  <c r="AG60" i="15"/>
  <c r="AE60" i="15"/>
  <c r="AC60" i="15"/>
  <c r="AA60" i="15"/>
  <c r="Y60" i="15"/>
  <c r="W60" i="15"/>
  <c r="U60" i="15"/>
  <c r="S60" i="15"/>
  <c r="Q60" i="15"/>
  <c r="O60" i="15"/>
  <c r="M60" i="15"/>
  <c r="K60" i="15"/>
  <c r="I60" i="15"/>
  <c r="G60" i="15"/>
  <c r="E60" i="15"/>
  <c r="AQ59" i="15"/>
  <c r="AO59" i="15"/>
  <c r="AM59" i="15"/>
  <c r="AK59" i="15"/>
  <c r="AI59" i="15"/>
  <c r="AG59" i="15"/>
  <c r="AE59" i="15"/>
  <c r="AC59" i="15"/>
  <c r="AA59" i="15"/>
  <c r="Y59" i="15"/>
  <c r="W59" i="15"/>
  <c r="U59" i="15"/>
  <c r="S59" i="15"/>
  <c r="Q59" i="15"/>
  <c r="O59" i="15"/>
  <c r="M59" i="15"/>
  <c r="K59" i="15"/>
  <c r="I59" i="15"/>
  <c r="G59" i="15"/>
  <c r="E59" i="15"/>
  <c r="AQ58" i="15"/>
  <c r="AO58" i="15"/>
  <c r="AM58" i="15"/>
  <c r="AK58" i="15"/>
  <c r="AI58" i="15"/>
  <c r="AG58" i="15"/>
  <c r="AE58" i="15"/>
  <c r="AC58" i="15"/>
  <c r="AA58" i="15"/>
  <c r="Y58" i="15"/>
  <c r="W58" i="15"/>
  <c r="U58" i="15"/>
  <c r="S58" i="15"/>
  <c r="Q58" i="15"/>
  <c r="O58" i="15"/>
  <c r="M58" i="15"/>
  <c r="K58" i="15"/>
  <c r="I58" i="15"/>
  <c r="G58" i="15"/>
  <c r="E58" i="15"/>
  <c r="AQ57" i="15"/>
  <c r="AO57" i="15"/>
  <c r="AM57" i="15"/>
  <c r="AK57" i="15"/>
  <c r="AI57" i="15"/>
  <c r="AG57" i="15"/>
  <c r="AE57" i="15"/>
  <c r="AC57" i="15"/>
  <c r="AA57" i="15"/>
  <c r="Y57" i="15"/>
  <c r="W57" i="15"/>
  <c r="U57" i="15"/>
  <c r="S57" i="15"/>
  <c r="Q57" i="15"/>
  <c r="O57" i="15"/>
  <c r="M57" i="15"/>
  <c r="K57" i="15"/>
  <c r="I57" i="15"/>
  <c r="G57" i="15"/>
  <c r="E57" i="15"/>
  <c r="AQ56" i="15"/>
  <c r="AO56" i="15"/>
  <c r="AM56" i="15"/>
  <c r="AK56" i="15"/>
  <c r="AI56" i="15"/>
  <c r="AG56" i="15"/>
  <c r="AE56" i="15"/>
  <c r="AC56" i="15"/>
  <c r="AA56" i="15"/>
  <c r="Y56" i="15"/>
  <c r="W56" i="15"/>
  <c r="U56" i="15"/>
  <c r="S56" i="15"/>
  <c r="Q56" i="15"/>
  <c r="O56" i="15"/>
  <c r="M56" i="15"/>
  <c r="K56" i="15"/>
  <c r="I56" i="15"/>
  <c r="G56" i="15"/>
  <c r="E56" i="15"/>
  <c r="AQ55" i="15"/>
  <c r="AO55" i="15"/>
  <c r="AM55" i="15"/>
  <c r="AK55" i="15"/>
  <c r="AI55" i="15"/>
  <c r="AG55" i="15"/>
  <c r="AE55" i="15"/>
  <c r="AC55" i="15"/>
  <c r="AA55" i="15"/>
  <c r="Y55" i="15"/>
  <c r="W55" i="15"/>
  <c r="U55" i="15"/>
  <c r="S55" i="15"/>
  <c r="Q55" i="15"/>
  <c r="O55" i="15"/>
  <c r="M55" i="15"/>
  <c r="K55" i="15"/>
  <c r="I55" i="15"/>
  <c r="G55" i="15"/>
  <c r="E55" i="15"/>
  <c r="AQ54" i="15"/>
  <c r="AO54" i="15"/>
  <c r="AM54" i="15"/>
  <c r="AK54" i="15"/>
  <c r="AI54" i="15"/>
  <c r="AG54" i="15"/>
  <c r="AE54" i="15"/>
  <c r="AC54" i="15"/>
  <c r="AA54" i="15"/>
  <c r="Y54" i="15"/>
  <c r="W54" i="15"/>
  <c r="U54" i="15"/>
  <c r="S54" i="15"/>
  <c r="Q54" i="15"/>
  <c r="O54" i="15"/>
  <c r="M54" i="15"/>
  <c r="K54" i="15"/>
  <c r="I54" i="15"/>
  <c r="G54" i="15"/>
  <c r="E54" i="15"/>
  <c r="AQ53" i="15"/>
  <c r="AO53" i="15"/>
  <c r="AM53" i="15"/>
  <c r="AK53" i="15"/>
  <c r="AI53" i="15"/>
  <c r="AG53" i="15"/>
  <c r="AE53" i="15"/>
  <c r="AC53" i="15"/>
  <c r="AA53" i="15"/>
  <c r="Y53" i="15"/>
  <c r="W53" i="15"/>
  <c r="U53" i="15"/>
  <c r="S53" i="15"/>
  <c r="Q53" i="15"/>
  <c r="O53" i="15"/>
  <c r="M53" i="15"/>
  <c r="K53" i="15"/>
  <c r="I53" i="15"/>
  <c r="G53" i="15"/>
  <c r="E53" i="15"/>
  <c r="AQ52" i="15"/>
  <c r="AO52" i="15"/>
  <c r="AM52" i="15"/>
  <c r="AK52" i="15"/>
  <c r="AI52" i="15"/>
  <c r="AG52" i="15"/>
  <c r="AE52" i="15"/>
  <c r="AC52" i="15"/>
  <c r="AA52" i="15"/>
  <c r="Y52" i="15"/>
  <c r="W52" i="15"/>
  <c r="U52" i="15"/>
  <c r="S52" i="15"/>
  <c r="Q52" i="15"/>
  <c r="O52" i="15"/>
  <c r="M52" i="15"/>
  <c r="K52" i="15"/>
  <c r="I52" i="15"/>
  <c r="G52" i="15"/>
  <c r="E52" i="15"/>
  <c r="AQ51" i="15"/>
  <c r="AO51" i="15"/>
  <c r="AM51" i="15"/>
  <c r="AK51" i="15"/>
  <c r="AI51" i="15"/>
  <c r="AG51" i="15"/>
  <c r="AE51" i="15"/>
  <c r="AC51" i="15"/>
  <c r="AA51" i="15"/>
  <c r="Y51" i="15"/>
  <c r="W51" i="15"/>
  <c r="U51" i="15"/>
  <c r="S51" i="15"/>
  <c r="Q51" i="15"/>
  <c r="O51" i="15"/>
  <c r="M51" i="15"/>
  <c r="K51" i="15"/>
  <c r="I51" i="15"/>
  <c r="G51" i="15"/>
  <c r="E51" i="15"/>
  <c r="AQ50" i="15"/>
  <c r="AO50" i="15"/>
  <c r="AM50" i="15"/>
  <c r="AK50" i="15"/>
  <c r="AI50" i="15"/>
  <c r="AG50" i="15"/>
  <c r="AE50" i="15"/>
  <c r="AC50" i="15"/>
  <c r="AA50" i="15"/>
  <c r="Y50" i="15"/>
  <c r="W50" i="15"/>
  <c r="U50" i="15"/>
  <c r="S50" i="15"/>
  <c r="Q50" i="15"/>
  <c r="O50" i="15"/>
  <c r="M50" i="15"/>
  <c r="K50" i="15"/>
  <c r="I50" i="15"/>
  <c r="G50" i="15"/>
  <c r="E50" i="15"/>
  <c r="AQ49" i="15"/>
  <c r="AO49" i="15"/>
  <c r="AM49" i="15"/>
  <c r="AK49" i="15"/>
  <c r="AI49" i="15"/>
  <c r="AG49" i="15"/>
  <c r="AE49" i="15"/>
  <c r="AC49" i="15"/>
  <c r="AA49" i="15"/>
  <c r="Y49" i="15"/>
  <c r="W49" i="15"/>
  <c r="U49" i="15"/>
  <c r="S49" i="15"/>
  <c r="Q49" i="15"/>
  <c r="O49" i="15"/>
  <c r="M49" i="15"/>
  <c r="K49" i="15"/>
  <c r="I49" i="15"/>
  <c r="G49" i="15"/>
  <c r="E49" i="15"/>
  <c r="AQ48" i="15"/>
  <c r="AO48" i="15"/>
  <c r="AM48" i="15"/>
  <c r="AK48" i="15"/>
  <c r="AI48" i="15"/>
  <c r="AG48" i="15"/>
  <c r="AE48" i="15"/>
  <c r="AC48" i="15"/>
  <c r="AA48" i="15"/>
  <c r="Y48" i="15"/>
  <c r="W48" i="15"/>
  <c r="U48" i="15"/>
  <c r="S48" i="15"/>
  <c r="Q48" i="15"/>
  <c r="O48" i="15"/>
  <c r="M48" i="15"/>
  <c r="K48" i="15"/>
  <c r="I48" i="15"/>
  <c r="G48" i="15"/>
  <c r="E48" i="15"/>
  <c r="AQ47" i="15"/>
  <c r="AO47" i="15"/>
  <c r="AM47" i="15"/>
  <c r="AK47" i="15"/>
  <c r="AI47" i="15"/>
  <c r="AG47" i="15"/>
  <c r="AE47" i="15"/>
  <c r="AC47" i="15"/>
  <c r="AA47" i="15"/>
  <c r="Y47" i="15"/>
  <c r="W47" i="15"/>
  <c r="U47" i="15"/>
  <c r="S47" i="15"/>
  <c r="Q47" i="15"/>
  <c r="O47" i="15"/>
  <c r="M47" i="15"/>
  <c r="K47" i="15"/>
  <c r="I47" i="15"/>
  <c r="G47" i="15"/>
  <c r="E47" i="15"/>
  <c r="AQ46" i="15"/>
  <c r="AO46" i="15"/>
  <c r="AM46" i="15"/>
  <c r="AK46" i="15"/>
  <c r="AI46" i="15"/>
  <c r="AG46" i="15"/>
  <c r="AE46" i="15"/>
  <c r="AC46" i="15"/>
  <c r="AA46" i="15"/>
  <c r="Y46" i="15"/>
  <c r="W46" i="15"/>
  <c r="U46" i="15"/>
  <c r="S46" i="15"/>
  <c r="Q46" i="15"/>
  <c r="O46" i="15"/>
  <c r="M46" i="15"/>
  <c r="K46" i="15"/>
  <c r="I46" i="15"/>
  <c r="G46" i="15"/>
  <c r="E46" i="15"/>
  <c r="AQ45" i="15"/>
  <c r="AO45" i="15"/>
  <c r="AM45" i="15"/>
  <c r="AK45" i="15"/>
  <c r="AI45" i="15"/>
  <c r="AG45" i="15"/>
  <c r="AE45" i="15"/>
  <c r="AC45" i="15"/>
  <c r="AA45" i="15"/>
  <c r="Y45" i="15"/>
  <c r="W45" i="15"/>
  <c r="U45" i="15"/>
  <c r="S45" i="15"/>
  <c r="Q45" i="15"/>
  <c r="O45" i="15"/>
  <c r="M45" i="15"/>
  <c r="K45" i="15"/>
  <c r="I45" i="15"/>
  <c r="G45" i="15"/>
  <c r="E45" i="15"/>
  <c r="AQ44" i="15"/>
  <c r="AO44" i="15"/>
  <c r="AM44" i="15"/>
  <c r="AK44" i="15"/>
  <c r="AI44" i="15"/>
  <c r="AG44" i="15"/>
  <c r="AE44" i="15"/>
  <c r="AC44" i="15"/>
  <c r="AA44" i="15"/>
  <c r="Y44" i="15"/>
  <c r="W44" i="15"/>
  <c r="U44" i="15"/>
  <c r="S44" i="15"/>
  <c r="Q44" i="15"/>
  <c r="O44" i="15"/>
  <c r="M44" i="15"/>
  <c r="K44" i="15"/>
  <c r="I44" i="15"/>
  <c r="G44" i="15"/>
  <c r="E44" i="15"/>
  <c r="AQ43" i="15"/>
  <c r="AO43" i="15"/>
  <c r="AM43" i="15"/>
  <c r="AK43" i="15"/>
  <c r="AI43" i="15"/>
  <c r="AG43" i="15"/>
  <c r="AE43" i="15"/>
  <c r="AC43" i="15"/>
  <c r="AA43" i="15"/>
  <c r="Y43" i="15"/>
  <c r="W43" i="15"/>
  <c r="U43" i="15"/>
  <c r="S43" i="15"/>
  <c r="Q43" i="15"/>
  <c r="O43" i="15"/>
  <c r="M43" i="15"/>
  <c r="K43" i="15"/>
  <c r="I43" i="15"/>
  <c r="G43" i="15"/>
  <c r="E43" i="15"/>
  <c r="AQ42" i="15"/>
  <c r="AO42" i="15"/>
  <c r="AM42" i="15"/>
  <c r="AK42" i="15"/>
  <c r="AI42" i="15"/>
  <c r="AG42" i="15"/>
  <c r="AE42" i="15"/>
  <c r="AC42" i="15"/>
  <c r="AA42" i="15"/>
  <c r="Y42" i="15"/>
  <c r="W42" i="15"/>
  <c r="U42" i="15"/>
  <c r="S42" i="15"/>
  <c r="Q42" i="15"/>
  <c r="O42" i="15"/>
  <c r="M42" i="15"/>
  <c r="K42" i="15"/>
  <c r="I42" i="15"/>
  <c r="G42" i="15"/>
  <c r="E42" i="15"/>
  <c r="AQ41" i="15"/>
  <c r="AO41" i="15"/>
  <c r="AM41" i="15"/>
  <c r="AK41" i="15"/>
  <c r="AI41" i="15"/>
  <c r="AG41" i="15"/>
  <c r="AE41" i="15"/>
  <c r="AC41" i="15"/>
  <c r="AA41" i="15"/>
  <c r="Y41" i="15"/>
  <c r="W41" i="15"/>
  <c r="U41" i="15"/>
  <c r="S41" i="15"/>
  <c r="Q41" i="15"/>
  <c r="O41" i="15"/>
  <c r="M41" i="15"/>
  <c r="K41" i="15"/>
  <c r="I41" i="15"/>
  <c r="G41" i="15"/>
  <c r="E41" i="15"/>
  <c r="AQ40" i="15"/>
  <c r="AO40" i="15"/>
  <c r="AM40" i="15"/>
  <c r="AK40" i="15"/>
  <c r="AI40" i="15"/>
  <c r="AG40" i="15"/>
  <c r="AE40" i="15"/>
  <c r="AC40" i="15"/>
  <c r="AA40" i="15"/>
  <c r="Y40" i="15"/>
  <c r="W40" i="15"/>
  <c r="U40" i="15"/>
  <c r="S40" i="15"/>
  <c r="Q40" i="15"/>
  <c r="O40" i="15"/>
  <c r="M40" i="15"/>
  <c r="K40" i="15"/>
  <c r="I40" i="15"/>
  <c r="G40" i="15"/>
  <c r="E40" i="15"/>
  <c r="AQ39" i="15"/>
  <c r="AO39" i="15"/>
  <c r="AM39" i="15"/>
  <c r="AK39" i="15"/>
  <c r="AI39" i="15"/>
  <c r="AG39" i="15"/>
  <c r="AE39" i="15"/>
  <c r="AC39" i="15"/>
  <c r="AA39" i="15"/>
  <c r="Y39" i="15"/>
  <c r="W39" i="15"/>
  <c r="U39" i="15"/>
  <c r="S39" i="15"/>
  <c r="Q39" i="15"/>
  <c r="O39" i="15"/>
  <c r="M39" i="15"/>
  <c r="K39" i="15"/>
  <c r="I39" i="15"/>
  <c r="G39" i="15"/>
  <c r="E39" i="15"/>
  <c r="AQ38" i="15"/>
  <c r="AO38" i="15"/>
  <c r="AM38" i="15"/>
  <c r="AK38" i="15"/>
  <c r="AI38" i="15"/>
  <c r="AG38" i="15"/>
  <c r="AE38" i="15"/>
  <c r="AC38" i="15"/>
  <c r="AA38" i="15"/>
  <c r="Y38" i="15"/>
  <c r="W38" i="15"/>
  <c r="U38" i="15"/>
  <c r="S38" i="15"/>
  <c r="Q38" i="15"/>
  <c r="O38" i="15"/>
  <c r="M38" i="15"/>
  <c r="K38" i="15"/>
  <c r="I38" i="15"/>
  <c r="G38" i="15"/>
  <c r="E38" i="15"/>
  <c r="AQ37" i="15"/>
  <c r="AO37" i="15"/>
  <c r="AM37" i="15"/>
  <c r="AK37" i="15"/>
  <c r="AI37" i="15"/>
  <c r="AG37" i="15"/>
  <c r="AE37" i="15"/>
  <c r="AC37" i="15"/>
  <c r="AA37" i="15"/>
  <c r="Y37" i="15"/>
  <c r="W37" i="15"/>
  <c r="U37" i="15"/>
  <c r="S37" i="15"/>
  <c r="Q37" i="15"/>
  <c r="O37" i="15"/>
  <c r="M37" i="15"/>
  <c r="K37" i="15"/>
  <c r="I37" i="15"/>
  <c r="G37" i="15"/>
  <c r="E37" i="15"/>
  <c r="AQ36" i="15"/>
  <c r="AO36" i="15"/>
  <c r="AM36" i="15"/>
  <c r="AK36" i="15"/>
  <c r="AI36" i="15"/>
  <c r="AG36" i="15"/>
  <c r="AE36" i="15"/>
  <c r="AC36" i="15"/>
  <c r="AA36" i="15"/>
  <c r="Y36" i="15"/>
  <c r="W36" i="15"/>
  <c r="U36" i="15"/>
  <c r="S36" i="15"/>
  <c r="Q36" i="15"/>
  <c r="O36" i="15"/>
  <c r="M36" i="15"/>
  <c r="K36" i="15"/>
  <c r="I36" i="15"/>
  <c r="G36" i="15"/>
  <c r="E36" i="15"/>
  <c r="AQ35" i="15"/>
  <c r="AO35" i="15"/>
  <c r="AM35" i="15"/>
  <c r="AK35" i="15"/>
  <c r="AI35" i="15"/>
  <c r="AG35" i="15"/>
  <c r="AE35" i="15"/>
  <c r="AC35" i="15"/>
  <c r="AA35" i="15"/>
  <c r="Y35" i="15"/>
  <c r="W35" i="15"/>
  <c r="U35" i="15"/>
  <c r="S35" i="15"/>
  <c r="Q35" i="15"/>
  <c r="O35" i="15"/>
  <c r="M35" i="15"/>
  <c r="K35" i="15"/>
  <c r="I35" i="15"/>
  <c r="G35" i="15"/>
  <c r="E35" i="15"/>
  <c r="AQ34" i="15"/>
  <c r="AO34" i="15"/>
  <c r="AM34" i="15"/>
  <c r="AK34" i="15"/>
  <c r="AI34" i="15"/>
  <c r="AG34" i="15"/>
  <c r="AE34" i="15"/>
  <c r="AC34" i="15"/>
  <c r="AA34" i="15"/>
  <c r="Y34" i="15"/>
  <c r="W34" i="15"/>
  <c r="U34" i="15"/>
  <c r="S34" i="15"/>
  <c r="Q34" i="15"/>
  <c r="O34" i="15"/>
  <c r="M34" i="15"/>
  <c r="K34" i="15"/>
  <c r="I34" i="15"/>
  <c r="G34" i="15"/>
  <c r="E34" i="15"/>
  <c r="AQ33" i="15"/>
  <c r="AO33" i="15"/>
  <c r="AM33" i="15"/>
  <c r="AK33" i="15"/>
  <c r="AI33" i="15"/>
  <c r="AG33" i="15"/>
  <c r="AE33" i="15"/>
  <c r="AC33" i="15"/>
  <c r="AA33" i="15"/>
  <c r="Y33" i="15"/>
  <c r="W33" i="15"/>
  <c r="U33" i="15"/>
  <c r="S33" i="15"/>
  <c r="Q33" i="15"/>
  <c r="O33" i="15"/>
  <c r="M33" i="15"/>
  <c r="K33" i="15"/>
  <c r="I33" i="15"/>
  <c r="G33" i="15"/>
  <c r="E33" i="15"/>
  <c r="AQ32" i="15"/>
  <c r="AO32" i="15"/>
  <c r="AM32" i="15"/>
  <c r="AK32" i="15"/>
  <c r="AI32" i="15"/>
  <c r="AG32" i="15"/>
  <c r="AE32" i="15"/>
  <c r="AC32" i="15"/>
  <c r="AA32" i="15"/>
  <c r="Y32" i="15"/>
  <c r="W32" i="15"/>
  <c r="U32" i="15"/>
  <c r="S32" i="15"/>
  <c r="Q32" i="15"/>
  <c r="O32" i="15"/>
  <c r="M32" i="15"/>
  <c r="K32" i="15"/>
  <c r="I32" i="15"/>
  <c r="G32" i="15"/>
  <c r="E32" i="15"/>
  <c r="AQ31" i="15"/>
  <c r="AO31" i="15"/>
  <c r="AM31" i="15"/>
  <c r="AK31" i="15"/>
  <c r="AI31" i="15"/>
  <c r="AG31" i="15"/>
  <c r="AE31" i="15"/>
  <c r="AC31" i="15"/>
  <c r="AA31" i="15"/>
  <c r="Y31" i="15"/>
  <c r="W31" i="15"/>
  <c r="U31" i="15"/>
  <c r="S31" i="15"/>
  <c r="Q31" i="15"/>
  <c r="O31" i="15"/>
  <c r="M31" i="15"/>
  <c r="K31" i="15"/>
  <c r="I31" i="15"/>
  <c r="G31" i="15"/>
  <c r="E31" i="15"/>
  <c r="AQ30" i="15"/>
  <c r="AO30" i="15"/>
  <c r="AM30" i="15"/>
  <c r="AK30" i="15"/>
  <c r="AI30" i="15"/>
  <c r="AG30" i="15"/>
  <c r="AE30" i="15"/>
  <c r="AC30" i="15"/>
  <c r="AA30" i="15"/>
  <c r="Y30" i="15"/>
  <c r="W30" i="15"/>
  <c r="U30" i="15"/>
  <c r="S30" i="15"/>
  <c r="Q30" i="15"/>
  <c r="O30" i="15"/>
  <c r="M30" i="15"/>
  <c r="K30" i="15"/>
  <c r="I30" i="15"/>
  <c r="G30" i="15"/>
  <c r="E30" i="15"/>
  <c r="AQ29" i="15"/>
  <c r="AO29" i="15"/>
  <c r="AM29" i="15"/>
  <c r="AK29" i="15"/>
  <c r="AI29" i="15"/>
  <c r="AG29" i="15"/>
  <c r="AE29" i="15"/>
  <c r="AC29" i="15"/>
  <c r="AA29" i="15"/>
  <c r="Y29" i="15"/>
  <c r="W29" i="15"/>
  <c r="U29" i="15"/>
  <c r="S29" i="15"/>
  <c r="Q29" i="15"/>
  <c r="O29" i="15"/>
  <c r="M29" i="15"/>
  <c r="K29" i="15"/>
  <c r="I29" i="15"/>
  <c r="G29" i="15"/>
  <c r="E29" i="15"/>
  <c r="AQ28" i="15"/>
  <c r="AO28" i="15"/>
  <c r="AM28" i="15"/>
  <c r="AK28" i="15"/>
  <c r="AI28" i="15"/>
  <c r="AG28" i="15"/>
  <c r="AE28" i="15"/>
  <c r="AC28" i="15"/>
  <c r="AA28" i="15"/>
  <c r="Y28" i="15"/>
  <c r="W28" i="15"/>
  <c r="U28" i="15"/>
  <c r="S28" i="15"/>
  <c r="Q28" i="15"/>
  <c r="O28" i="15"/>
  <c r="M28" i="15"/>
  <c r="K28" i="15"/>
  <c r="I28" i="15"/>
  <c r="G28" i="15"/>
  <c r="E28" i="15"/>
  <c r="AQ27" i="15"/>
  <c r="AO27" i="15"/>
  <c r="AM27" i="15"/>
  <c r="AK27" i="15"/>
  <c r="AI27" i="15"/>
  <c r="AG27" i="15"/>
  <c r="AE27" i="15"/>
  <c r="AC27" i="15"/>
  <c r="AA27" i="15"/>
  <c r="Y27" i="15"/>
  <c r="W27" i="15"/>
  <c r="U27" i="15"/>
  <c r="S27" i="15"/>
  <c r="Q27" i="15"/>
  <c r="O27" i="15"/>
  <c r="M27" i="15"/>
  <c r="K27" i="15"/>
  <c r="I27" i="15"/>
  <c r="G27" i="15"/>
  <c r="E27" i="15"/>
  <c r="AQ26" i="15"/>
  <c r="AO26" i="15"/>
  <c r="AM26" i="15"/>
  <c r="AK26" i="15"/>
  <c r="AI26" i="15"/>
  <c r="AG26" i="15"/>
  <c r="AE26" i="15"/>
  <c r="AC26" i="15"/>
  <c r="AA26" i="15"/>
  <c r="Y26" i="15"/>
  <c r="W26" i="15"/>
  <c r="U26" i="15"/>
  <c r="S26" i="15"/>
  <c r="Q26" i="15"/>
  <c r="O26" i="15"/>
  <c r="M26" i="15"/>
  <c r="K26" i="15"/>
  <c r="I26" i="15"/>
  <c r="G26" i="15"/>
  <c r="E26" i="15"/>
  <c r="AQ25" i="15"/>
  <c r="AO25" i="15"/>
  <c r="AM25" i="15"/>
  <c r="AK25" i="15"/>
  <c r="AI25" i="15"/>
  <c r="AG25" i="15"/>
  <c r="AE25" i="15"/>
  <c r="AC25" i="15"/>
  <c r="AA25" i="15"/>
  <c r="Y25" i="15"/>
  <c r="W25" i="15"/>
  <c r="U25" i="15"/>
  <c r="S25" i="15"/>
  <c r="Q25" i="15"/>
  <c r="O25" i="15"/>
  <c r="M25" i="15"/>
  <c r="K25" i="15"/>
  <c r="I25" i="15"/>
  <c r="G25" i="15"/>
  <c r="E25" i="15"/>
  <c r="AQ24" i="15"/>
  <c r="AO24" i="15"/>
  <c r="AM24" i="15"/>
  <c r="AK24" i="15"/>
  <c r="AI24" i="15"/>
  <c r="AG24" i="15"/>
  <c r="AE24" i="15"/>
  <c r="AC24" i="15"/>
  <c r="AA24" i="15"/>
  <c r="Y24" i="15"/>
  <c r="W24" i="15"/>
  <c r="U24" i="15"/>
  <c r="S24" i="15"/>
  <c r="Q24" i="15"/>
  <c r="O24" i="15"/>
  <c r="M24" i="15"/>
  <c r="K24" i="15"/>
  <c r="I24" i="15"/>
  <c r="G24" i="15"/>
  <c r="E24" i="15"/>
  <c r="AQ23" i="15"/>
  <c r="AO23" i="15"/>
  <c r="AM23" i="15"/>
  <c r="AK23" i="15"/>
  <c r="AI23" i="15"/>
  <c r="AG23" i="15"/>
  <c r="AE23" i="15"/>
  <c r="AC23" i="15"/>
  <c r="AA23" i="15"/>
  <c r="Y23" i="15"/>
  <c r="W23" i="15"/>
  <c r="U23" i="15"/>
  <c r="S23" i="15"/>
  <c r="Q23" i="15"/>
  <c r="O23" i="15"/>
  <c r="M23" i="15"/>
  <c r="K23" i="15"/>
  <c r="I23" i="15"/>
  <c r="G23" i="15"/>
  <c r="E23" i="15"/>
  <c r="AQ22" i="15"/>
  <c r="AO22" i="15"/>
  <c r="AM22" i="15"/>
  <c r="AK22" i="15"/>
  <c r="AI22" i="15"/>
  <c r="AG22" i="15"/>
  <c r="AE22" i="15"/>
  <c r="AC22" i="15"/>
  <c r="AA22" i="15"/>
  <c r="Y22" i="15"/>
  <c r="W22" i="15"/>
  <c r="U22" i="15"/>
  <c r="S22" i="15"/>
  <c r="Q22" i="15"/>
  <c r="O22" i="15"/>
  <c r="M22" i="15"/>
  <c r="K22" i="15"/>
  <c r="I22" i="15"/>
  <c r="G22" i="15"/>
  <c r="E22" i="15"/>
  <c r="AQ21" i="15"/>
  <c r="AO21" i="15"/>
  <c r="AM21" i="15"/>
  <c r="AK21" i="15"/>
  <c r="AI21" i="15"/>
  <c r="AG21" i="15"/>
  <c r="AE21" i="15"/>
  <c r="AC21" i="15"/>
  <c r="AA21" i="15"/>
  <c r="Y21" i="15"/>
  <c r="W21" i="15"/>
  <c r="U21" i="15"/>
  <c r="S21" i="15"/>
  <c r="Q21" i="15"/>
  <c r="O21" i="15"/>
  <c r="M21" i="15"/>
  <c r="K21" i="15"/>
  <c r="I21" i="15"/>
  <c r="G21" i="15"/>
  <c r="E21" i="15"/>
  <c r="AQ20" i="15"/>
  <c r="AO20" i="15"/>
  <c r="AM20" i="15"/>
  <c r="AK20" i="15"/>
  <c r="AI20" i="15"/>
  <c r="AG20" i="15"/>
  <c r="AE20" i="15"/>
  <c r="AC20" i="15"/>
  <c r="AA20" i="15"/>
  <c r="Y20" i="15"/>
  <c r="W20" i="15"/>
  <c r="U20" i="15"/>
  <c r="S20" i="15"/>
  <c r="Q20" i="15"/>
  <c r="O20" i="15"/>
  <c r="M20" i="15"/>
  <c r="K20" i="15"/>
  <c r="I20" i="15"/>
  <c r="G20" i="15"/>
  <c r="E20" i="15"/>
  <c r="AQ19" i="15"/>
  <c r="AO19" i="15"/>
  <c r="AM19" i="15"/>
  <c r="AK19" i="15"/>
  <c r="AI19" i="15"/>
  <c r="AG19" i="15"/>
  <c r="AG2" i="15"/>
  <c r="AE19" i="15"/>
  <c r="AC19" i="15"/>
  <c r="AC1" i="15"/>
  <c r="AC3" i="15" s="1"/>
  <c r="AA19" i="15"/>
  <c r="Y19" i="15"/>
  <c r="W19" i="15"/>
  <c r="U19" i="15"/>
  <c r="S19" i="15"/>
  <c r="Q19" i="15"/>
  <c r="O19" i="15"/>
  <c r="M19" i="15"/>
  <c r="K19" i="15"/>
  <c r="I19" i="15"/>
  <c r="G19" i="15"/>
  <c r="E19" i="15"/>
  <c r="AQ18" i="15"/>
  <c r="AO18" i="15"/>
  <c r="AM18" i="15"/>
  <c r="AK18" i="15"/>
  <c r="AI18" i="15"/>
  <c r="AG18" i="15"/>
  <c r="AE18" i="15"/>
  <c r="AC18" i="15"/>
  <c r="AA18" i="15"/>
  <c r="Y18" i="15"/>
  <c r="W18" i="15"/>
  <c r="U18" i="15"/>
  <c r="S18" i="15"/>
  <c r="Q18" i="15"/>
  <c r="O18" i="15"/>
  <c r="M18" i="15"/>
  <c r="K18" i="15"/>
  <c r="I18" i="15"/>
  <c r="G18" i="15"/>
  <c r="E18" i="15"/>
  <c r="AQ17" i="15"/>
  <c r="AO17" i="15"/>
  <c r="AM17" i="15"/>
  <c r="AK17" i="15"/>
  <c r="AI17" i="15"/>
  <c r="AG17" i="15"/>
  <c r="AE17" i="15"/>
  <c r="AC17" i="15"/>
  <c r="AA17" i="15"/>
  <c r="Y17" i="15"/>
  <c r="W17" i="15"/>
  <c r="U17" i="15"/>
  <c r="S17" i="15"/>
  <c r="Q17" i="15"/>
  <c r="O17" i="15"/>
  <c r="M17" i="15"/>
  <c r="K17" i="15"/>
  <c r="I17" i="15"/>
  <c r="G17" i="15"/>
  <c r="E17" i="15"/>
  <c r="AQ16" i="15"/>
  <c r="AO16" i="15"/>
  <c r="AM16" i="15"/>
  <c r="AK16" i="15"/>
  <c r="AI16" i="15"/>
  <c r="AG16" i="15"/>
  <c r="AE16" i="15"/>
  <c r="AC16" i="15"/>
  <c r="AA16" i="15"/>
  <c r="Y16" i="15"/>
  <c r="W16" i="15"/>
  <c r="U16" i="15"/>
  <c r="S16" i="15"/>
  <c r="Q16" i="15"/>
  <c r="O16" i="15"/>
  <c r="M16" i="15"/>
  <c r="K16" i="15"/>
  <c r="I16" i="15"/>
  <c r="G16" i="15"/>
  <c r="E16" i="15"/>
  <c r="AQ15" i="15"/>
  <c r="AO15" i="15"/>
  <c r="AM15" i="15"/>
  <c r="AK15" i="15"/>
  <c r="AI15" i="15"/>
  <c r="AG15" i="15"/>
  <c r="AE15" i="15"/>
  <c r="AC15" i="15"/>
  <c r="AA15" i="15"/>
  <c r="Y15" i="15"/>
  <c r="W15" i="15"/>
  <c r="U15" i="15"/>
  <c r="S15" i="15"/>
  <c r="Q15" i="15"/>
  <c r="O15" i="15"/>
  <c r="M15" i="15"/>
  <c r="K15" i="15"/>
  <c r="I15" i="15"/>
  <c r="G15" i="15"/>
  <c r="E15" i="15"/>
  <c r="AQ14" i="15"/>
  <c r="AO14" i="15"/>
  <c r="AM14" i="15"/>
  <c r="AK14" i="15"/>
  <c r="AI14" i="15"/>
  <c r="AG14" i="15"/>
  <c r="AE14" i="15"/>
  <c r="AC14" i="15"/>
  <c r="AA14" i="15"/>
  <c r="Y14" i="15"/>
  <c r="W14" i="15"/>
  <c r="U14" i="15"/>
  <c r="S14" i="15"/>
  <c r="Q14" i="15"/>
  <c r="O14" i="15"/>
  <c r="M14" i="15"/>
  <c r="K14" i="15"/>
  <c r="I14" i="15"/>
  <c r="G14" i="15"/>
  <c r="E14" i="15"/>
  <c r="AQ13" i="15"/>
  <c r="AO13" i="15"/>
  <c r="AM13" i="15"/>
  <c r="AK13" i="15"/>
  <c r="AI13" i="15"/>
  <c r="AG13" i="15"/>
  <c r="AE13" i="15"/>
  <c r="AC13" i="15"/>
  <c r="AA13" i="15"/>
  <c r="Y13" i="15"/>
  <c r="W13" i="15"/>
  <c r="U13" i="15"/>
  <c r="S13" i="15"/>
  <c r="Q13" i="15"/>
  <c r="O13" i="15"/>
  <c r="M13" i="15"/>
  <c r="K13" i="15"/>
  <c r="K1" i="15"/>
  <c r="K3" i="15" s="1"/>
  <c r="I13" i="15"/>
  <c r="G13" i="15"/>
  <c r="E13" i="15"/>
  <c r="AQ12" i="15"/>
  <c r="AO12" i="15"/>
  <c r="AM12" i="15"/>
  <c r="AM1" i="15"/>
  <c r="AK12" i="15"/>
  <c r="AI12" i="15"/>
  <c r="AI4" i="15"/>
  <c r="AG12" i="15"/>
  <c r="AG6" i="15"/>
  <c r="AE12" i="15"/>
  <c r="AC12" i="15"/>
  <c r="AA12" i="15"/>
  <c r="Y12" i="15"/>
  <c r="W12" i="15"/>
  <c r="W1" i="15"/>
  <c r="W2" i="15" s="1"/>
  <c r="U12" i="15"/>
  <c r="U1" i="15"/>
  <c r="U2" i="15" s="1"/>
  <c r="S12" i="15"/>
  <c r="S1" i="15"/>
  <c r="S2" i="15" s="1"/>
  <c r="Q12" i="15"/>
  <c r="Q1" i="15"/>
  <c r="Q3" i="15" s="1"/>
  <c r="O12" i="15"/>
  <c r="M12" i="15"/>
  <c r="K12" i="15"/>
  <c r="I12" i="15"/>
  <c r="G12" i="15"/>
  <c r="G1" i="15"/>
  <c r="G3" i="15" s="1"/>
  <c r="E12" i="15"/>
  <c r="AQ10" i="15"/>
  <c r="AO10" i="15"/>
  <c r="AM10" i="15"/>
  <c r="AK10" i="15"/>
  <c r="AI10" i="15"/>
  <c r="AG10" i="15"/>
  <c r="AE10" i="15"/>
  <c r="AC10" i="15"/>
  <c r="AA10" i="15"/>
  <c r="Y10" i="15"/>
  <c r="W10" i="15"/>
  <c r="U10" i="15"/>
  <c r="S10" i="15"/>
  <c r="Q10" i="15"/>
  <c r="O10" i="15"/>
  <c r="M10" i="15"/>
  <c r="K10" i="15"/>
  <c r="I10" i="15"/>
  <c r="G10" i="15"/>
  <c r="E10" i="15"/>
  <c r="AK1" i="15"/>
  <c r="AK3" i="15" s="1"/>
  <c r="M1" i="15"/>
  <c r="M3" i="15" s="1"/>
  <c r="E1" i="15"/>
  <c r="E2" i="15" s="1"/>
  <c r="AA1" i="15"/>
  <c r="AA2" i="15" s="1"/>
  <c r="AQ1" i="15"/>
  <c r="AQ3" i="15" s="1"/>
  <c r="Y4" i="15"/>
  <c r="AI2" i="15"/>
  <c r="I1" i="15"/>
  <c r="Y3" i="15"/>
  <c r="AO1" i="15"/>
  <c r="AO3" i="15" s="1"/>
  <c r="AG1" i="15"/>
  <c r="AI5" i="15"/>
  <c r="I3" i="15"/>
  <c r="Y6" i="15"/>
  <c r="AI1" i="15"/>
  <c r="AI6" i="15"/>
  <c r="O1" i="15"/>
  <c r="O3" i="15" s="1"/>
  <c r="AE1" i="15"/>
  <c r="AE3" i="15" s="1"/>
  <c r="AM4" i="15"/>
  <c r="I4" i="15"/>
  <c r="AG3" i="15"/>
  <c r="I5" i="15"/>
  <c r="I2" i="15"/>
  <c r="AI3" i="15"/>
  <c r="Y5" i="15"/>
  <c r="AM6" i="15"/>
  <c r="Y2" i="15"/>
  <c r="AM3" i="15"/>
  <c r="AG5" i="15"/>
  <c r="AM5" i="15"/>
  <c r="I6" i="15"/>
  <c r="AM2" i="15"/>
  <c r="AG4" i="15"/>
  <c r="Y1" i="15"/>
  <c r="U31" i="14"/>
  <c r="U30" i="14"/>
  <c r="U29" i="14"/>
  <c r="M10" i="14"/>
  <c r="M9" i="14"/>
  <c r="M8" i="14"/>
  <c r="M7" i="14"/>
  <c r="T13" i="14"/>
  <c r="M5" i="14"/>
  <c r="J13" i="14"/>
  <c r="AD13" i="14"/>
  <c r="I15" i="10"/>
  <c r="H9" i="10"/>
  <c r="AB5" i="9"/>
  <c r="AD5" i="9"/>
  <c r="X5" i="9"/>
  <c r="Y5" i="9"/>
  <c r="AG5" i="9"/>
  <c r="AH5" i="9"/>
  <c r="AG19" i="9"/>
  <c r="AG18" i="9"/>
  <c r="AI16" i="9"/>
  <c r="AH13" i="9"/>
  <c r="AG11" i="9"/>
  <c r="AI11" i="9"/>
  <c r="AG8" i="9"/>
  <c r="AI8" i="9"/>
  <c r="AG7" i="9"/>
  <c r="AI7" i="9"/>
  <c r="AC9" i="9"/>
  <c r="AD14" i="9"/>
  <c r="AB6" i="9"/>
  <c r="AG9" i="9"/>
  <c r="AI9" i="9"/>
  <c r="AA7" i="9"/>
  <c r="W6" i="9"/>
  <c r="AB7" i="9"/>
  <c r="AD7" i="9"/>
  <c r="Y30" i="9"/>
  <c r="Y29" i="9"/>
  <c r="W28" i="9"/>
  <c r="Y28" i="9"/>
  <c r="R20" i="9"/>
  <c r="T20" i="9"/>
  <c r="T21" i="9"/>
  <c r="S11" i="9"/>
  <c r="Q6" i="9"/>
  <c r="Q7" i="9"/>
  <c r="Q8" i="9"/>
  <c r="Q9" i="9"/>
  <c r="Q10" i="9"/>
  <c r="M23" i="9"/>
  <c r="X9" i="9"/>
  <c r="AD6" i="9"/>
  <c r="AI19" i="9"/>
  <c r="Y6" i="9"/>
  <c r="AG12" i="9"/>
  <c r="AI12" i="9"/>
  <c r="AI18" i="9"/>
  <c r="AI5" i="9"/>
  <c r="C23" i="9"/>
  <c r="D23" i="9"/>
  <c r="E23" i="9"/>
  <c r="C24" i="9"/>
  <c r="E24" i="9"/>
  <c r="G25" i="9"/>
  <c r="E26" i="9"/>
  <c r="D27" i="9"/>
  <c r="E27" i="9"/>
  <c r="G27" i="9"/>
  <c r="D28" i="9"/>
  <c r="E28" i="9"/>
  <c r="D29" i="9"/>
  <c r="E30" i="9"/>
  <c r="E31" i="9"/>
  <c r="G31" i="9"/>
  <c r="G32" i="9"/>
  <c r="E33" i="9"/>
  <c r="H33" i="9"/>
  <c r="AI17" i="9"/>
  <c r="E34" i="9"/>
  <c r="N13" i="9"/>
  <c r="M10" i="9"/>
  <c r="R10" i="9"/>
  <c r="M9" i="9"/>
  <c r="R9" i="9"/>
  <c r="M8" i="9"/>
  <c r="R8" i="9"/>
  <c r="T8" i="9"/>
  <c r="M7" i="9"/>
  <c r="R7" i="9"/>
  <c r="M6" i="9"/>
  <c r="R6" i="9"/>
  <c r="M5" i="9"/>
  <c r="R5" i="9"/>
  <c r="T5" i="9"/>
  <c r="N6" i="9"/>
  <c r="N7" i="9"/>
  <c r="N8" i="9"/>
  <c r="N9" i="9"/>
  <c r="O9" i="9"/>
  <c r="N10" i="9"/>
  <c r="O10" i="9"/>
  <c r="N5" i="9"/>
  <c r="L5" i="9"/>
  <c r="Q5" i="9"/>
  <c r="I11" i="6"/>
  <c r="D5" i="6"/>
  <c r="D6" i="6"/>
  <c r="D7" i="6"/>
  <c r="D8" i="6"/>
  <c r="D9" i="6"/>
  <c r="M10" i="4"/>
  <c r="H9" i="4"/>
  <c r="F37" i="1"/>
  <c r="K40" i="1"/>
  <c r="D4" i="6"/>
  <c r="O7" i="9"/>
  <c r="O6" i="9"/>
  <c r="O8" i="9"/>
  <c r="O5" i="9"/>
  <c r="O11" i="9"/>
  <c r="O13" i="9"/>
  <c r="O14" i="9"/>
  <c r="N11" i="9"/>
  <c r="T6" i="9"/>
  <c r="AG6" i="9"/>
  <c r="AI6" i="9"/>
  <c r="AG10" i="9"/>
  <c r="AI10" i="9"/>
  <c r="T7" i="9"/>
  <c r="W7" i="9"/>
  <c r="Y7" i="9"/>
  <c r="T9" i="9"/>
  <c r="O18" i="9"/>
  <c r="T10" i="9"/>
  <c r="W8" i="9"/>
  <c r="C43" i="7"/>
  <c r="AI13" i="9"/>
  <c r="AI14" i="9"/>
  <c r="AI15" i="9"/>
  <c r="AI20" i="9"/>
  <c r="AI21" i="9"/>
  <c r="AI22" i="9"/>
  <c r="O20" i="9"/>
  <c r="T11" i="9"/>
  <c r="T13" i="9"/>
  <c r="T14" i="9"/>
  <c r="T22" i="9"/>
  <c r="T25" i="9"/>
  <c r="O23" i="9"/>
  <c r="O21" i="9"/>
  <c r="O22" i="9"/>
  <c r="AB8" i="9"/>
  <c r="AD8" i="9"/>
  <c r="AD9" i="9"/>
  <c r="Y8" i="9"/>
  <c r="Y9" i="9"/>
  <c r="Y11" i="9"/>
  <c r="Y12" i="9"/>
  <c r="Y22" i="9"/>
  <c r="M27" i="6"/>
  <c r="G18" i="6"/>
  <c r="L19" i="6"/>
  <c r="N11" i="6"/>
  <c r="F17" i="5"/>
  <c r="H10" i="5"/>
  <c r="F16" i="4"/>
  <c r="K17" i="4"/>
  <c r="M11" i="2"/>
  <c r="F20" i="2"/>
  <c r="K17" i="2"/>
  <c r="H13" i="2"/>
  <c r="H44" i="1"/>
  <c r="G6" i="12" s="1"/>
  <c r="H6" i="12" s="1"/>
  <c r="I6" i="12" s="1"/>
  <c r="H9" i="1"/>
  <c r="M9" i="1"/>
  <c r="H17" i="2"/>
  <c r="I17" i="2" s="1"/>
  <c r="C20" i="4"/>
  <c r="AI23" i="9"/>
  <c r="AI24" i="9"/>
  <c r="AI26" i="9"/>
  <c r="AI27" i="9"/>
  <c r="AI29" i="9"/>
  <c r="T23" i="9"/>
  <c r="T24" i="9"/>
  <c r="T26" i="9"/>
  <c r="T27" i="9"/>
  <c r="T28" i="9"/>
  <c r="T30" i="9"/>
  <c r="Y25" i="9"/>
  <c r="Y23" i="9"/>
  <c r="Y24" i="9"/>
  <c r="AD11" i="9"/>
  <c r="AD12" i="9"/>
  <c r="AD15" i="9"/>
  <c r="O24" i="9"/>
  <c r="O25" i="9"/>
  <c r="O27" i="9"/>
  <c r="H14" i="4"/>
  <c r="I14" i="4" s="1"/>
  <c r="B20" i="5"/>
  <c r="D21" i="6" s="1"/>
  <c r="I16" i="6" s="1"/>
  <c r="Y26" i="9"/>
  <c r="Y27" i="9"/>
  <c r="AD16" i="9"/>
  <c r="H16" i="10"/>
  <c r="I16" i="10" s="1"/>
  <c r="H14" i="5"/>
  <c r="I14" i="5" s="1"/>
  <c r="Y31" i="9"/>
  <c r="Y32" i="9"/>
  <c r="Y33" i="9"/>
  <c r="Y35" i="9"/>
  <c r="AD19" i="9"/>
  <c r="AD17" i="9"/>
  <c r="AD18" i="9"/>
  <c r="AD20" i="9"/>
  <c r="AD21" i="9"/>
  <c r="AD22" i="9"/>
  <c r="AD24" i="9"/>
  <c r="G27" i="2"/>
  <c r="L25" i="4"/>
  <c r="G25" i="5"/>
  <c r="H27" i="6"/>
  <c r="U22" i="14" l="1"/>
  <c r="G7" i="12"/>
  <c r="M33" i="1"/>
  <c r="N33" i="1" s="1"/>
  <c r="J24" i="1"/>
  <c r="N17" i="6"/>
  <c r="O17" i="6" s="1"/>
  <c r="J16" i="6"/>
  <c r="M15" i="4"/>
  <c r="N15" i="4" s="1"/>
  <c r="H24" i="4"/>
  <c r="H25" i="4" s="1"/>
  <c r="I25" i="4" s="1"/>
  <c r="M24" i="4"/>
  <c r="M25" i="4" s="1"/>
  <c r="G20" i="12" s="1"/>
  <c r="I7" i="1"/>
  <c r="L7" i="1"/>
  <c r="N7" i="1" s="1"/>
  <c r="B7" i="2"/>
  <c r="B6" i="4" s="1"/>
  <c r="G7" i="4" s="1"/>
  <c r="L7" i="4" s="1"/>
  <c r="K10" i="14"/>
  <c r="N10" i="14"/>
  <c r="P10" i="14" s="1"/>
  <c r="M16" i="1"/>
  <c r="N16" i="1" s="1"/>
  <c r="M25" i="1"/>
  <c r="M41" i="1"/>
  <c r="D23" i="6"/>
  <c r="J14" i="14"/>
  <c r="AD14" i="14" s="1"/>
  <c r="I32" i="1"/>
  <c r="J32" i="1" s="1"/>
  <c r="I31" i="1"/>
  <c r="C27" i="2"/>
  <c r="AC26" i="14"/>
  <c r="I26" i="14"/>
  <c r="B19" i="5"/>
  <c r="H13" i="5" s="1"/>
  <c r="H16" i="2"/>
  <c r="M14" i="2" s="1"/>
  <c r="C19" i="4"/>
  <c r="H13" i="4" s="1"/>
  <c r="M14" i="4" s="1"/>
  <c r="N25" i="4"/>
  <c r="C19" i="10"/>
  <c r="H13" i="10" s="1"/>
  <c r="I26" i="1"/>
  <c r="M32" i="1" s="1"/>
  <c r="N26" i="14"/>
  <c r="S26" i="14"/>
  <c r="AC11" i="14"/>
  <c r="AE11" i="14" s="1"/>
  <c r="N9" i="14"/>
  <c r="AC2" i="15"/>
  <c r="AC6" i="15" s="1"/>
  <c r="I14" i="10"/>
  <c r="B8" i="2"/>
  <c r="B6" i="2"/>
  <c r="AQ2" i="18"/>
  <c r="AQ5" i="18" s="1"/>
  <c r="AC2" i="18"/>
  <c r="AC5" i="18" s="1"/>
  <c r="O3" i="18"/>
  <c r="O5" i="18" s="1"/>
  <c r="Q3" i="18"/>
  <c r="Q4" i="18" s="1"/>
  <c r="K2" i="18"/>
  <c r="K6" i="18" s="1"/>
  <c r="AA2" i="18"/>
  <c r="AA5" i="18" s="1"/>
  <c r="Y3" i="18"/>
  <c r="Y6" i="18" s="1"/>
  <c r="O2" i="15"/>
  <c r="O4" i="15" s="1"/>
  <c r="AA3" i="15"/>
  <c r="AA5" i="15" s="1"/>
  <c r="AC19" i="14" s="1"/>
  <c r="AE19" i="14" s="1"/>
  <c r="K2" i="15"/>
  <c r="K6" i="15" s="1"/>
  <c r="B10" i="2"/>
  <c r="I11" i="2" s="1"/>
  <c r="W2" i="18"/>
  <c r="W6" i="18" s="1"/>
  <c r="AO2" i="18"/>
  <c r="AO5" i="18" s="1"/>
  <c r="B11" i="2"/>
  <c r="AO2" i="15"/>
  <c r="AO4" i="15" s="1"/>
  <c r="AE7" i="14"/>
  <c r="G2" i="15"/>
  <c r="G6" i="15" s="1"/>
  <c r="S3" i="15"/>
  <c r="S4" i="15" s="1"/>
  <c r="I2" i="18"/>
  <c r="I5" i="18" s="1"/>
  <c r="G3" i="18"/>
  <c r="G4" i="18" s="1"/>
  <c r="AE2" i="18"/>
  <c r="AE6" i="18" s="1"/>
  <c r="U3" i="15"/>
  <c r="U5" i="15" s="1"/>
  <c r="AQ2" i="15"/>
  <c r="AQ4" i="15" s="1"/>
  <c r="E3" i="15"/>
  <c r="E6" i="15" s="1"/>
  <c r="W3" i="15"/>
  <c r="W5" i="15" s="1"/>
  <c r="AK2" i="18"/>
  <c r="AK5" i="18" s="1"/>
  <c r="U3" i="18"/>
  <c r="U4" i="18" s="1"/>
  <c r="S2" i="18"/>
  <c r="S5" i="18" s="1"/>
  <c r="Q2" i="15"/>
  <c r="M2" i="15"/>
  <c r="E3" i="18"/>
  <c r="E5" i="18" s="1"/>
  <c r="AE2" i="15"/>
  <c r="M2" i="18"/>
  <c r="AK2" i="15"/>
  <c r="C7" i="6" l="1"/>
  <c r="H7" i="6" s="1"/>
  <c r="J7" i="6" s="1"/>
  <c r="S8" i="14"/>
  <c r="B6" i="5"/>
  <c r="G7" i="5" s="1"/>
  <c r="I7" i="5" s="1"/>
  <c r="T14" i="14"/>
  <c r="Y14" i="14" s="1"/>
  <c r="G19" i="12"/>
  <c r="G8" i="2"/>
  <c r="B8" i="4"/>
  <c r="O14" i="14"/>
  <c r="M7" i="6"/>
  <c r="O7" i="6" s="1"/>
  <c r="D20" i="6"/>
  <c r="I15" i="6" s="1"/>
  <c r="N15" i="6" s="1"/>
  <c r="G8" i="1"/>
  <c r="I8" i="1" s="1"/>
  <c r="G8" i="12"/>
  <c r="B22" i="5"/>
  <c r="H20" i="2"/>
  <c r="M17" i="2" s="1"/>
  <c r="H26" i="2"/>
  <c r="H27" i="2" s="1"/>
  <c r="M26" i="2"/>
  <c r="M27" i="2" s="1"/>
  <c r="J31" i="1"/>
  <c r="I33" i="1"/>
  <c r="N26" i="6"/>
  <c r="N27" i="6" s="1"/>
  <c r="I26" i="6"/>
  <c r="I27" i="6" s="1"/>
  <c r="I18" i="6"/>
  <c r="N19" i="6" s="1"/>
  <c r="C23" i="2"/>
  <c r="C18" i="10"/>
  <c r="H10" i="10" s="1"/>
  <c r="H11" i="1"/>
  <c r="M11" i="1" s="1"/>
  <c r="N25" i="1"/>
  <c r="M26" i="1"/>
  <c r="N41" i="1"/>
  <c r="M42" i="1"/>
  <c r="J26" i="1"/>
  <c r="I27" i="1"/>
  <c r="I7" i="4"/>
  <c r="M34" i="1"/>
  <c r="N32" i="1"/>
  <c r="L7" i="2"/>
  <c r="N7" i="2" s="1"/>
  <c r="I8" i="2"/>
  <c r="P9" i="14"/>
  <c r="S7" i="14"/>
  <c r="U7" i="14" s="1"/>
  <c r="G6" i="1"/>
  <c r="I6" i="1" s="1"/>
  <c r="N7" i="4"/>
  <c r="L9" i="4"/>
  <c r="N9" i="4" s="1"/>
  <c r="I5" i="14"/>
  <c r="S5" i="14" s="1"/>
  <c r="X5" i="14" s="1"/>
  <c r="Z5" i="14" s="1"/>
  <c r="AC6" i="18"/>
  <c r="AQ6" i="18"/>
  <c r="AQ4" i="18"/>
  <c r="AC5" i="15"/>
  <c r="AC4" i="15"/>
  <c r="AO5" i="15"/>
  <c r="O4" i="18"/>
  <c r="AO6" i="15"/>
  <c r="Q6" i="18"/>
  <c r="Q5" i="18"/>
  <c r="K5" i="18"/>
  <c r="Y5" i="18"/>
  <c r="Y4" i="18"/>
  <c r="K4" i="18"/>
  <c r="AO4" i="18"/>
  <c r="AA6" i="18"/>
  <c r="W4" i="18"/>
  <c r="AO6" i="18"/>
  <c r="W5" i="18"/>
  <c r="AA4" i="18"/>
  <c r="O6" i="18"/>
  <c r="AE8" i="14"/>
  <c r="G4" i="15"/>
  <c r="O6" i="15"/>
  <c r="O5" i="15"/>
  <c r="AQ5" i="15"/>
  <c r="AQ6" i="15"/>
  <c r="S5" i="15"/>
  <c r="S6" i="18"/>
  <c r="AA4" i="15"/>
  <c r="S6" i="15"/>
  <c r="S4" i="18"/>
  <c r="AA6" i="15"/>
  <c r="K4" i="15"/>
  <c r="I4" i="18"/>
  <c r="I6" i="18"/>
  <c r="K5" i="15"/>
  <c r="G5" i="15"/>
  <c r="G6" i="18"/>
  <c r="U4" i="15"/>
  <c r="C6" i="6"/>
  <c r="H6" i="6" s="1"/>
  <c r="B5" i="4"/>
  <c r="G6" i="4" s="1"/>
  <c r="B5" i="5"/>
  <c r="G7" i="2"/>
  <c r="AE5" i="18"/>
  <c r="G4" i="1"/>
  <c r="B4" i="2"/>
  <c r="B3" i="5" s="1"/>
  <c r="U6" i="15"/>
  <c r="W6" i="15"/>
  <c r="U6" i="14"/>
  <c r="U6" i="18"/>
  <c r="C50" i="17"/>
  <c r="C49" i="17"/>
  <c r="I8" i="14"/>
  <c r="I7" i="14"/>
  <c r="AC9" i="14"/>
  <c r="AE9" i="14" s="1"/>
  <c r="N14" i="1"/>
  <c r="B9" i="2"/>
  <c r="I6" i="14"/>
  <c r="G9" i="2"/>
  <c r="B7" i="5"/>
  <c r="B7" i="4"/>
  <c r="G8" i="4" s="1"/>
  <c r="C8" i="6"/>
  <c r="H8" i="6" s="1"/>
  <c r="B8" i="5"/>
  <c r="G9" i="5" s="1"/>
  <c r="I9" i="5" s="1"/>
  <c r="G12" i="2"/>
  <c r="I12" i="2" s="1"/>
  <c r="E4" i="15"/>
  <c r="G5" i="18"/>
  <c r="E5" i="15"/>
  <c r="I17" i="14" s="1"/>
  <c r="W4" i="15"/>
  <c r="AK6" i="18"/>
  <c r="AK4" i="18"/>
  <c r="U5" i="18"/>
  <c r="M6" i="15"/>
  <c r="M5" i="15"/>
  <c r="M4" i="15"/>
  <c r="M5" i="18"/>
  <c r="M6" i="18"/>
  <c r="M4" i="18"/>
  <c r="AE5" i="15"/>
  <c r="AE4" i="15"/>
  <c r="AE6" i="15"/>
  <c r="Q6" i="15"/>
  <c r="Q5" i="15"/>
  <c r="Q4" i="15"/>
  <c r="AK6" i="15"/>
  <c r="AK4" i="15"/>
  <c r="AK5" i="15"/>
  <c r="E6" i="18"/>
  <c r="L8" i="1" l="1"/>
  <c r="N8" i="1" s="1"/>
  <c r="U8" i="14"/>
  <c r="X8" i="14"/>
  <c r="Z8" i="14" s="1"/>
  <c r="Z13" i="14" s="1"/>
  <c r="Z14" i="14" s="1"/>
  <c r="Z15" i="14" s="1"/>
  <c r="K5" i="14"/>
  <c r="B6" i="10"/>
  <c r="G7" i="10" s="1"/>
  <c r="I7" i="10" s="1"/>
  <c r="N5" i="14"/>
  <c r="P5" i="14" s="1"/>
  <c r="L6" i="1"/>
  <c r="N6" i="1" s="1"/>
  <c r="I18" i="14"/>
  <c r="N18" i="14" s="1"/>
  <c r="S18" i="14" s="1"/>
  <c r="U18" i="14" s="1"/>
  <c r="G9" i="12"/>
  <c r="J33" i="1"/>
  <c r="G12" i="12"/>
  <c r="N26" i="1"/>
  <c r="N27" i="2"/>
  <c r="G18" i="12"/>
  <c r="G17" i="12"/>
  <c r="I27" i="2"/>
  <c r="G10" i="12"/>
  <c r="N42" i="1"/>
  <c r="H17" i="5"/>
  <c r="H24" i="5"/>
  <c r="H25" i="5" s="1"/>
  <c r="C18" i="4"/>
  <c r="H10" i="4" s="1"/>
  <c r="M11" i="4" s="1"/>
  <c r="H14" i="2"/>
  <c r="M12" i="2" s="1"/>
  <c r="B18" i="5"/>
  <c r="J27" i="6"/>
  <c r="G22" i="12"/>
  <c r="G23" i="12"/>
  <c r="O27" i="6"/>
  <c r="G11" i="12"/>
  <c r="N34" i="1"/>
  <c r="K7" i="14"/>
  <c r="N7" i="14"/>
  <c r="J6" i="6"/>
  <c r="M6" i="6"/>
  <c r="O6" i="6" s="1"/>
  <c r="N6" i="14"/>
  <c r="K6" i="14"/>
  <c r="I9" i="2"/>
  <c r="L8" i="2"/>
  <c r="N8" i="2" s="1"/>
  <c r="N8" i="14"/>
  <c r="P8" i="14" s="1"/>
  <c r="K8" i="14"/>
  <c r="C4" i="6"/>
  <c r="H9" i="6" s="1"/>
  <c r="G10" i="2"/>
  <c r="B5" i="2"/>
  <c r="G5" i="1"/>
  <c r="C9" i="6"/>
  <c r="H10" i="6" s="1"/>
  <c r="B3" i="4"/>
  <c r="G4" i="4" s="1"/>
  <c r="G5" i="2"/>
  <c r="G8" i="5"/>
  <c r="I8" i="5" s="1"/>
  <c r="B7" i="10"/>
  <c r="G8" i="10" s="1"/>
  <c r="I8" i="10" s="1"/>
  <c r="L6" i="4"/>
  <c r="N6" i="4" s="1"/>
  <c r="I6" i="4"/>
  <c r="L4" i="1"/>
  <c r="N4" i="1" s="1"/>
  <c r="I4" i="1"/>
  <c r="U5" i="14"/>
  <c r="U13" i="14" s="1"/>
  <c r="U14" i="14" s="1"/>
  <c r="U15" i="14" s="1"/>
  <c r="M8" i="6"/>
  <c r="O8" i="6" s="1"/>
  <c r="J8" i="6"/>
  <c r="L6" i="2"/>
  <c r="N6" i="2" s="1"/>
  <c r="I7" i="2"/>
  <c r="I8" i="4"/>
  <c r="L8" i="4"/>
  <c r="N8" i="4" s="1"/>
  <c r="G6" i="5"/>
  <c r="I6" i="5" s="1"/>
  <c r="B5" i="10"/>
  <c r="G6" i="10" s="1"/>
  <c r="I6" i="10" s="1"/>
  <c r="K17" i="14"/>
  <c r="N17" i="14"/>
  <c r="N19" i="14"/>
  <c r="I19" i="14"/>
  <c r="K19" i="14" s="1"/>
  <c r="AC5" i="14" l="1"/>
  <c r="AE5" i="14" s="1"/>
  <c r="P18" i="14"/>
  <c r="I25" i="5"/>
  <c r="G21" i="12"/>
  <c r="H11" i="5"/>
  <c r="D19" i="6"/>
  <c r="I12" i="6" s="1"/>
  <c r="N12" i="6" s="1"/>
  <c r="K13" i="14"/>
  <c r="K14" i="14" s="1"/>
  <c r="K15" i="14" s="1"/>
  <c r="K23" i="14" s="1"/>
  <c r="K26" i="14" s="1"/>
  <c r="L4" i="4"/>
  <c r="N4" i="4" s="1"/>
  <c r="I4" i="4"/>
  <c r="I5" i="1"/>
  <c r="I9" i="1" s="1"/>
  <c r="I11" i="1" s="1"/>
  <c r="I12" i="1" s="1"/>
  <c r="L5" i="1"/>
  <c r="N5" i="1" s="1"/>
  <c r="N9" i="1" s="1"/>
  <c r="N11" i="1" s="1"/>
  <c r="N12" i="1" s="1"/>
  <c r="C5" i="6"/>
  <c r="H5" i="6" s="1"/>
  <c r="B4" i="4"/>
  <c r="G5" i="4" s="1"/>
  <c r="G6" i="2"/>
  <c r="B4" i="5"/>
  <c r="P6" i="14"/>
  <c r="AC6" i="14"/>
  <c r="AE6" i="14" s="1"/>
  <c r="I10" i="2"/>
  <c r="L9" i="2"/>
  <c r="N9" i="2" s="1"/>
  <c r="J9" i="6"/>
  <c r="M9" i="6"/>
  <c r="O9" i="6" s="1"/>
  <c r="B3" i="10"/>
  <c r="G4" i="10" s="1"/>
  <c r="I4" i="10" s="1"/>
  <c r="G4" i="5"/>
  <c r="I4" i="5" s="1"/>
  <c r="AC10" i="14"/>
  <c r="AE10" i="14" s="1"/>
  <c r="P7" i="14"/>
  <c r="M10" i="6"/>
  <c r="O10" i="6" s="1"/>
  <c r="J10" i="6"/>
  <c r="L10" i="2"/>
  <c r="N10" i="2" s="1"/>
  <c r="I5" i="2"/>
  <c r="P17" i="14"/>
  <c r="S17" i="14"/>
  <c r="X17" i="14" s="1"/>
  <c r="Z17" i="14" s="1"/>
  <c r="Z23" i="14" s="1"/>
  <c r="S19" i="14"/>
  <c r="U19" i="14" s="1"/>
  <c r="P19" i="14"/>
  <c r="Z24" i="14" l="1"/>
  <c r="Z25" i="14" s="1"/>
  <c r="Z26" i="14"/>
  <c r="Z27" i="14" s="1"/>
  <c r="Z28" i="14" s="1"/>
  <c r="Z29" i="14" s="1"/>
  <c r="Z31" i="14" s="1"/>
  <c r="AE13" i="14"/>
  <c r="AE14" i="14" s="1"/>
  <c r="AE15" i="14" s="1"/>
  <c r="P13" i="14"/>
  <c r="P14" i="14" s="1"/>
  <c r="P15" i="14" s="1"/>
  <c r="P23" i="14" s="1"/>
  <c r="P24" i="14" s="1"/>
  <c r="P25" i="14" s="1"/>
  <c r="K24" i="14"/>
  <c r="K25" i="14" s="1"/>
  <c r="K27" i="14" s="1"/>
  <c r="K28" i="14" s="1"/>
  <c r="I6" i="2"/>
  <c r="I13" i="2" s="1"/>
  <c r="I14" i="2" s="1"/>
  <c r="I15" i="2" s="1"/>
  <c r="L5" i="2"/>
  <c r="N5" i="2" s="1"/>
  <c r="N11" i="2" s="1"/>
  <c r="N12" i="2" s="1"/>
  <c r="N13" i="2" s="1"/>
  <c r="L5" i="4"/>
  <c r="N5" i="4" s="1"/>
  <c r="N10" i="4" s="1"/>
  <c r="N11" i="4" s="1"/>
  <c r="N12" i="4" s="1"/>
  <c r="I5" i="4"/>
  <c r="I9" i="4" s="1"/>
  <c r="I10" i="4" s="1"/>
  <c r="I11" i="4" s="1"/>
  <c r="M5" i="6"/>
  <c r="O5" i="6" s="1"/>
  <c r="O11" i="6" s="1"/>
  <c r="O12" i="6" s="1"/>
  <c r="O13" i="6" s="1"/>
  <c r="J5" i="6"/>
  <c r="J11" i="6" s="1"/>
  <c r="J12" i="6" s="1"/>
  <c r="J13" i="6" s="1"/>
  <c r="N15" i="1"/>
  <c r="N13" i="1"/>
  <c r="N18" i="1"/>
  <c r="B4" i="10"/>
  <c r="G5" i="10" s="1"/>
  <c r="I5" i="10" s="1"/>
  <c r="I9" i="10" s="1"/>
  <c r="I10" i="10" s="1"/>
  <c r="I11" i="10" s="1"/>
  <c r="G5" i="5"/>
  <c r="I5" i="5" s="1"/>
  <c r="I10" i="5" s="1"/>
  <c r="I11" i="5" s="1"/>
  <c r="I12" i="5" s="1"/>
  <c r="I18" i="1"/>
  <c r="I14" i="1"/>
  <c r="I13" i="1"/>
  <c r="U17" i="14"/>
  <c r="U23" i="14" s="1"/>
  <c r="I17" i="1" l="1"/>
  <c r="I19" i="1" s="1"/>
  <c r="I13" i="5"/>
  <c r="I15" i="5"/>
  <c r="I17" i="5"/>
  <c r="I12" i="4"/>
  <c r="I13" i="4"/>
  <c r="I16" i="4"/>
  <c r="N17" i="1"/>
  <c r="N19" i="1" s="1"/>
  <c r="I13" i="10"/>
  <c r="I12" i="10"/>
  <c r="I18" i="10"/>
  <c r="J18" i="6"/>
  <c r="J14" i="6"/>
  <c r="J17" i="6" s="1"/>
  <c r="J15" i="6"/>
  <c r="I20" i="2"/>
  <c r="I16" i="2"/>
  <c r="I18" i="2"/>
  <c r="O14" i="6"/>
  <c r="O15" i="6"/>
  <c r="O19" i="6"/>
  <c r="N14" i="4"/>
  <c r="N13" i="4"/>
  <c r="N17" i="4"/>
  <c r="N14" i="2"/>
  <c r="N15" i="2"/>
  <c r="N17" i="2"/>
  <c r="P26" i="14"/>
  <c r="P27" i="14" s="1"/>
  <c r="P28" i="14" s="1"/>
  <c r="P29" i="14" s="1"/>
  <c r="P31" i="14" s="1"/>
  <c r="U26" i="14"/>
  <c r="U24" i="14"/>
  <c r="U25" i="14" s="1"/>
  <c r="AC17" i="14"/>
  <c r="AE17" i="14" s="1"/>
  <c r="AE23" i="14" s="1"/>
  <c r="D89" i="12"/>
  <c r="E89" i="12" s="1"/>
  <c r="K30" i="14"/>
  <c r="I15" i="4" l="1"/>
  <c r="I17" i="4" s="1"/>
  <c r="F19" i="12" s="1"/>
  <c r="I16" i="5"/>
  <c r="I18" i="5" s="1"/>
  <c r="O18" i="6"/>
  <c r="O20" i="6" s="1"/>
  <c r="I17" i="10"/>
  <c r="I19" i="10" s="1"/>
  <c r="I21" i="10" s="1"/>
  <c r="I19" i="2"/>
  <c r="N16" i="4"/>
  <c r="N18" i="4" s="1"/>
  <c r="U27" i="14"/>
  <c r="U32" i="14" s="1"/>
  <c r="U33" i="14" s="1"/>
  <c r="U34" i="14" s="1"/>
  <c r="D91" i="12"/>
  <c r="E91" i="12" s="1"/>
  <c r="F9" i="12"/>
  <c r="H9" i="12" s="1"/>
  <c r="I9" i="12" s="1"/>
  <c r="F8" i="12"/>
  <c r="H8" i="12" s="1"/>
  <c r="I8" i="12" s="1"/>
  <c r="I21" i="1"/>
  <c r="J19" i="6"/>
  <c r="N16" i="2"/>
  <c r="N18" i="2" s="1"/>
  <c r="N21" i="1"/>
  <c r="F12" i="12"/>
  <c r="H12" i="12" s="1"/>
  <c r="I12" i="12" s="1"/>
  <c r="AE24" i="14"/>
  <c r="AE25" i="14" s="1"/>
  <c r="AE26" i="14"/>
  <c r="I21" i="2" l="1"/>
  <c r="F17" i="12" s="1"/>
  <c r="H17" i="12" s="1"/>
  <c r="I17" i="12" s="1"/>
  <c r="H19" i="12"/>
  <c r="I19" i="12" s="1"/>
  <c r="J18" i="5"/>
  <c r="F21" i="12"/>
  <c r="F24" i="12"/>
  <c r="H24" i="12" s="1"/>
  <c r="I24" i="12" s="1"/>
  <c r="J18" i="4"/>
  <c r="U28" i="14"/>
  <c r="O19" i="2"/>
  <c r="F18" i="12"/>
  <c r="K20" i="6"/>
  <c r="F22" i="12"/>
  <c r="F23" i="12"/>
  <c r="P21" i="6"/>
  <c r="O19" i="4"/>
  <c r="F20" i="12"/>
  <c r="M46" i="1"/>
  <c r="I38" i="1"/>
  <c r="M30" i="1"/>
  <c r="AE27" i="14"/>
  <c r="AE29" i="14" s="1"/>
  <c r="AE30" i="14" s="1"/>
  <c r="U36" i="14"/>
  <c r="D92" i="12"/>
  <c r="E92" i="12" s="1"/>
  <c r="F10" i="12" l="1"/>
  <c r="H10" i="12" s="1"/>
  <c r="I10" i="12" s="1"/>
  <c r="N46" i="1"/>
  <c r="J22" i="2"/>
  <c r="H23" i="12"/>
  <c r="I23" i="12" s="1"/>
  <c r="H18" i="12"/>
  <c r="I18" i="12" s="1"/>
  <c r="H22" i="12"/>
  <c r="I22" i="12" s="1"/>
  <c r="H21" i="12"/>
  <c r="I21" i="12" s="1"/>
  <c r="H20" i="12"/>
  <c r="I20" i="12" s="1"/>
  <c r="D88" i="12"/>
  <c r="M35" i="1"/>
  <c r="N35" i="1" s="1"/>
  <c r="N30" i="1"/>
  <c r="F11" i="12"/>
  <c r="H11" i="12" s="1"/>
  <c r="I11" i="12" s="1"/>
  <c r="J38" i="1"/>
  <c r="I39" i="1"/>
  <c r="J39" i="1" s="1"/>
  <c r="F7" i="12"/>
  <c r="H7" i="12" s="1"/>
  <c r="I7" i="12" s="1"/>
  <c r="D90" i="12"/>
  <c r="E90" i="12" s="1"/>
  <c r="AE32" i="14"/>
  <c r="I25" i="12" l="1"/>
  <c r="I1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5" authorId="0" shapeId="0" xr:uid="{17E85BBC-9039-4B26-A5EB-2A875D298C36}">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tc={E2067D5A-7652-4DBE-925B-6FC265EC970F}</author>
    <author>tc={71BD2B3B-B286-4C84-BA5D-BD53FD201F62}</author>
    <author>Solimini, Kara (EHS)</author>
  </authors>
  <commentList>
    <comment ref="C27" authorId="0" shapeId="0" xr:uid="{E2067D5A-7652-4DBE-925B-6FC265EC970F}">
      <text>
        <t>[Threaded comment]
Your version of Excel allows you to read this threaded comment; however, any edits to it will get removed if the file is opened in a newer version of Excel. Learn more: https://go.microsoft.com/fwlink/?linkid=870924
Comment:
    $46.22 May 2024 @ 53rd</t>
      </text>
    </comment>
    <comment ref="C29" authorId="1" shapeId="0" xr:uid="{71BD2B3B-B286-4C84-BA5D-BD53FD201F62}">
      <text>
        <t>[Threaded comment]
Your version of Excel allows you to read this threaded comment; however, any edits to it will get removed if the file is opened in a newer version of Excel. Learn more: https://go.microsoft.com/fwlink/?linkid=870924
Comment:
    $40.83 May 2024 @ 53rd</t>
      </text>
    </comment>
    <comment ref="B46" authorId="2" shapeId="0" xr:uid="{A5E5D363-A3C8-46C2-8688-165ABF0573BB}">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E30" authorId="0" shapeId="0" xr:uid="{00000000-0006-0000-0800-000001000000}">
      <text>
        <r>
          <rPr>
            <b/>
            <sz val="9"/>
            <color indexed="8"/>
            <rFont val="Calibri"/>
            <family val="2"/>
            <scheme val="minor"/>
          </rPr>
          <t>kara:  6/1/20 post PH</t>
        </r>
        <r>
          <rPr>
            <sz val="9"/>
            <color indexed="8"/>
            <rFont val="Calibri"/>
            <family val="2"/>
            <scheme val="minor"/>
          </rPr>
          <t xml:space="preserve">
§ In recognition of the need to provide support for foster parents through the provision of Respite Child Care, the Department recommends an increase of $5,000/year for the “Subcontracted Direct Care” component of this rate.</t>
        </r>
      </text>
    </comment>
    <comment ref="E33" authorId="0" shapeId="0" xr:uid="{00000000-0006-0000-0800-000002000000}">
      <text>
        <r>
          <rPr>
            <b/>
            <sz val="9"/>
            <color indexed="8"/>
            <rFont val="Calibri"/>
            <family val="2"/>
            <scheme val="minor"/>
          </rPr>
          <t xml:space="preserve">kara: 6.1.20 Post PH
§ In recognition of the need to provide support for Family Resource Liaison Caregivers, the Department recommends an increase of $10,500/year for the “Caregiver Stipends” component of the rate.
</t>
        </r>
        <r>
          <rPr>
            <sz val="9"/>
            <color indexed="8"/>
            <rFont val="Calibri"/>
            <family val="2"/>
            <scheme val="minor"/>
          </rPr>
          <t xml:space="preserve">
</t>
        </r>
      </text>
    </comment>
  </commentList>
</comments>
</file>

<file path=xl/sharedStrings.xml><?xml version="1.0" encoding="utf-8"?>
<sst xmlns="http://schemas.openxmlformats.org/spreadsheetml/2006/main" count="2225" uniqueCount="770">
  <si>
    <t>MASTER DATA LOOK-UP TABLE</t>
  </si>
  <si>
    <t>Benchmark Salaries</t>
  </si>
  <si>
    <t>Source</t>
  </si>
  <si>
    <t>Family Resource Worker</t>
  </si>
  <si>
    <t>DC Supervisor</t>
  </si>
  <si>
    <t>Case Manager/Child Care Worker</t>
  </si>
  <si>
    <t>Support</t>
  </si>
  <si>
    <t>Program Director</t>
  </si>
  <si>
    <t>Benchmark FTEs</t>
  </si>
  <si>
    <t xml:space="preserve"> Capacity: </t>
  </si>
  <si>
    <t>8 clients</t>
  </si>
  <si>
    <t>5 clients</t>
  </si>
  <si>
    <t xml:space="preserve">DCF defined </t>
  </si>
  <si>
    <t>Benchmark Expenses</t>
  </si>
  <si>
    <t>Tax &amp; Fringe</t>
  </si>
  <si>
    <t>Admin Alloc. (M &amp;G)</t>
  </si>
  <si>
    <t>Consultation (clinical/Behavioral)</t>
  </si>
  <si>
    <t>CAF Rate</t>
  </si>
  <si>
    <t>Flex pool ( provider to maintain pool, amt is not child-specific)</t>
  </si>
  <si>
    <t>Intensive Foster Care One and Two Model Budget</t>
  </si>
  <si>
    <t>Youth</t>
  </si>
  <si>
    <t>Service Days</t>
  </si>
  <si>
    <t>Position</t>
  </si>
  <si>
    <t>Salary</t>
  </si>
  <si>
    <t>Total FTE</t>
  </si>
  <si>
    <t>Expense</t>
  </si>
  <si>
    <t>Total Program Staff</t>
  </si>
  <si>
    <t>Tax and Fringe</t>
  </si>
  <si>
    <t>Total Staffing Costs</t>
  </si>
  <si>
    <t>Admin Allocation</t>
  </si>
  <si>
    <t>Flex Pool</t>
  </si>
  <si>
    <t>Total Reimb Excl M &amp; G</t>
  </si>
  <si>
    <t xml:space="preserve">Per Service Per day </t>
  </si>
  <si>
    <t>Current</t>
  </si>
  <si>
    <t xml:space="preserve">Intensive Foster Care One Stipend </t>
  </si>
  <si>
    <t>Acuity</t>
  </si>
  <si>
    <t>Intensive Foster Care Two Stipend</t>
  </si>
  <si>
    <t xml:space="preserve">Total </t>
  </si>
  <si>
    <t>Enhanced Foster Care Model Budget</t>
  </si>
  <si>
    <t xml:space="preserve">Enhanced Foster Care Stipend </t>
  </si>
  <si>
    <t>Total</t>
  </si>
  <si>
    <t>Proposed</t>
  </si>
  <si>
    <t xml:space="preserve">Community-based Alternative to Detention Bed Hold </t>
  </si>
  <si>
    <t xml:space="preserve">Proposed </t>
  </si>
  <si>
    <t>Case Manager/
Child Care Worker</t>
  </si>
  <si>
    <t>Social Worker (LICSW)</t>
  </si>
  <si>
    <t>Social Worker (LSW)</t>
  </si>
  <si>
    <t>Nursing</t>
  </si>
  <si>
    <t>CAF</t>
  </si>
  <si>
    <t>Prospective period FY23 &amp; FY24</t>
  </si>
  <si>
    <t xml:space="preserve">Transitions to Adulthood </t>
  </si>
  <si>
    <t>DCF Stipend</t>
  </si>
  <si>
    <t>Clinician w/ Indep Lic.</t>
  </si>
  <si>
    <t xml:space="preserve">Family Resource Worker </t>
  </si>
  <si>
    <t>Transitions to Adult Services 
IFC Other Foster Care Model Budget</t>
  </si>
  <si>
    <t>Transitions to Adulthood 
IFC Other Foster Care Model Budget</t>
  </si>
  <si>
    <t>Transitions to Adult Services</t>
  </si>
  <si>
    <t>Mentors (paraprofessionals)</t>
  </si>
  <si>
    <t>Child Case  Worker</t>
  </si>
  <si>
    <t xml:space="preserve">CAF </t>
  </si>
  <si>
    <t>Emergency Shelter Homes 
IFC Other Foster Care Model Budget</t>
  </si>
  <si>
    <t>Sexually Exploited Youth 
IFC Other Foster Care Model Budget</t>
  </si>
  <si>
    <t xml:space="preserve">Emergency Shelter Homes </t>
  </si>
  <si>
    <t xml:space="preserve">Sexually Exploited Youth </t>
  </si>
  <si>
    <t>Child Homebased Rehab Stipend</t>
  </si>
  <si>
    <t>Multiple Acute Level A</t>
  </si>
  <si>
    <t>Multiple Acute Level B</t>
  </si>
  <si>
    <t>Level A</t>
  </si>
  <si>
    <t>Level B</t>
  </si>
  <si>
    <t xml:space="preserve">Vehicle </t>
  </si>
  <si>
    <t>Multiple Acute Level A Stipend</t>
  </si>
  <si>
    <t>Multiple Acute Level B Stipend</t>
  </si>
  <si>
    <t>Child Home-Based Rehabilitation 
IFC Other Foster Care Model Budget</t>
  </si>
  <si>
    <t>a/o 5/12/21</t>
  </si>
  <si>
    <t>Source:</t>
  </si>
  <si>
    <t>BLS / OES</t>
  </si>
  <si>
    <r>
      <t>Median</t>
    </r>
    <r>
      <rPr>
        <b/>
        <sz val="16"/>
        <color indexed="10"/>
        <rFont val="Calibri"/>
        <family val="2"/>
      </rPr>
      <t xml:space="preserve"> </t>
    </r>
  </si>
  <si>
    <t>Common model titles (not all inclusive)</t>
  </si>
  <si>
    <t>Minimum Education and/or certification/Training/Experience</t>
  </si>
  <si>
    <t>BLS Occupational Code(s)</t>
  </si>
  <si>
    <t>Direct Care (hourly)</t>
  </si>
  <si>
    <t>Direct Care, Direct Care Blend, Non Specialized DC, Peer mentor, Family Specialist/ Partner</t>
  </si>
  <si>
    <t>High School diploma / GED / State Training</t>
  </si>
  <si>
    <t>21-1093, 31-1120, 31-2022, 31-9099, 39-9032</t>
  </si>
  <si>
    <t>Direct Care  (annual)</t>
  </si>
  <si>
    <t>Direct Care III (hourly)</t>
  </si>
  <si>
    <t>Direct Care Supervisor, Direct Care Bachelors</t>
  </si>
  <si>
    <t>Bachelors Level or 5+ years related experience</t>
  </si>
  <si>
    <t>21-1094, 21-1015, 21-1018, 21-1023, 39-1098</t>
  </si>
  <si>
    <t>Direct Care III (annual)</t>
  </si>
  <si>
    <t xml:space="preserve">Developmental Specialist, </t>
  </si>
  <si>
    <t>Certified Nursing Assistant  (hourly)</t>
  </si>
  <si>
    <t>Completed a state-approved education program and must pass their state’s competency exam. </t>
  </si>
  <si>
    <t>31-1131</t>
  </si>
  <si>
    <t>Certified Nursing Assistant  (annual)</t>
  </si>
  <si>
    <t xml:space="preserve">Case / Social Worker (hourly) </t>
  </si>
  <si>
    <t>BA level social worker, LSW, BSW</t>
  </si>
  <si>
    <t>Bachelors Level or 8+ years related experience</t>
  </si>
  <si>
    <t>21-1021, 21-1099</t>
  </si>
  <si>
    <t>Case / Social Worker (annual)</t>
  </si>
  <si>
    <t>LDAC1</t>
  </si>
  <si>
    <t>Case Manager / Social Worker / Clinical w/o independent License (hourly)</t>
  </si>
  <si>
    <t>LDAC2,  LMSW, LCSW</t>
  </si>
  <si>
    <t>Masters Level</t>
  </si>
  <si>
    <t>21-1021, 21-1019, 21-1022</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</si>
  <si>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</si>
  <si>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</si>
  <si>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</si>
  <si>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</si>
  <si>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</si>
  <si>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</si>
  <si>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Clinical w/ Independent licensure (hourly)</t>
  </si>
  <si>
    <t>LPHA, LICSW, LMHC, LBHA, BCBA</t>
  </si>
  <si>
    <t xml:space="preserve">Masters with Licensure in Related Discipline </t>
  </si>
  <si>
    <t>19-3031, 21-1021, 21-1022</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</si>
  <si>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</si>
  <si>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</si>
  <si>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</si>
  <si>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</si>
  <si>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</si>
  <si>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</si>
  <si>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</si>
  <si>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</si>
  <si>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</si>
  <si>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</si>
  <si>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</si>
  <si>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t>
  </si>
  <si>
    <t>Occupational Therapists</t>
  </si>
  <si>
    <t>29-1129, 31-2011, 29-1122 (25%/25%/50%)</t>
  </si>
  <si>
    <t>Occupational Therapist (annual)</t>
  </si>
  <si>
    <t>Physical Therapist (hourly)</t>
  </si>
  <si>
    <t>Physical Therapists</t>
  </si>
  <si>
    <t>29-1129, 31-2021, 29-1123  (20%/20%/60%)</t>
  </si>
  <si>
    <t>Physical Therapist (annual)</t>
  </si>
  <si>
    <t>Clinical Manager / Psychologists (hourly)</t>
  </si>
  <si>
    <t>Clinical Manager, Clinical Director, Clinical  Psychologist</t>
  </si>
  <si>
    <t>Masters with Licensure in Related Discipline and supervising/managerial related experience</t>
  </si>
  <si>
    <t>19-3031</t>
  </si>
  <si>
    <t>Clinical Manager /  Psychologists  (annual)</t>
  </si>
  <si>
    <t>Speech Language Pathologists (hourly)</t>
  </si>
  <si>
    <t>29-1129, 29-1127</t>
  </si>
  <si>
    <t>Speech Language Pathologists (annual)</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</si>
  <si>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</si>
  <si>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</si>
  <si>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</si>
  <si>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</si>
  <si>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</si>
  <si>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</si>
  <si>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</si>
  <si>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</si>
  <si>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t>Clerical, Support &amp; Direct Care Relief Staff are benched to Direct Care</t>
  </si>
  <si>
    <t>Overnight staff (asleep or awake) benchmarked to $14.25</t>
  </si>
  <si>
    <t>CY21 min. wage = $13.50 and CY22 min. wage = $14.25 and CY23 = $15.00</t>
  </si>
  <si>
    <t xml:space="preserve">Tax and Fringe  =  </t>
  </si>
  <si>
    <t>C.257 Benchmark</t>
  </si>
  <si>
    <t>Psychiatrist</t>
  </si>
  <si>
    <t>101 CMR 413: CT CIRT</t>
  </si>
  <si>
    <t>Medical Director</t>
  </si>
  <si>
    <t>M2020 BLS  Occ Code 29-1228</t>
  </si>
  <si>
    <t>these are not FOIA</t>
  </si>
  <si>
    <t>Psychologist (PhD</t>
  </si>
  <si>
    <t>101 CMR 413 : CT IRTP</t>
  </si>
  <si>
    <t>Massachusetts Economic Indicators</t>
  </si>
  <si>
    <t>IHS Markit, Fall 2021 Forecast Update (12/2021)</t>
  </si>
  <si>
    <t>Prepared by Michael Lynch, 781-301-9129</t>
  </si>
  <si>
    <t>FY20</t>
  </si>
  <si>
    <t>FY21</t>
  </si>
  <si>
    <t>FY22</t>
  </si>
  <si>
    <t>FY23</t>
  </si>
  <si>
    <t>FY24</t>
  </si>
  <si>
    <t>FY25</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</si>
  <si>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</si>
  <si>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</si>
  <si>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</si>
  <si>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</si>
  <si>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</si>
  <si>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</si>
  <si>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</si>
  <si>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</si>
  <si>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</si>
  <si>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</si>
  <si>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</si>
  <si>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</si>
  <si>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</si>
  <si>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</si>
  <si>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</si>
  <si>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</si>
  <si>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</si>
  <si>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</si>
  <si>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</si>
  <si>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</si>
  <si>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</si>
  <si>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</si>
  <si>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</si>
  <si>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</si>
  <si>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</si>
  <si>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</si>
  <si>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</si>
  <si>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</si>
  <si>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</si>
  <si>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</si>
  <si>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</si>
  <si>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</si>
  <si>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</si>
  <si>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</si>
  <si>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</si>
  <si>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</si>
  <si>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</si>
  <si>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</si>
  <si>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</si>
  <si>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</si>
  <si>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</si>
  <si>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</si>
  <si>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</si>
  <si>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</si>
  <si>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</si>
  <si>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</si>
  <si>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</si>
  <si>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</si>
  <si>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</si>
  <si>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</si>
  <si>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</si>
  <si>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</si>
  <si>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</si>
  <si>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</si>
  <si>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</si>
  <si>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</si>
  <si>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</si>
  <si>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</si>
  <si>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</si>
  <si>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</si>
  <si>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</si>
  <si>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</si>
  <si>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</si>
  <si>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</si>
  <si>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</si>
  <si>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</si>
  <si>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</si>
  <si>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</si>
  <si>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</si>
  <si>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</si>
  <si>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</si>
  <si>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</si>
  <si>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</si>
  <si>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</si>
  <si>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</si>
  <si>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</si>
  <si>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</si>
  <si>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</si>
  <si>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</si>
  <si>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</si>
  <si>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</si>
  <si>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</si>
  <si>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</si>
  <si>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</si>
  <si>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</si>
  <si>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</si>
  <si>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</si>
  <si>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</si>
  <si>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</si>
  <si>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</si>
  <si>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</si>
  <si>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</si>
  <si>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</si>
  <si>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</si>
  <si>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</si>
  <si>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Rate-to-rate CAF</t>
  </si>
  <si>
    <t>Assumption for Rate Reviews that are to be promulgated July 1, 2022</t>
  </si>
  <si>
    <t xml:space="preserve">Base period: </t>
  </si>
  <si>
    <t>FY22Q4</t>
  </si>
  <si>
    <t>Average</t>
  </si>
  <si>
    <t xml:space="preserve">Prospective rate period: </t>
  </si>
  <si>
    <t>July 1, 2022 - June 30, 2024</t>
  </si>
  <si>
    <t>CAF:</t>
  </si>
  <si>
    <t>prosepctive FY23 &amp; FY24</t>
  </si>
  <si>
    <t>Nursing (RN)</t>
  </si>
  <si>
    <t>DCF defined plus appicable CAFs</t>
  </si>
  <si>
    <t>Approx 16 hours per week</t>
  </si>
  <si>
    <t xml:space="preserve">DCF Departmental Stipend </t>
  </si>
  <si>
    <t xml:space="preserve"> DCF Departmental Stipend </t>
  </si>
  <si>
    <t>Current Reg/Rate</t>
  </si>
  <si>
    <t xml:space="preserve">Benchmarked to FY22 Commonwealth (office of the Comptroller) T&amp;F rate, less </t>
  </si>
  <si>
    <t>Terminal leave and retirement.  This includes the PFML costs and includes in an additional 2% for providers to contribute to employee retirement benefits etc. (this 2% is not prescritpive)</t>
  </si>
  <si>
    <t>Clinical Care Manager (LICSW)</t>
  </si>
  <si>
    <t>Master Look Up Table</t>
  </si>
  <si>
    <t>Rate(s) effective 7/1/22</t>
  </si>
  <si>
    <t>Multiple Adoption Services Model</t>
  </si>
  <si>
    <t>Multiple Post Adoption Services</t>
  </si>
  <si>
    <t>Multiple Foster Parent Support Services Model</t>
  </si>
  <si>
    <t>Youth Permanency Connections Model</t>
  </si>
  <si>
    <t>Complex Medical Foster Care  Compoment Model</t>
  </si>
  <si>
    <t>Asst prog dir</t>
  </si>
  <si>
    <t>FTEs</t>
  </si>
  <si>
    <t>Salary Exp</t>
  </si>
  <si>
    <t xml:space="preserve"> FTEs</t>
  </si>
  <si>
    <t>Prog F. Mngr</t>
  </si>
  <si>
    <t>Prog Staff III</t>
  </si>
  <si>
    <t xml:space="preserve">Caseworker </t>
  </si>
  <si>
    <t>Clinical</t>
  </si>
  <si>
    <t>Asst Prog Dir</t>
  </si>
  <si>
    <t>Direct Care</t>
  </si>
  <si>
    <t>RN</t>
  </si>
  <si>
    <t>Specialist (LICSW)</t>
  </si>
  <si>
    <t>LPN</t>
  </si>
  <si>
    <t>Total Compensation</t>
  </si>
  <si>
    <t>Tota Staffing Costs</t>
  </si>
  <si>
    <t>Occupancy (per FTE)</t>
  </si>
  <si>
    <t>Occupancy</t>
  </si>
  <si>
    <t>Other program exp (of total staff)</t>
  </si>
  <si>
    <t>Meals</t>
  </si>
  <si>
    <t>Subcontracted direct care</t>
  </si>
  <si>
    <t>Total Excl M &amp; G</t>
  </si>
  <si>
    <t>Program supplies</t>
  </si>
  <si>
    <t>Staff training</t>
  </si>
  <si>
    <t>Administrative Allocation</t>
  </si>
  <si>
    <t>Program support</t>
  </si>
  <si>
    <t>Other program</t>
  </si>
  <si>
    <t>Staff training &amp; meals</t>
  </si>
  <si>
    <t>Caregiver stipends</t>
  </si>
  <si>
    <t>FTE Level</t>
  </si>
  <si>
    <t>Travel/dir FTE (per asst dir, prog staff III,II,I)</t>
  </si>
  <si>
    <t>Consultants</t>
  </si>
  <si>
    <t>Staff travel (FTE 2 of Prog Dir;others excl support)</t>
  </si>
  <si>
    <t xml:space="preserve">DCF defined  </t>
  </si>
  <si>
    <t>Travel (Asst pr dir through specialist)</t>
  </si>
  <si>
    <t>Client transport</t>
  </si>
  <si>
    <t>Rate per Client per day</t>
  </si>
  <si>
    <t>Staff travel &amp; training (pr f. mngr through Prog I)</t>
  </si>
  <si>
    <t>Other prog exp (per all but Support)</t>
  </si>
  <si>
    <t>Other prog exp</t>
  </si>
  <si>
    <t>Rate/month</t>
  </si>
  <si>
    <t>Utilization Factor</t>
  </si>
  <si>
    <t>Rate per day (10 beds = full cap)</t>
  </si>
  <si>
    <t>Respite Units</t>
  </si>
  <si>
    <t>Casework Mngr</t>
  </si>
  <si>
    <t>Respite Units (prior RR)</t>
  </si>
  <si>
    <t>Respite Units (avg 2 Fy prior)</t>
  </si>
  <si>
    <t>New Base</t>
  </si>
  <si>
    <t xml:space="preserve">Compensation Calculations </t>
  </si>
  <si>
    <t>Rate Accomodation</t>
  </si>
  <si>
    <t>Travel</t>
  </si>
  <si>
    <t>Linked to UFR SchB Program Type</t>
  </si>
  <si>
    <t>Dir admin</t>
  </si>
  <si>
    <t xml:space="preserve">$4,033 linked to UFR FY11 | $884 linked to model drafting </t>
  </si>
  <si>
    <t>Other program exp</t>
  </si>
  <si>
    <t>20% benchmark to Family Stabilization 114.4 CMR 14.00 | $1,549 linked to model drafting</t>
  </si>
  <si>
    <t xml:space="preserve">Total Other Expenses </t>
  </si>
  <si>
    <t>Travel/dir FTE</t>
  </si>
  <si>
    <t xml:space="preserve">Staff training </t>
  </si>
  <si>
    <t>Tax and fringe</t>
  </si>
  <si>
    <t>FY22 Comptroller</t>
  </si>
  <si>
    <t>M&amp;G</t>
  </si>
  <si>
    <t>FY23 &amp; FY24</t>
  </si>
  <si>
    <t>Supervisory (DC III)</t>
  </si>
  <si>
    <t>Prog Staff III (DC III)</t>
  </si>
  <si>
    <t>Direct Care /Prg Staff</t>
  </si>
  <si>
    <t>Asst Program Director</t>
  </si>
  <si>
    <t>Prog Staff III / DC III</t>
  </si>
  <si>
    <t>Prog Staff / Direct Care</t>
  </si>
  <si>
    <t>Non Specialist / Direct Care</t>
  </si>
  <si>
    <t xml:space="preserve"> LSWs</t>
  </si>
  <si>
    <t>Consultant Administration</t>
  </si>
  <si>
    <t>Clinician (LCSW)</t>
  </si>
  <si>
    <t xml:space="preserve">Occupancy </t>
  </si>
  <si>
    <t>Program Management</t>
  </si>
  <si>
    <t xml:space="preserve">Family Residential </t>
  </si>
  <si>
    <t>Social Worker/Child Care Worker</t>
  </si>
  <si>
    <t>1 Client</t>
  </si>
  <si>
    <t>Clinician Consultation</t>
  </si>
  <si>
    <t>Care Giver Respite (24 hours)</t>
  </si>
  <si>
    <t>Current Rate</t>
  </si>
  <si>
    <t>above line</t>
  </si>
  <si>
    <t>October 2016 CAF</t>
  </si>
  <si>
    <t>October 2018 CAF</t>
  </si>
  <si>
    <t>Rate Review CAF (Placeholder)</t>
  </si>
  <si>
    <t>1 hour every week</t>
  </si>
  <si>
    <r>
      <t xml:space="preserve">(c)  </t>
    </r>
    <r>
      <rPr>
        <u/>
        <sz val="11"/>
        <color theme="1"/>
        <rFont val="Times New Roman"/>
        <family val="1"/>
      </rPr>
      <t>AMSS</t>
    </r>
    <r>
      <rPr>
        <sz val="11"/>
        <color theme="1"/>
        <rFont val="Times New Roman"/>
        <family val="1"/>
      </rPr>
      <t xml:space="preserve">.  All rates are paid upon completion of the particular product-based service. </t>
    </r>
  </si>
  <si>
    <t xml:space="preserve">AMSS Product-based Services </t>
  </si>
  <si>
    <t>1.  Adoption Consultation Services:</t>
  </si>
  <si>
    <t>Adoption Assessment of a Child</t>
  </si>
  <si>
    <t>Adoption Assessment/Home Study of a Foster/relative family (with whom the child is placed)</t>
  </si>
  <si>
    <t>Adoption Assessment/Home Study of a relative (child is not in the home)</t>
  </si>
  <si>
    <t>MAPP training/Home Study of a referred person or couple</t>
  </si>
  <si>
    <t>Appearance fee</t>
  </si>
  <si>
    <t>MAPP Training only</t>
  </si>
  <si>
    <t>2.  Adoption Placement Case Management Services: </t>
  </si>
  <si>
    <t>Case acceptance/assignment</t>
  </si>
  <si>
    <t>Adoption Assessment of a child</t>
  </si>
  <si>
    <t>Adoption Assessment/Home Study of a family with whom the child is placed</t>
  </si>
  <si>
    <r>
      <t>Placement</t>
    </r>
    <r>
      <rPr>
        <sz val="11"/>
        <color rgb="FF000000"/>
        <rFont val="Times New Roman"/>
        <family val="1"/>
      </rPr>
      <t> </t>
    </r>
  </si>
  <si>
    <t>Mild</t>
  </si>
  <si>
    <t>Moderate</t>
  </si>
  <si>
    <t>Severe</t>
  </si>
  <si>
    <t>Family Development </t>
  </si>
  <si>
    <r>
      <t>Reevaluations</t>
    </r>
    <r>
      <rPr>
        <sz val="11"/>
        <color rgb="FF000000"/>
        <rFont val="Times New Roman"/>
        <family val="1"/>
      </rPr>
      <t> </t>
    </r>
  </si>
  <si>
    <r>
      <t>Child(ren)/Legalization</t>
    </r>
    <r>
      <rPr>
        <sz val="11"/>
        <color rgb="FF000000"/>
        <rFont val="Times New Roman"/>
        <family val="1"/>
      </rPr>
      <t> </t>
    </r>
  </si>
  <si>
    <t xml:space="preserve">Adjustment for a case held at least three years, but less than five. </t>
  </si>
  <si>
    <r>
      <t>Sibling Bonus in Same Home/Legalization</t>
    </r>
    <r>
      <rPr>
        <sz val="11"/>
        <color rgb="FF000000"/>
        <rFont val="Times New Roman"/>
        <family val="1"/>
      </rPr>
      <t> </t>
    </r>
  </si>
  <si>
    <t>Two siblings</t>
  </si>
  <si>
    <t>Three siblings</t>
  </si>
  <si>
    <t>Four siblings</t>
  </si>
  <si>
    <t>Five or more siblings</t>
  </si>
  <si>
    <t>Family Bonus for Provider's Home at Legalization per child, minimum of two children</t>
  </si>
  <si>
    <t>Closure</t>
  </si>
  <si>
    <t>Case Maintenance</t>
  </si>
  <si>
    <t>Delayed Adoption-legal Delay/Appeal</t>
  </si>
  <si>
    <t>Conflict of Interest Family Resource</t>
  </si>
  <si>
    <t xml:space="preserve">Transfer of case </t>
  </si>
  <si>
    <t>3.  Adoption Family Development Services: </t>
  </si>
  <si>
    <t>Purchase of Home</t>
  </si>
  <si>
    <t>Reuse of a Closed Home</t>
  </si>
  <si>
    <t>4.  Recruitment: </t>
  </si>
  <si>
    <t>Child-specific recruitment</t>
  </si>
  <si>
    <t>Child-specific recruitment renewal</t>
  </si>
  <si>
    <t>6.  Interstate Cases: </t>
  </si>
  <si>
    <t>Home Study</t>
  </si>
  <si>
    <t>Assignment</t>
  </si>
  <si>
    <t>Case Supervision</t>
  </si>
  <si>
    <t>7.  Puerto Rico Cases: </t>
  </si>
  <si>
    <t>Family Evaluation Home Study in Puerto Rico</t>
  </si>
  <si>
    <t>Family Evaluation Home Study in Puerto Rico (Daily Rate)</t>
  </si>
  <si>
    <t>8.  International Cases: </t>
  </si>
  <si>
    <t xml:space="preserve">International Family Evaluation Home Study </t>
  </si>
  <si>
    <t xml:space="preserve">I.C. </t>
  </si>
  <si>
    <t>Proposed Rate</t>
  </si>
  <si>
    <t>(a)  Intensive Foster Care.</t>
  </si>
  <si>
    <t>PROPOSED</t>
  </si>
  <si>
    <t>Service</t>
  </si>
  <si>
    <t>Operational</t>
  </si>
  <si>
    <t>Stipend</t>
  </si>
  <si>
    <t>Total Rate</t>
  </si>
  <si>
    <t>Community-based Alternative to Detention Bed Hold</t>
  </si>
  <si>
    <t>N/A</t>
  </si>
  <si>
    <t>Sibling</t>
  </si>
  <si>
    <t>Intensive Foster Care One</t>
  </si>
  <si>
    <t>Intensive Foster Care Two</t>
  </si>
  <si>
    <t xml:space="preserve">Community-based Alternative to Detention </t>
  </si>
  <si>
    <t>Teen Parent</t>
  </si>
  <si>
    <t>Enhanced Intensive Foster Care</t>
  </si>
  <si>
    <r>
      <t xml:space="preserve">(b)  </t>
    </r>
    <r>
      <rPr>
        <u/>
        <sz val="11"/>
        <color theme="1"/>
        <rFont val="Times New Roman"/>
        <family val="1"/>
      </rPr>
      <t>Intensive Foster Care Specialty</t>
    </r>
    <r>
      <rPr>
        <sz val="11"/>
        <color theme="1"/>
        <rFont val="Times New Roman"/>
        <family val="1"/>
      </rPr>
      <t xml:space="preserve">. </t>
    </r>
  </si>
  <si>
    <t>Transitions to Adulthood</t>
  </si>
  <si>
    <t>Emergency Shelter Homes</t>
  </si>
  <si>
    <t>Child Home-based Rehabilitation</t>
  </si>
  <si>
    <t>Sexually Exploited Youth</t>
  </si>
  <si>
    <t>Family Residential</t>
  </si>
  <si>
    <r>
      <t xml:space="preserve">(d)  </t>
    </r>
    <r>
      <rPr>
        <u/>
        <sz val="11"/>
        <color theme="1"/>
        <rFont val="Times New Roman"/>
        <family val="1"/>
      </rPr>
      <t>Additional Support Services</t>
    </r>
    <r>
      <rPr>
        <sz val="11"/>
        <color theme="1"/>
        <rFont val="Times New Roman"/>
        <family val="1"/>
      </rPr>
      <t xml:space="preserve">. </t>
    </r>
  </si>
  <si>
    <t xml:space="preserve">Support Contracts </t>
  </si>
  <si>
    <t xml:space="preserve">Youth Permanency Connections </t>
  </si>
  <si>
    <t xml:space="preserve">Multiple Pre-adoption Services </t>
  </si>
  <si>
    <t xml:space="preserve">Complex Foster Care Medical </t>
  </si>
  <si>
    <t xml:space="preserve">Multiple Post-adoption Services </t>
  </si>
  <si>
    <t xml:space="preserve">Multiple Foster Parent Support Services </t>
  </si>
  <si>
    <t>Variance</t>
  </si>
  <si>
    <t>Avg %</t>
  </si>
  <si>
    <t>per FTE</t>
  </si>
  <si>
    <t>Per FTE</t>
  </si>
  <si>
    <t>average pre-exclusions</t>
  </si>
  <si>
    <t>floor</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</si>
  <si>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</si>
  <si>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ceiling</t>
  </si>
  <si>
    <t>average</t>
  </si>
  <si>
    <t>weighted average</t>
  </si>
  <si>
    <t>average incl. zeroes</t>
  </si>
  <si>
    <t>17E</t>
  </si>
  <si>
    <t>18E</t>
  </si>
  <si>
    <t>19E</t>
  </si>
  <si>
    <t>20E</t>
  </si>
  <si>
    <t>21E</t>
  </si>
  <si>
    <t>22E</t>
  </si>
  <si>
    <t>23E</t>
  </si>
  <si>
    <t>24E</t>
  </si>
  <si>
    <t>25E</t>
  </si>
  <si>
    <t>26E</t>
  </si>
  <si>
    <t>27E</t>
  </si>
  <si>
    <t>28E</t>
  </si>
  <si>
    <t>29E</t>
  </si>
  <si>
    <t>30E</t>
  </si>
  <si>
    <t>31E</t>
  </si>
  <si>
    <t>32E</t>
  </si>
  <si>
    <t>33E</t>
  </si>
  <si>
    <t>34E</t>
  </si>
  <si>
    <t>35E</t>
  </si>
  <si>
    <t>36E</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</si>
  <si>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</si>
  <si>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</si>
  <si>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</si>
  <si>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</si>
  <si>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</si>
  <si>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</si>
  <si>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</si>
  <si>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</si>
  <si>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</si>
  <si>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</si>
  <si>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</si>
  <si>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</si>
  <si>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</si>
  <si>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</si>
  <si>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</si>
  <si>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</si>
  <si>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</si>
  <si>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</si>
  <si>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</si>
  <si>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</si>
  <si>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OrganizationName</t>
  </si>
  <si>
    <t>Sum of FTE</t>
  </si>
  <si>
    <t>Sum of Actual</t>
  </si>
  <si>
    <t>18 Degrees, Inc.</t>
  </si>
  <si>
    <t>Child &amp; Family Services, Inc.</t>
  </si>
  <si>
    <t>Eliot Community Human Services, Inc.</t>
  </si>
  <si>
    <t>Walker, Inc.</t>
  </si>
  <si>
    <t>Subcontracted Direct Care</t>
  </si>
  <si>
    <t>Caregiver Stipends</t>
  </si>
  <si>
    <t>Other Client Expenses</t>
  </si>
  <si>
    <t>Travel and Transportation</t>
  </si>
  <si>
    <t>Program Suppies &amp; Materials</t>
  </si>
  <si>
    <t>Subcontract &amp; Stipend  Administration</t>
  </si>
  <si>
    <t>Transportation / Travel/ Training /Prg Materials  &amp; Meals</t>
  </si>
  <si>
    <t>Prg Supplies and Materials / Travel / Trasportation / training/ Consultants &amp; Meals</t>
  </si>
  <si>
    <t xml:space="preserve">Incedental Medical </t>
  </si>
  <si>
    <t>Incedental Medical</t>
  </si>
  <si>
    <t>Asst Prog Manager</t>
  </si>
  <si>
    <t>Asst Program Manager</t>
  </si>
  <si>
    <t>Consultants (Mult Post Adopt Svcs)</t>
  </si>
  <si>
    <t>Subcontracted Care 
(Mult Adopt Sup Svc Model)</t>
  </si>
  <si>
    <t>Caregiver stipends
(Mult Adopt Sup Svc Model)</t>
  </si>
  <si>
    <t>Caregiver stipends
(Complex Medical FC Model)</t>
  </si>
  <si>
    <t>Transportation / Travel/ Training / Consultansts /Prg Materials  &amp; Meals</t>
  </si>
  <si>
    <t xml:space="preserve">Acuity </t>
  </si>
  <si>
    <t>Total Stipend</t>
  </si>
  <si>
    <t>Sibling Rate</t>
  </si>
  <si>
    <t>IFC One Total Stipend Rate</t>
  </si>
  <si>
    <t>Operational Rate</t>
  </si>
  <si>
    <t xml:space="preserve">Stipend </t>
  </si>
  <si>
    <t xml:space="preserve">Experience Incentive Added To Total </t>
  </si>
  <si>
    <t>Acuit</t>
  </si>
  <si>
    <t xml:space="preserve">Operational </t>
  </si>
  <si>
    <t>Misc FC Specific expenses</t>
  </si>
  <si>
    <t>DCF Defined</t>
  </si>
  <si>
    <t>in reg PPH</t>
  </si>
  <si>
    <t>S&amp;P Global Market Intelligence, Fall 2023 Forecast</t>
  </si>
  <si>
    <t>jan-march</t>
  </si>
  <si>
    <t>april -june</t>
  </si>
  <si>
    <t>july-sep</t>
  </si>
  <si>
    <t>oct-dec</t>
  </si>
  <si>
    <t>FY26</t>
  </si>
  <si>
    <t>FY27</t>
  </si>
  <si>
    <t>2026Q1</t>
  </si>
  <si>
    <t>2026Q2</t>
  </si>
  <si>
    <t>2026Q3</t>
  </si>
  <si>
    <t>2026Q4</t>
  </si>
  <si>
    <t>2027Q1</t>
  </si>
  <si>
    <t>2027Q2</t>
  </si>
  <si>
    <t>2027Q3</t>
  </si>
  <si>
    <t>2027Q4</t>
  </si>
  <si>
    <t>2028Q1</t>
  </si>
  <si>
    <t>2028Q2</t>
  </si>
  <si>
    <t>2028Q3</t>
  </si>
  <si>
    <t>2028Q4</t>
  </si>
  <si>
    <t>2029Q1</t>
  </si>
  <si>
    <t>2029Q2</t>
  </si>
  <si>
    <t>2029Q3</t>
  </si>
  <si>
    <t>2029Q4</t>
  </si>
  <si>
    <t>Assumption for Rate Reviews that are to be promulgated July 1, 2024</t>
  </si>
  <si>
    <t>FY24Q4</t>
  </si>
  <si>
    <t>53 Percentile</t>
  </si>
  <si>
    <t>21-1094, 21-1015, 21-1018, 21-1023, 39-1022</t>
  </si>
  <si>
    <t>Developmental Specialist,  Triage Specialist, Medical Assistant</t>
  </si>
  <si>
    <t>21-1021, 21-1019, 21-1022, 21-1029</t>
  </si>
  <si>
    <t>Assistant Manager</t>
  </si>
  <si>
    <t>19-3033, 21-1021, 21-1022, 19-3034</t>
  </si>
  <si>
    <t>Occupational Therapist (hourly) *</t>
  </si>
  <si>
    <t>Occupational Therapist (annual) *</t>
  </si>
  <si>
    <t>Clinical Manager, Clinical Director</t>
  </si>
  <si>
    <t>19-3033, 19-3034</t>
  </si>
  <si>
    <t>Speech Language Pathologists (hourly) *</t>
  </si>
  <si>
    <t>Speech Language Pathologists (annual) *</t>
  </si>
  <si>
    <t xml:space="preserve">Tax and Fringe =  </t>
  </si>
  <si>
    <t>Misc. BLS benchmarks</t>
  </si>
  <si>
    <t>Psychiatrist *</t>
  </si>
  <si>
    <t>Physician Assistants</t>
  </si>
  <si>
    <t>Food Service I</t>
  </si>
  <si>
    <t>Food Service II</t>
  </si>
  <si>
    <t>Food Service III</t>
  </si>
  <si>
    <t>Maintenence I</t>
  </si>
  <si>
    <t>Maintenence II</t>
  </si>
  <si>
    <t>Maintenence III</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</si>
  <si>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</si>
  <si>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</si>
  <si>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</si>
  <si>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</si>
  <si>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</si>
  <si>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DCF defined plus appicable CAF</t>
  </si>
  <si>
    <t>M2022 Benchmark Ch.257</t>
  </si>
  <si>
    <t>Total Teen Parent Stipend</t>
  </si>
  <si>
    <t>weighted avg</t>
  </si>
  <si>
    <t>Ascentria Community Services, Inc.</t>
  </si>
  <si>
    <t>Cambridge Family &amp; Children's Service</t>
  </si>
  <si>
    <t>Children's Services of Roxbury, Inc.</t>
  </si>
  <si>
    <t>Justice Resource Institute, Inc.</t>
  </si>
  <si>
    <t>Massachusetts Adoption Resource Exchange, Inc.</t>
  </si>
  <si>
    <t>Robert F. Kennedy Community Alliance, In</t>
  </si>
  <si>
    <t>Seven Hills Foundation and Affiliates</t>
  </si>
  <si>
    <t>The Home for Little Wanderers</t>
  </si>
  <si>
    <t>Center for Human Development</t>
  </si>
  <si>
    <t>Evergreen Center, Inc.</t>
  </si>
  <si>
    <t>GANDARA MENTAL HEALTH CTR. INC</t>
  </si>
  <si>
    <t>HopeWell Inc.</t>
  </si>
  <si>
    <t>Massachusetts Mentor, Inc.</t>
  </si>
  <si>
    <t xml:space="preserve"> </t>
  </si>
  <si>
    <t>50 Percentile</t>
  </si>
  <si>
    <t>5.  Intervention Services (pr hour)</t>
  </si>
  <si>
    <r>
      <rPr>
        <b/>
        <sz val="12"/>
        <color rgb="FFFF0000"/>
        <rFont val="Calibri"/>
        <family val="2"/>
        <scheme val="minor"/>
      </rPr>
      <t>**PLEASE SEE NOTE BELOW</t>
    </r>
    <r>
      <rPr>
        <sz val="12"/>
        <color theme="1"/>
        <rFont val="Calibri"/>
        <family val="2"/>
        <scheme val="minor"/>
      </rPr>
      <t xml:space="preserve">
21-1093, 31-1120, 31-2022, 31-9099</t>
    </r>
  </si>
  <si>
    <r>
      <rPr>
        <b/>
        <sz val="12"/>
        <color rgb="FFFF0000"/>
        <rFont val="Calibri"/>
        <family val="2"/>
        <scheme val="minor"/>
      </rPr>
      <t>*PLEASE SEE NOTE BELOW</t>
    </r>
    <r>
      <rPr>
        <sz val="12"/>
        <color theme="1"/>
        <rFont val="Calibri"/>
        <family val="2"/>
        <scheme val="minor"/>
      </rPr>
      <t xml:space="preserve">
29-1129, 31-2011, 29-1122 (25%/25%/50%)</t>
    </r>
  </si>
  <si>
    <r>
      <rPr>
        <b/>
        <sz val="12"/>
        <color rgb="FFFF0000"/>
        <rFont val="Calibri"/>
        <family val="2"/>
        <scheme val="minor"/>
      </rPr>
      <t>*PLEASE SEE NOTE BELOW</t>
    </r>
    <r>
      <rPr>
        <sz val="12"/>
        <color theme="1"/>
        <rFont val="Calibri"/>
        <family val="2"/>
        <scheme val="minor"/>
      </rPr>
      <t xml:space="preserve">
29-1129, 29-1127</t>
    </r>
  </si>
  <si>
    <r>
      <t xml:space="preserve">Clerical, Support &amp; Direct Care Relief Staff are benched to Direct Care </t>
    </r>
    <r>
      <rPr>
        <b/>
        <i/>
        <sz val="12"/>
        <color theme="1"/>
        <rFont val="Calibri"/>
        <family val="2"/>
        <scheme val="minor"/>
      </rPr>
      <t>**</t>
    </r>
  </si>
  <si>
    <t>FY28</t>
  </si>
  <si>
    <t>2030Q1</t>
  </si>
  <si>
    <t>2030Q2</t>
  </si>
  <si>
    <t>2030Q3</t>
  </si>
  <si>
    <t>2030Q4</t>
  </si>
  <si>
    <t>BASELINE</t>
  </si>
  <si>
    <t>July 1, 2026 - June 30, 2028</t>
  </si>
  <si>
    <t>RATE REVIEW CAF July 2026 (FY27)</t>
  </si>
  <si>
    <t>Prior CAF</t>
  </si>
  <si>
    <t>Rate(s) effective 7/1/26</t>
  </si>
  <si>
    <t>FY27 &amp; FY28</t>
  </si>
  <si>
    <t>FY25 Comptroller</t>
  </si>
  <si>
    <t>May 2024 BLS Case Worker</t>
  </si>
  <si>
    <t>May 2024 BLS DC III</t>
  </si>
  <si>
    <t xml:space="preserve">May 2024 BLS Case Manager </t>
  </si>
  <si>
    <t>May 2024 BLS DC</t>
  </si>
  <si>
    <t>May 2024 BLS Program Management</t>
  </si>
  <si>
    <t>FY25 Comptrollers Approved Rate</t>
  </si>
  <si>
    <t>EOHHS Benchmark</t>
  </si>
  <si>
    <t>Prior Amount</t>
  </si>
  <si>
    <t>Prior Rate + Prior CAF</t>
  </si>
  <si>
    <t>May 2024 BLS 53 %</t>
  </si>
  <si>
    <t>DCF defined plus prior CAF (2.58%)</t>
  </si>
  <si>
    <t>FY27&amp; FY28</t>
  </si>
  <si>
    <t>FY25 MA Comptrollers Approved</t>
  </si>
  <si>
    <t>CAF FY27 &amp;FY28</t>
  </si>
  <si>
    <t>M2024 Benchmark Ch.257</t>
  </si>
  <si>
    <t>FY27 CAF</t>
  </si>
  <si>
    <t>BLS/OES</t>
  </si>
  <si>
    <t>position</t>
  </si>
  <si>
    <t>53rd Percentile</t>
  </si>
  <si>
    <t>23 to 24</t>
  </si>
  <si>
    <t>22 to 24</t>
  </si>
  <si>
    <t>BLS Occupational Code</t>
  </si>
  <si>
    <t>40 Percentile</t>
  </si>
  <si>
    <t>%Change 53% 2022 to 53% 2024</t>
  </si>
  <si>
    <t>%Change 53% 2022 to 50% 2024</t>
  </si>
  <si>
    <t>%Change 53% 2022 to 40% 2024</t>
  </si>
  <si>
    <t xml:space="preserve">
21-1093, 31-1120, 31-2022, 31-9099</t>
  </si>
  <si>
    <t xml:space="preserve"> 31-1131</t>
  </si>
  <si>
    <t xml:space="preserve">Occupational Therapist (hourly) </t>
  </si>
  <si>
    <t xml:space="preserve">
29-1129, 31-2011, 29-1122 (25%/25%/50%)</t>
  </si>
  <si>
    <t xml:space="preserve">Speech Language Pathologists (hourly) </t>
  </si>
  <si>
    <t xml:space="preserve">
29-1129, 29-1127</t>
  </si>
  <si>
    <t xml:space="preserve">Speech Language Pathologists (annual) </t>
  </si>
  <si>
    <t>* - M2024 numbers came in lower so the prior M2023 amount was used</t>
  </si>
  <si>
    <r>
      <t xml:space="preserve">Clerical, Support &amp; Direct Care Relief Staff are benched to Direct Care </t>
    </r>
    <r>
      <rPr>
        <b/>
        <i/>
        <sz val="11"/>
        <color theme="1"/>
        <rFont val="Calibri"/>
        <family val="2"/>
        <scheme val="minor"/>
      </rPr>
      <t>**</t>
    </r>
  </si>
  <si>
    <t>FY26 Stipend</t>
  </si>
  <si>
    <t xml:space="preserve">Updated Flex pool funds with previous CAF </t>
  </si>
  <si>
    <t xml:space="preserve">Updated Consultation with previous CAF </t>
  </si>
  <si>
    <t>Update FY27:</t>
  </si>
  <si>
    <t>Benchmarked all Salaries to May 2024 53% BLS</t>
  </si>
  <si>
    <t>CAF placeholder fall 2025 2.37%</t>
  </si>
  <si>
    <t>All "DCF Departmental stipends" have been increased by XXX</t>
  </si>
  <si>
    <t>$22.52 per hour - 24 hours per youth</t>
  </si>
  <si>
    <t>prior CAF</t>
  </si>
  <si>
    <t>FY</t>
  </si>
  <si>
    <t>S&amp;P Global Market Intelligence, Fall 2025</t>
  </si>
  <si>
    <t>2031Q1</t>
  </si>
  <si>
    <t>2031Q2</t>
  </si>
  <si>
    <t>2031Q3</t>
  </si>
  <si>
    <t>2031Q4</t>
  </si>
  <si>
    <t>Assumption for Rate Reviews that are to be promulgated July 1, 2026</t>
  </si>
  <si>
    <t>FY26Q4</t>
  </si>
  <si>
    <t>OPPTIMISTIC</t>
  </si>
  <si>
    <t>*NO CHANGE; REPROCURED 1/1/27*</t>
  </si>
  <si>
    <r>
      <t xml:space="preserve">Teen Parent Rate </t>
    </r>
    <r>
      <rPr>
        <b/>
        <sz val="11"/>
        <color rgb="FFFF0000"/>
        <rFont val="Calibri"/>
        <family val="2"/>
        <scheme val="minor"/>
      </rPr>
      <t>Stipend &amp; Operational</t>
    </r>
  </si>
  <si>
    <r>
      <t xml:space="preserve">Teen Parent </t>
    </r>
    <r>
      <rPr>
        <u/>
        <sz val="11"/>
        <rFont val="Calibri"/>
        <family val="2"/>
        <scheme val="minor"/>
      </rPr>
      <t>Stipend</t>
    </r>
    <r>
      <rPr>
        <sz val="11"/>
        <rFont val="Calibri"/>
        <family val="2"/>
        <scheme val="minor"/>
      </rPr>
      <t xml:space="preserve"> Rate</t>
    </r>
  </si>
  <si>
    <r>
      <t xml:space="preserve">Community-based Alternative to Detention </t>
    </r>
    <r>
      <rPr>
        <b/>
        <sz val="11"/>
        <color rgb="FFFF0000"/>
        <rFont val="Calibri"/>
        <family val="2"/>
        <scheme val="minor"/>
      </rPr>
      <t>Stipend</t>
    </r>
  </si>
  <si>
    <r>
      <t xml:space="preserve">Community-based Alternative to Detention </t>
    </r>
    <r>
      <rPr>
        <b/>
        <sz val="11"/>
        <color rgb="FFFF0000"/>
        <rFont val="Calibri"/>
        <family val="2"/>
        <scheme val="minor"/>
      </rPr>
      <t>Operational</t>
    </r>
  </si>
  <si>
    <r>
      <t xml:space="preserve">Flex pool </t>
    </r>
    <r>
      <rPr>
        <sz val="11"/>
        <color theme="1"/>
        <rFont val="Calibri"/>
        <family val="2"/>
        <scheme val="minor"/>
      </rPr>
      <t>( provider to maintain pool, amt is not child-specific)</t>
    </r>
  </si>
  <si>
    <t>A</t>
  </si>
  <si>
    <t>B</t>
  </si>
  <si>
    <t xml:space="preserve">C </t>
  </si>
  <si>
    <t>Model Budget</t>
  </si>
  <si>
    <t>Level: 1</t>
  </si>
  <si>
    <t>Bed Days:</t>
  </si>
  <si>
    <t xml:space="preserve">Exp. Caseload  </t>
  </si>
  <si>
    <t>FTE</t>
  </si>
  <si>
    <t>Total Salary</t>
  </si>
  <si>
    <t>Non-Salary Expenses</t>
  </si>
  <si>
    <t>Cost</t>
  </si>
  <si>
    <t>Total Non-Salary Expenses</t>
  </si>
  <si>
    <t>Other Expenses</t>
  </si>
  <si>
    <t>%</t>
  </si>
  <si>
    <t>NOT added</t>
  </si>
  <si>
    <t>Total Expenses</t>
  </si>
  <si>
    <t>TOTAL</t>
  </si>
  <si>
    <t>Rate</t>
  </si>
  <si>
    <t>FY25 Rate</t>
  </si>
  <si>
    <t>Stipend Level Effective FY25</t>
  </si>
  <si>
    <t>Daily Stipend Rate Effective FY25</t>
  </si>
  <si>
    <t>Daily Stipend Rate Effective FY27</t>
  </si>
  <si>
    <t>Stipend Level Effective FY27</t>
  </si>
  <si>
    <t>Previous Stipend Level</t>
  </si>
  <si>
    <t>New Stipend Level</t>
  </si>
  <si>
    <t>Current Stipend</t>
  </si>
  <si>
    <t xml:space="preserve">Current Per Diem Rate with 95% Utilization &amp; CAF
</t>
  </si>
  <si>
    <t>Benchmark Stipend Increase</t>
  </si>
  <si>
    <t xml:space="preserve">Proposed Per Diem Rate with 95% Utilization &amp; CAF
</t>
  </si>
  <si>
    <t>Proposed Stipend</t>
  </si>
  <si>
    <t>Rate Increase</t>
  </si>
  <si>
    <t>Stipend Level Caps</t>
  </si>
  <si>
    <t>Cap</t>
  </si>
  <si>
    <t>X</t>
  </si>
  <si>
    <t>Operational Tier A</t>
  </si>
  <si>
    <t>Level 9</t>
  </si>
  <si>
    <t>Operational Tier B</t>
  </si>
  <si>
    <t>Level 13</t>
  </si>
  <si>
    <t>Operational Tier C</t>
  </si>
  <si>
    <t>Level 17</t>
  </si>
  <si>
    <t>Levels 18 - 21</t>
  </si>
  <si>
    <t>Clinical w/Independent Lic</t>
  </si>
  <si>
    <t>Clinical Psychologist</t>
  </si>
  <si>
    <t>Total Tax &amp; Fringe</t>
  </si>
  <si>
    <t>Subtotal Compensation</t>
  </si>
  <si>
    <t>PFMLA</t>
  </si>
  <si>
    <t>Total PFMLA</t>
  </si>
  <si>
    <t>Total CAF</t>
  </si>
  <si>
    <t>TOTAL COMPENSATION</t>
  </si>
  <si>
    <t>Billable Hours</t>
  </si>
  <si>
    <t>Proposed FY27 Rates</t>
  </si>
  <si>
    <t>Current Rate(s)</t>
  </si>
  <si>
    <t>% of Change(s)</t>
  </si>
  <si>
    <t>Embedded Rate</t>
  </si>
  <si>
    <t>Direct Care Productivity Chart</t>
  </si>
  <si>
    <t>Nursing / Clinical Staff Productivity Chart</t>
  </si>
  <si>
    <t>Days</t>
  </si>
  <si>
    <t>Hours</t>
  </si>
  <si>
    <t>Vacation / Sick / Personal (PTO)</t>
  </si>
  <si>
    <t>Training (not OJT)</t>
  </si>
  <si>
    <t>Travel / Admin / Supervision / Training / Misc</t>
  </si>
  <si>
    <t>Total Hours per FTE:</t>
  </si>
  <si>
    <t>Remote Direct Supports</t>
  </si>
  <si>
    <t>Service Unit: Per Enrolled Per Day</t>
  </si>
  <si>
    <t>Title</t>
  </si>
  <si>
    <t>Case Worker</t>
  </si>
  <si>
    <t/>
  </si>
  <si>
    <t>Total Staffing</t>
  </si>
  <si>
    <t>Taxes &amp; Fringe</t>
  </si>
  <si>
    <t>Staff Training</t>
  </si>
  <si>
    <t>Staff Mileage / Travel</t>
  </si>
  <si>
    <t>Staff Technology</t>
  </si>
  <si>
    <t>Program Technology</t>
  </si>
  <si>
    <t>Call center cost</t>
  </si>
  <si>
    <t>Emergency back up support</t>
  </si>
  <si>
    <t>Total Non-Salary</t>
  </si>
  <si>
    <t>Admin. Allocation</t>
  </si>
  <si>
    <t>Daily Rate</t>
  </si>
  <si>
    <t>Hourly Rate</t>
  </si>
  <si>
    <t>current rate</t>
  </si>
  <si>
    <t>LEAVE AS IS FOR NOW; BEING REPROCURRED 1/1/27</t>
  </si>
  <si>
    <t>Special Exception</t>
  </si>
  <si>
    <t>Total Stipend Plus Operational</t>
  </si>
  <si>
    <t xml:space="preserve">Sibling Stipend &amp; Operational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</si>
</sst>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_(&quot;$&quot;* #,##0_);_(&quot;$&quot;* \(#,##0\);_(&quot;$&quot;* &quot;-&quot;??_);_(@_)"/>
    <numFmt numFmtId="166" formatCode="\$#,##0"/>
    <numFmt numFmtId="167" formatCode="0.0"/>
    <numFmt numFmtId="168" formatCode="\$#,##0.00"/>
    <numFmt numFmtId="169" formatCode="#,##0.0"/>
    <numFmt numFmtId="170" formatCode="0.000"/>
    <numFmt numFmtId="171" formatCode="&quot;$&quot;#,##0"/>
    <numFmt numFmtId="172" formatCode="_(* #,##0_);_(* \(#,##0\);_(* &quot;-&quot;??_);_(@_)"/>
    <numFmt numFmtId="173" formatCode="[$-409]mmmm\ d\,\ yyyy;@"/>
    <numFmt numFmtId="174" formatCode="0.00000"/>
    <numFmt numFmtId="175" formatCode="0.0%"/>
  </numFmts>
  <fonts count="1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sz val="11"/>
      <color indexed="8"/>
      <name val="Calibri"/>
      <family val="2"/>
    </font>
    <font>
      <sz val="11"/>
      <color theme="1"/>
      <name val="Calibri"/>
      <family val="2"/>
    </font>
    <font>
      <sz val="11"/>
      <color theme="0"/>
      <name val="Calibri"/>
      <family val="2"/>
    </font>
    <font>
      <sz val="11"/>
      <color indexed="9"/>
      <name val="Calibri"/>
      <family val="2"/>
    </font>
    <font>
      <sz val="11"/>
      <color rgb="FF9C0006"/>
      <name val="Calibri"/>
      <family val="2"/>
    </font>
    <font>
      <sz val="9"/>
      <color indexed="8"/>
      <name val="Calibri"/>
      <family val="2"/>
    </font>
    <font>
      <b/>
      <sz val="11"/>
      <color indexed="52"/>
      <name val="Calibri"/>
      <family val="2"/>
    </font>
    <font>
      <b/>
      <sz val="11"/>
      <color indexed="9"/>
      <name val="Calibri"/>
      <family val="2"/>
    </font>
    <font>
      <sz val="10"/>
      <name val="Arial"/>
      <family val="2"/>
    </font>
    <font>
      <sz val="11"/>
      <name val="Arial"/>
      <family val="2"/>
    </font>
    <font>
      <sz val="10"/>
      <color indexed="8"/>
      <name val="Arial"/>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charset val="1"/>
    </font>
    <font>
      <sz val="11"/>
      <color indexed="62"/>
      <name val="Calibri"/>
      <family val="2"/>
    </font>
    <font>
      <sz val="11"/>
      <color indexed="52"/>
      <name val="Calibri"/>
      <family val="2"/>
    </font>
    <font>
      <sz val="11"/>
      <color indexed="60"/>
      <name val="Calibri"/>
      <family val="2"/>
    </font>
    <font>
      <sz val="10"/>
      <color theme="1"/>
      <name val="Tahoma"/>
      <family val="2"/>
    </font>
    <font>
      <b/>
      <sz val="11"/>
      <color indexed="63"/>
      <name val="Calibri"/>
      <family val="2"/>
    </font>
    <font>
      <sz val="11"/>
      <color theme="1"/>
      <name val="Calibri"/>
      <family val="2"/>
      <charset val="129"/>
      <scheme val="minor"/>
    </font>
    <font>
      <b/>
      <sz val="12"/>
      <color indexed="30"/>
      <name val="Calibri"/>
      <family val="2"/>
    </font>
    <font>
      <b/>
      <sz val="18"/>
      <color indexed="56"/>
      <name val="Cambria"/>
      <family val="2"/>
    </font>
    <font>
      <b/>
      <sz val="11"/>
      <color indexed="8"/>
      <name val="Calibri"/>
      <family val="2"/>
    </font>
    <font>
      <sz val="11"/>
      <color indexed="10"/>
      <name val="Calibri"/>
      <family val="2"/>
    </font>
    <font>
      <sz val="9"/>
      <color theme="1"/>
      <name val="Calibri"/>
      <family val="2"/>
      <scheme val="minor"/>
    </font>
    <font>
      <b/>
      <sz val="10"/>
      <name val="Arial"/>
      <family val="2"/>
    </font>
    <font>
      <b/>
      <sz val="12"/>
      <name val="Calibri"/>
      <family val="2"/>
      <scheme val="minor"/>
    </font>
    <font>
      <sz val="12"/>
      <color theme="1"/>
      <name val="Times New Roman"/>
      <family val="1"/>
    </font>
    <font>
      <b/>
      <sz val="12"/>
      <color theme="1"/>
      <name val="Times New Roman"/>
      <family val="1"/>
    </font>
    <font>
      <b/>
      <u/>
      <sz val="10"/>
      <name val="Arial"/>
      <family val="2"/>
    </font>
    <font>
      <b/>
      <sz val="12"/>
      <name val="Arial"/>
      <family val="2"/>
    </font>
    <font>
      <b/>
      <sz val="10"/>
      <name val="Times New Roman"/>
      <family val="1"/>
    </font>
    <font>
      <sz val="10"/>
      <name val="Times New Roman"/>
      <family val="1"/>
    </font>
    <font>
      <b/>
      <sz val="11"/>
      <name val="Calibri"/>
      <family val="2"/>
      <scheme val="minor"/>
    </font>
    <font>
      <b/>
      <sz val="10"/>
      <color theme="1"/>
      <name val="Times New Roman"/>
      <family val="1"/>
    </font>
    <font>
      <sz val="9"/>
      <color theme="1"/>
      <name val="Times New Roman"/>
      <family val="1"/>
    </font>
    <font>
      <sz val="10"/>
      <color theme="1"/>
      <name val="Times New Roman"/>
      <family val="1"/>
    </font>
    <font>
      <sz val="10"/>
      <color theme="1"/>
      <name val="Arial"/>
      <family val="2"/>
    </font>
    <font>
      <b/>
      <sz val="9"/>
      <name val="Calibri"/>
      <family val="2"/>
      <scheme val="minor"/>
    </font>
    <font>
      <b/>
      <sz val="10"/>
      <name val="Calibri"/>
      <family val="2"/>
    </font>
    <font>
      <b/>
      <sz val="10"/>
      <name val="Calibri"/>
      <family val="2"/>
      <scheme val="minor"/>
    </font>
    <font>
      <b/>
      <sz val="10"/>
      <color theme="1"/>
      <name val="Calibri"/>
      <family val="2"/>
      <scheme val="minor"/>
    </font>
    <font>
      <b/>
      <sz val="10"/>
      <color rgb="FFFA7D00"/>
      <name val="Arial"/>
      <family val="2"/>
    </font>
    <font>
      <sz val="9"/>
      <name val="Microsoft Sans Serif"/>
      <family val="2"/>
    </font>
    <font>
      <sz val="9"/>
      <name val="Microsoft Sans Serif"/>
      <family val="2"/>
      <charset val="204"/>
    </font>
    <font>
      <sz val="10"/>
      <name val="MS Sans Serif"/>
      <family val="2"/>
    </font>
    <font>
      <b/>
      <sz val="9"/>
      <color indexed="8"/>
      <name val="Calibri"/>
      <family val="2"/>
      <scheme val="minor"/>
    </font>
    <font>
      <b/>
      <sz val="9"/>
      <color theme="1"/>
      <name val="Times New Roman"/>
      <family val="1"/>
    </font>
    <font>
      <sz val="14"/>
      <color theme="1"/>
      <name val="Calibri"/>
      <family val="2"/>
      <scheme val="minor"/>
    </font>
    <font>
      <sz val="16"/>
      <color theme="1"/>
      <name val="Calibri"/>
      <family val="2"/>
      <scheme val="minor"/>
    </font>
    <font>
      <b/>
      <sz val="11"/>
      <name val="Calibri"/>
      <family val="2"/>
    </font>
    <font>
      <sz val="10"/>
      <color rgb="FFFF0000"/>
      <name val="Arial"/>
      <family val="2"/>
    </font>
    <font>
      <b/>
      <sz val="14"/>
      <name val="Arial"/>
      <family val="2"/>
    </font>
    <font>
      <b/>
      <sz val="10"/>
      <color rgb="FF000000"/>
      <name val="Times New Roman"/>
      <family val="1"/>
    </font>
    <font>
      <b/>
      <sz val="10"/>
      <color rgb="FFFF0000"/>
      <name val="Times New Roman"/>
      <family val="1"/>
    </font>
    <font>
      <sz val="9"/>
      <color rgb="FF000000"/>
      <name val="Times New Roman"/>
      <family val="1"/>
    </font>
    <font>
      <i/>
      <sz val="11"/>
      <name val="Calibri"/>
      <family val="2"/>
      <scheme val="minor"/>
    </font>
    <font>
      <sz val="10"/>
      <color rgb="FFFF0000"/>
      <name val="Times New Roman"/>
      <family val="1"/>
    </font>
    <font>
      <sz val="10"/>
      <color rgb="FF000000"/>
      <name val="Times New Roman"/>
      <family val="1"/>
    </font>
    <font>
      <b/>
      <sz val="11"/>
      <name val="Arial"/>
      <family val="2"/>
    </font>
    <font>
      <sz val="10"/>
      <color theme="0"/>
      <name val="Arial"/>
      <family val="2"/>
    </font>
    <font>
      <b/>
      <sz val="10"/>
      <color rgb="FFFF0000"/>
      <name val="Arial"/>
      <family val="2"/>
    </font>
    <font>
      <b/>
      <sz val="16"/>
      <name val="Calibri"/>
      <family val="2"/>
      <scheme val="minor"/>
    </font>
    <font>
      <b/>
      <sz val="16"/>
      <color rgb="FFFF0000"/>
      <name val="Calibri"/>
      <family val="2"/>
      <scheme val="minor"/>
    </font>
    <font>
      <b/>
      <sz val="16"/>
      <color theme="1"/>
      <name val="Calibri"/>
      <family val="2"/>
      <scheme val="minor"/>
    </font>
    <font>
      <b/>
      <sz val="16"/>
      <color indexed="10"/>
      <name val="Calibri"/>
      <family val="2"/>
    </font>
    <font>
      <b/>
      <sz val="9"/>
      <name val="Times New Roman"/>
      <family val="1"/>
    </font>
    <font>
      <sz val="9"/>
      <color indexed="8"/>
      <name val="Calibri"/>
      <family val="2"/>
      <scheme val="minor"/>
    </font>
    <font>
      <b/>
      <sz val="12"/>
      <color rgb="FFFF0000"/>
      <name val="Calibri"/>
      <family val="2"/>
      <scheme val="minor"/>
    </font>
    <font>
      <b/>
      <sz val="9"/>
      <color rgb="FF000000"/>
      <name val="Times New Roman"/>
      <family val="1"/>
    </font>
    <font>
      <sz val="10"/>
      <color indexed="10"/>
      <name val="Times New Roman"/>
      <family val="1"/>
    </font>
    <font>
      <sz val="10"/>
      <color indexed="8"/>
      <name val="Times New Roman"/>
      <family val="1"/>
    </font>
    <font>
      <sz val="10"/>
      <name val="Calibri"/>
      <family val="2"/>
    </font>
    <font>
      <sz val="11"/>
      <name val="Calibri"/>
      <family val="2"/>
    </font>
    <font>
      <b/>
      <sz val="11"/>
      <color rgb="FFFF0000"/>
      <name val="Calibri"/>
      <family val="2"/>
      <scheme val="minor"/>
    </font>
    <font>
      <b/>
      <sz val="11"/>
      <color theme="1"/>
      <name val="Times New Roman"/>
      <family val="1"/>
    </font>
    <font>
      <sz val="11"/>
      <color rgb="FF000000"/>
      <name val="Times New Roman"/>
      <family val="1"/>
    </font>
    <font>
      <sz val="11"/>
      <color theme="1"/>
      <name val="Times New Roman"/>
      <family val="1"/>
    </font>
    <font>
      <u/>
      <sz val="11"/>
      <color theme="1"/>
      <name val="Times New Roman"/>
      <family val="1"/>
    </font>
    <font>
      <b/>
      <sz val="11"/>
      <color rgb="FF000000"/>
      <name val="Times New Roman"/>
      <family val="1"/>
    </font>
    <font>
      <i/>
      <sz val="11"/>
      <color rgb="FFFF0000"/>
      <name val="Calibri"/>
      <family val="2"/>
      <scheme val="minor"/>
    </font>
    <font>
      <i/>
      <sz val="8"/>
      <color rgb="FFFF0000"/>
      <name val="Calibri"/>
      <family val="2"/>
      <scheme val="minor"/>
    </font>
    <font>
      <sz val="10"/>
      <name val="Arial"/>
      <family val="2"/>
    </font>
    <font>
      <b/>
      <sz val="12"/>
      <color indexed="81"/>
      <name val="Tahoma"/>
      <family val="2"/>
    </font>
    <font>
      <sz val="10"/>
      <color indexed="81"/>
      <name val="Tahoma"/>
      <family val="2"/>
    </font>
    <font>
      <b/>
      <i/>
      <sz val="12"/>
      <color theme="1"/>
      <name val="Calibri"/>
      <family val="2"/>
      <scheme val="minor"/>
    </font>
    <font>
      <i/>
      <sz val="12"/>
      <color theme="1"/>
      <name val="Calibri"/>
      <family val="2"/>
      <scheme val="minor"/>
    </font>
    <font>
      <i/>
      <sz val="11"/>
      <color theme="1"/>
      <name val="Calibri"/>
      <family val="2"/>
      <scheme val="minor"/>
    </font>
    <font>
      <b/>
      <i/>
      <sz val="11"/>
      <color theme="1"/>
      <name val="Calibri"/>
      <family val="2"/>
      <scheme val="minor"/>
    </font>
    <font>
      <b/>
      <sz val="11"/>
      <color rgb="FF000000"/>
      <name val="Calibri"/>
      <family val="2"/>
      <scheme val="minor"/>
    </font>
    <font>
      <sz val="10"/>
      <name val="Arial"/>
    </font>
    <font>
      <b/>
      <sz val="11"/>
      <color indexed="8"/>
      <name val="Calibri"/>
      <family val="2"/>
      <scheme val="minor"/>
    </font>
    <font>
      <sz val="11"/>
      <name val="Calibri"/>
      <family val="2"/>
      <scheme val="minor"/>
    </font>
    <font>
      <u/>
      <sz val="11"/>
      <color theme="1"/>
      <name val="Calibri"/>
      <family val="2"/>
      <scheme val="minor"/>
    </font>
    <font>
      <sz val="11"/>
      <color indexed="9"/>
      <name val="Calibri"/>
      <family val="2"/>
      <scheme val="minor"/>
    </font>
    <font>
      <u/>
      <sz val="11"/>
      <name val="Calibri"/>
      <family val="2"/>
      <scheme val="minor"/>
    </font>
    <font>
      <sz val="11"/>
      <color indexed="8"/>
      <name val="Calibri"/>
      <family val="2"/>
      <scheme val="minor"/>
    </font>
    <font>
      <b/>
      <u/>
      <sz val="11"/>
      <color indexed="8"/>
      <name val="Calibri"/>
      <family val="2"/>
      <scheme val="minor"/>
    </font>
    <font>
      <sz val="11"/>
      <color indexed="62"/>
      <name val="Calibri"/>
      <family val="2"/>
      <scheme val="minor"/>
    </font>
    <font>
      <b/>
      <u/>
      <sz val="11"/>
      <name val="Calibri"/>
      <family val="2"/>
      <scheme val="minor"/>
    </font>
    <font>
      <b/>
      <sz val="11"/>
      <color indexed="9"/>
      <name val="Calibri"/>
      <family val="2"/>
      <scheme val="minor"/>
    </font>
    <font>
      <sz val="11"/>
      <color indexed="10"/>
      <name val="Calibri"/>
      <family val="2"/>
      <scheme val="minor"/>
    </font>
    <font>
      <b/>
      <sz val="11"/>
      <color indexed="12"/>
      <name val="Calibri"/>
      <family val="2"/>
      <scheme val="minor"/>
    </font>
    <font>
      <sz val="11"/>
      <color rgb="FF000000"/>
      <name val="Calibri"/>
      <family val="2"/>
      <scheme val="minor"/>
    </font>
    <font>
      <b/>
      <sz val="11"/>
      <color theme="5"/>
      <name val="Calibri"/>
      <family val="2"/>
      <scheme val="minor"/>
    </font>
    <font>
      <sz val="9"/>
      <name val="Calibri"/>
      <family val="2"/>
      <scheme val="minor"/>
    </font>
    <font>
      <sz val="8"/>
      <name val="Calibri"/>
      <family val="2"/>
      <scheme val="minor"/>
    </font>
    <font>
      <b/>
      <sz val="12"/>
      <color rgb="FFED0000"/>
      <name val="Calibri"/>
      <family val="2"/>
      <scheme val="minor"/>
    </font>
    <font>
      <b/>
      <sz val="10"/>
      <color rgb="FFED0000"/>
      <name val="Arial"/>
      <family val="2"/>
    </font>
    <font>
      <b/>
      <sz val="11"/>
      <color rgb="FFED0000"/>
      <name val="Calibri"/>
      <family val="2"/>
      <scheme val="minor"/>
    </font>
    <font>
      <sz val="11"/>
      <color rgb="FFED0000"/>
      <name val="Calibri"/>
      <family val="2"/>
      <scheme val="minor"/>
    </font>
    <font>
      <sz val="10"/>
      <color theme="7" tint="-0.249977111117893"/>
      <name val="Arial"/>
      <family val="2"/>
    </font>
    <font>
      <b/>
      <sz val="11"/>
      <color rgb="FF3C3C3C"/>
      <name val="Calibri"/>
      <family val="2"/>
      <scheme val="minor"/>
    </font>
    <font>
      <sz val="11"/>
      <color theme="1" tint="0.34998626667073579"/>
      <name val="Calibri"/>
      <family val="2"/>
      <scheme val="minor"/>
    </font>
    <font>
      <sz val="9"/>
      <color theme="3" tint="-0.249977111117893"/>
      <name val="Calibri"/>
      <family val="2"/>
      <scheme val="minor"/>
    </font>
  </fonts>
  <fills count="7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11"/>
      </patternFill>
    </fill>
    <fill>
      <patternFill patternType="solid">
        <fgColor indexed="51"/>
      </patternFill>
    </fill>
    <fill>
      <patternFill patternType="solid">
        <fgColor indexed="29"/>
      </patternFill>
    </fill>
    <fill>
      <patternFill patternType="solid">
        <fgColor indexed="52"/>
      </patternFill>
    </fill>
    <fill>
      <patternFill patternType="solid">
        <fgColor indexed="62"/>
      </patternFill>
    </fill>
    <fill>
      <patternFill patternType="solid">
        <fgColor indexed="57"/>
      </patternFill>
    </fill>
    <fill>
      <patternFill patternType="solid">
        <fgColor indexed="36"/>
      </patternFill>
    </fill>
    <fill>
      <patternFill patternType="solid">
        <fgColor indexed="49"/>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D9D9D9"/>
        <bgColor rgb="FF000000"/>
      </patternFill>
    </fill>
    <fill>
      <patternFill patternType="solid">
        <fgColor theme="8" tint="0.39997558519241921"/>
        <bgColor indexed="64"/>
      </patternFill>
    </fill>
    <fill>
      <patternFill patternType="solid">
        <fgColor theme="0"/>
        <bgColor indexed="64"/>
      </patternFill>
    </fill>
    <fill>
      <patternFill patternType="solid">
        <fgColor rgb="FF92D050"/>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theme="1" tint="0.34998626667073579"/>
        <bgColor indexed="64"/>
      </patternFill>
    </fill>
    <fill>
      <patternFill patternType="solid">
        <fgColor rgb="FFFFFFFF"/>
        <bgColor rgb="FF000000"/>
      </patternFill>
    </fill>
    <fill>
      <patternFill patternType="solid">
        <fgColor theme="3" tint="0.59999389629810485"/>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rgb="FFFFFFFF"/>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8" tint="0.7999511703848384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B050"/>
        <bgColor indexed="64"/>
      </patternFill>
    </fill>
    <fill>
      <patternFill patternType="solid">
        <fgColor rgb="FF0070C0"/>
        <bgColor indexed="64"/>
      </patternFill>
    </fill>
    <fill>
      <patternFill patternType="solid">
        <fgColor rgb="FFFFC000"/>
        <bgColor indexed="64"/>
      </patternFill>
    </fill>
    <fill>
      <patternFill patternType="solid">
        <fgColor rgb="FF7030A0"/>
        <bgColor indexed="64"/>
      </patternFill>
    </fill>
    <fill>
      <patternFill patternType="solid">
        <fgColor theme="4" tint="0.59999389629810485"/>
        <bgColor indexed="64"/>
      </patternFill>
    </fill>
    <fill>
      <patternFill patternType="solid">
        <fgColor theme="3" tint="0.89999084444715716"/>
        <bgColor indexed="64"/>
      </patternFill>
    </fill>
    <fill>
      <patternFill patternType="solid">
        <fgColor indexed="47"/>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FFCC"/>
        <bgColor indexed="64"/>
      </patternFill>
    </fill>
  </fills>
  <borders count="1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diagonal/>
    </border>
    <border>
      <left/>
      <right/>
      <top style="medium">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right style="thin">
        <color auto="1"/>
      </right>
      <top/>
      <bottom/>
      <diagonal/>
    </border>
    <border>
      <left style="thin">
        <color auto="1"/>
      </left>
      <right style="medium">
        <color auto="1"/>
      </right>
      <top style="medium">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top/>
      <bottom style="double">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medium">
        <color auto="1"/>
      </left>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double">
        <color auto="1"/>
      </bottom>
      <diagonal/>
    </border>
    <border>
      <left/>
      <right style="medium">
        <color auto="1"/>
      </right>
      <top/>
      <bottom style="double">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indexed="23"/>
      </right>
      <top style="medium">
        <color auto="1"/>
      </top>
      <bottom style="thin">
        <color indexed="23"/>
      </bottom>
      <diagonal/>
    </border>
    <border>
      <left style="thin">
        <color indexed="23"/>
      </left>
      <right style="thin">
        <color indexed="23"/>
      </right>
      <top style="medium">
        <color auto="1"/>
      </top>
      <bottom style="thin">
        <color indexed="23"/>
      </bottom>
      <diagonal/>
    </border>
    <border>
      <left style="thin">
        <color indexed="23"/>
      </left>
      <right style="medium">
        <color auto="1"/>
      </right>
      <top style="medium">
        <color auto="1"/>
      </top>
      <bottom style="thin">
        <color indexed="23"/>
      </bottom>
      <diagonal/>
    </border>
    <border>
      <left style="medium">
        <color auto="1"/>
      </left>
      <right style="thin">
        <color auto="1"/>
      </right>
      <top/>
      <bottom/>
      <diagonal/>
    </border>
    <border>
      <left style="medium">
        <color auto="1"/>
      </left>
      <right/>
      <top style="double">
        <color auto="1"/>
      </top>
      <bottom/>
      <diagonal/>
    </border>
    <border>
      <left/>
      <right/>
      <top style="double">
        <color auto="1"/>
      </top>
      <bottom/>
      <diagonal/>
    </border>
    <border>
      <left/>
      <right style="medium">
        <color auto="1"/>
      </right>
      <top style="double">
        <color auto="1"/>
      </top>
      <bottom/>
      <diagonal/>
    </border>
    <border>
      <left/>
      <right style="thin">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medium">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thin">
        <color auto="1"/>
      </top>
      <bottom/>
      <diagonal/>
    </border>
    <border>
      <left style="thin">
        <color auto="1"/>
      </left>
      <right style="medium">
        <color auto="1"/>
      </right>
      <top style="thin">
        <color auto="1"/>
      </top>
      <bottom style="thin">
        <color auto="1"/>
      </bottom>
      <diagonal/>
    </border>
    <border>
      <left style="thin">
        <color rgb="FF7F7F7F"/>
      </left>
      <right style="thin">
        <color rgb="FF7F7F7F"/>
      </right>
      <top style="medium">
        <color auto="1"/>
      </top>
      <bottom style="thin">
        <color auto="1"/>
      </bottom>
      <diagonal/>
    </border>
    <border>
      <left style="thin">
        <color rgb="FF7F7F7F"/>
      </left>
      <right style="medium">
        <color auto="1"/>
      </right>
      <top style="medium">
        <color auto="1"/>
      </top>
      <bottom style="thin">
        <color auto="1"/>
      </bottom>
      <diagonal/>
    </border>
    <border>
      <left style="medium">
        <color auto="1"/>
      </left>
      <right/>
      <top style="medium">
        <color auto="1"/>
      </top>
      <bottom style="double">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rgb="FFFF0000"/>
      </left>
      <right/>
      <top style="thin">
        <color rgb="FFFF0000"/>
      </top>
      <bottom style="thin">
        <color rgb="FFFF0000"/>
      </bottom>
      <diagonal/>
    </border>
    <border>
      <left style="thin">
        <color rgb="FFFF0000"/>
      </left>
      <right/>
      <top/>
      <bottom/>
      <diagonal/>
    </border>
    <border>
      <left style="thin">
        <color theme="5" tint="-0.249977111117893"/>
      </left>
      <right/>
      <top style="thin">
        <color theme="5" tint="-0.249977111117893"/>
      </top>
      <bottom style="thin">
        <color theme="5" tint="-0.249977111117893"/>
      </bottom>
      <diagonal/>
    </border>
    <border>
      <left/>
      <right/>
      <top/>
      <bottom style="medium">
        <color indexed="30"/>
      </bottom>
      <diagonal/>
    </border>
    <border>
      <left style="medium">
        <color auto="1"/>
      </left>
      <right style="thin">
        <color rgb="FF7F7F7F"/>
      </right>
      <top style="medium">
        <color auto="1"/>
      </top>
      <bottom style="thin">
        <color auto="1"/>
      </bottom>
      <diagonal/>
    </border>
    <border>
      <left style="thin">
        <color auto="1"/>
      </left>
      <right style="medium">
        <color indexed="64"/>
      </right>
      <top/>
      <bottom style="medium">
        <color indexed="64"/>
      </bottom>
      <diagonal/>
    </border>
    <border>
      <left/>
      <right style="thin">
        <color indexed="64"/>
      </right>
      <top/>
      <bottom style="medium">
        <color indexed="64"/>
      </bottom>
      <diagonal/>
    </border>
    <border>
      <left/>
      <right/>
      <top/>
      <bottom style="medium">
        <color indexed="30"/>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indexed="23"/>
      </right>
      <top style="medium">
        <color auto="1"/>
      </top>
      <bottom style="thin">
        <color indexed="23"/>
      </bottom>
      <diagonal/>
    </border>
    <border>
      <left style="thin">
        <color indexed="23"/>
      </left>
      <right style="thin">
        <color indexed="23"/>
      </right>
      <top style="medium">
        <color auto="1"/>
      </top>
      <bottom style="thin">
        <color indexed="23"/>
      </bottom>
      <diagonal/>
    </border>
    <border>
      <left style="thin">
        <color indexed="23"/>
      </left>
      <right style="medium">
        <color auto="1"/>
      </right>
      <top style="medium">
        <color auto="1"/>
      </top>
      <bottom style="thin">
        <color indexed="23"/>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indexed="8"/>
      </left>
      <right/>
      <top style="thin">
        <color indexed="8"/>
      </top>
      <bottom/>
      <diagonal/>
    </border>
    <border>
      <left style="thin">
        <color indexed="8"/>
      </left>
      <right/>
      <top/>
      <bottom/>
      <diagonal/>
    </border>
    <border>
      <left style="thin">
        <color indexed="65"/>
      </left>
      <right/>
      <top/>
      <bottom/>
      <diagonal/>
    </border>
    <border>
      <left/>
      <right/>
      <top style="thin">
        <color indexed="8"/>
      </top>
      <bottom/>
      <diagonal/>
    </border>
    <border>
      <left style="thin">
        <color indexed="64"/>
      </left>
      <right style="thin">
        <color indexed="64"/>
      </right>
      <top/>
      <bottom/>
      <diagonal/>
    </border>
    <border>
      <left style="thin">
        <color indexed="8"/>
      </left>
      <right/>
      <top style="thin">
        <color indexed="65"/>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thin">
        <color rgb="FF999999"/>
      </left>
      <right/>
      <top style="thin">
        <color rgb="FF999999"/>
      </top>
      <bottom/>
      <diagonal/>
    </border>
    <border>
      <left style="thin">
        <color rgb="FF999999"/>
      </left>
      <right/>
      <top/>
      <bottom/>
      <diagonal/>
    </border>
    <border>
      <left/>
      <right/>
      <top style="thin">
        <color rgb="FF999999"/>
      </top>
      <bottom/>
      <diagonal/>
    </border>
    <border>
      <left style="thin">
        <color rgb="FF999999"/>
      </left>
      <right/>
      <top style="thin">
        <color indexed="65"/>
      </top>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auto="1"/>
      </right>
      <top/>
      <bottom/>
      <diagonal/>
    </border>
    <border>
      <left style="thin">
        <color indexed="64"/>
      </left>
      <right style="thin">
        <color indexed="64"/>
      </right>
      <top style="thin">
        <color indexed="64"/>
      </top>
      <bottom/>
      <diagonal/>
    </border>
    <border>
      <left style="medium">
        <color auto="1"/>
      </left>
      <right/>
      <top/>
      <bottom style="double">
        <color indexed="64"/>
      </bottom>
      <diagonal/>
    </border>
    <border>
      <left/>
      <right/>
      <top/>
      <bottom style="double">
        <color indexed="64"/>
      </bottom>
      <diagonal/>
    </border>
    <border>
      <left/>
      <right style="medium">
        <color auto="1"/>
      </right>
      <top/>
      <bottom style="double">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medium">
        <color auto="1"/>
      </bottom>
      <diagonal/>
    </border>
    <border>
      <left/>
      <right style="medium">
        <color indexed="64"/>
      </right>
      <top style="thin">
        <color auto="1"/>
      </top>
      <bottom style="medium">
        <color auto="1"/>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292">
    <xf numFmtId="0" fontId="0" fillId="0" borderId="0"/>
    <xf numFmtId="9" fontId="1" fillId="0" borderId="0" applyFont="0" applyFill="0" applyBorder="0" applyAlignment="0" applyProtection="0"/>
    <xf numFmtId="0" fontId="9" fillId="5" borderId="4" applyNumberFormat="0" applyAlignment="0" applyProtection="0"/>
    <xf numFmtId="44" fontId="1" fillId="0" borderId="0" applyFon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8" fillId="10" borderId="0" applyNumberFormat="0" applyBorder="0" applyAlignment="0" applyProtection="0"/>
    <xf numFmtId="0" fontId="17" fillId="25" borderId="0" applyNumberFormat="0" applyBorder="0" applyAlignment="0" applyProtection="0"/>
    <xf numFmtId="0" fontId="17" fillId="21" borderId="0" applyNumberFormat="0" applyBorder="0" applyAlignment="0" applyProtection="0"/>
    <xf numFmtId="0" fontId="18" fillId="14" borderId="0" applyNumberFormat="0" applyBorder="0" applyAlignment="0" applyProtection="0"/>
    <xf numFmtId="0" fontId="17" fillId="26" borderId="0" applyNumberFormat="0" applyBorder="0" applyAlignment="0" applyProtection="0"/>
    <xf numFmtId="0" fontId="19" fillId="8" borderId="0" applyNumberFormat="0" applyBorder="0" applyAlignment="0" applyProtection="0"/>
    <xf numFmtId="0" fontId="20" fillId="27" borderId="0" applyNumberFormat="0" applyBorder="0" applyAlignment="0" applyProtection="0"/>
    <xf numFmtId="0" fontId="20" fillId="25" borderId="0" applyNumberFormat="0" applyBorder="0" applyAlignment="0" applyProtection="0"/>
    <xf numFmtId="0" fontId="19" fillId="13" borderId="0" applyNumberFormat="0" applyBorder="0" applyAlignment="0" applyProtection="0"/>
    <xf numFmtId="0" fontId="19" fillId="15"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19" fillId="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19" fillId="16" borderId="0" applyNumberFormat="0" applyBorder="0" applyAlignment="0" applyProtection="0"/>
    <xf numFmtId="0" fontId="7" fillId="3" borderId="0" applyNumberFormat="0" applyBorder="0" applyAlignment="0" applyProtection="0"/>
    <xf numFmtId="0" fontId="21" fillId="3" borderId="0" applyNumberFormat="0" applyBorder="0" applyAlignment="0" applyProtection="0"/>
    <xf numFmtId="0" fontId="22" fillId="0" borderId="17" applyNumberFormat="0" applyFont="0" applyProtection="0">
      <alignment wrapText="1"/>
    </xf>
    <xf numFmtId="0" fontId="23" fillId="33" borderId="18" applyNumberFormat="0" applyAlignment="0" applyProtection="0"/>
    <xf numFmtId="0" fontId="24" fillId="34" borderId="19" applyNumberFormat="0" applyAlignment="0" applyProtection="0"/>
    <xf numFmtId="41" fontId="25"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2" fontId="25" fillId="0" borderId="0" applyFont="0" applyFill="0" applyBorder="0" applyAlignment="0" applyProtection="0"/>
    <xf numFmtId="44" fontId="25" fillId="0" borderId="0" applyFont="0" applyFill="0" applyBorder="0" applyAlignment="0" applyProtection="0"/>
    <xf numFmtId="44" fontId="17"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5" fillId="0" borderId="0" applyFont="0" applyFill="0" applyBorder="0" applyAlignment="0" applyProtection="0"/>
    <xf numFmtId="44" fontId="26"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0" fontId="28" fillId="0" borderId="0" applyNumberFormat="0" applyFill="0" applyBorder="0" applyAlignment="0" applyProtection="0"/>
    <xf numFmtId="0" fontId="22" fillId="0" borderId="0" applyNumberFormat="0" applyFill="0" applyBorder="0" applyAlignment="0" applyProtection="0"/>
    <xf numFmtId="0" fontId="22" fillId="0" borderId="20" applyNumberFormat="0" applyProtection="0">
      <alignment wrapText="1"/>
    </xf>
    <xf numFmtId="0" fontId="6" fillId="2" borderId="0" applyNumberFormat="0" applyBorder="0" applyAlignment="0" applyProtection="0"/>
    <xf numFmtId="0" fontId="29" fillId="0" borderId="21" applyNumberFormat="0" applyProtection="0">
      <alignment wrapText="1"/>
    </xf>
    <xf numFmtId="0" fontId="30" fillId="0" borderId="22" applyNumberFormat="0" applyFill="0" applyAlignment="0" applyProtection="0"/>
    <xf numFmtId="0" fontId="31" fillId="0" borderId="23" applyNumberFormat="0" applyFill="0" applyAlignment="0" applyProtection="0"/>
    <xf numFmtId="0" fontId="32" fillId="0" borderId="24"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23" borderId="18" applyNumberFormat="0" applyAlignment="0" applyProtection="0"/>
    <xf numFmtId="0" fontId="35" fillId="0" borderId="25" applyNumberFormat="0" applyFill="0" applyAlignment="0" applyProtection="0"/>
    <xf numFmtId="0" fontId="36" fillId="35" borderId="0" applyNumberFormat="0" applyBorder="0" applyAlignment="0" applyProtection="0"/>
    <xf numFmtId="0" fontId="25" fillId="0" borderId="0"/>
    <xf numFmtId="0" fontId="1" fillId="0" borderId="0"/>
    <xf numFmtId="0" fontId="1" fillId="0" borderId="0"/>
    <xf numFmtId="0" fontId="1" fillId="0" borderId="0"/>
    <xf numFmtId="0" fontId="27" fillId="0" borderId="0"/>
    <xf numFmtId="0" fontId="1" fillId="0" borderId="0"/>
    <xf numFmtId="0" fontId="1" fillId="0" borderId="0"/>
    <xf numFmtId="0" fontId="25" fillId="0" borderId="0"/>
    <xf numFmtId="0" fontId="25" fillId="0" borderId="0"/>
    <xf numFmtId="0" fontId="25" fillId="0" borderId="0"/>
    <xf numFmtId="0" fontId="1" fillId="0" borderId="0"/>
    <xf numFmtId="0" fontId="25" fillId="0" borderId="0"/>
    <xf numFmtId="0" fontId="1" fillId="0" borderId="0"/>
    <xf numFmtId="0" fontId="1" fillId="0" borderId="0"/>
    <xf numFmtId="0" fontId="26" fillId="0" borderId="0"/>
    <xf numFmtId="0" fontId="26" fillId="0" borderId="0"/>
    <xf numFmtId="0" fontId="1" fillId="0" borderId="0"/>
    <xf numFmtId="0" fontId="1" fillId="0" borderId="0"/>
    <xf numFmtId="0" fontId="25" fillId="0" borderId="0"/>
    <xf numFmtId="0" fontId="18" fillId="0" borderId="0"/>
    <xf numFmtId="0" fontId="25" fillId="0" borderId="0"/>
    <xf numFmtId="0" fontId="18" fillId="0" borderId="0"/>
    <xf numFmtId="0" fontId="17" fillId="0" borderId="0"/>
    <xf numFmtId="0" fontId="25" fillId="0" borderId="0"/>
    <xf numFmtId="0" fontId="25" fillId="0" borderId="0"/>
    <xf numFmtId="0" fontId="18" fillId="0" borderId="0"/>
    <xf numFmtId="0" fontId="17" fillId="0" borderId="0"/>
    <xf numFmtId="0" fontId="17" fillId="0" borderId="0"/>
    <xf numFmtId="0" fontId="1" fillId="0" borderId="0"/>
    <xf numFmtId="0" fontId="1" fillId="0" borderId="0"/>
    <xf numFmtId="0" fontId="1" fillId="0" borderId="0"/>
    <xf numFmtId="0" fontId="25" fillId="0" borderId="0"/>
    <xf numFmtId="0" fontId="37" fillId="0" borderId="0"/>
    <xf numFmtId="0" fontId="25" fillId="0" borderId="0"/>
    <xf numFmtId="0" fontId="1" fillId="0" borderId="0"/>
    <xf numFmtId="0" fontId="25" fillId="0" borderId="0"/>
    <xf numFmtId="0" fontId="27" fillId="0" borderId="0">
      <alignment vertical="top"/>
    </xf>
    <xf numFmtId="0" fontId="37" fillId="0" borderId="0"/>
    <xf numFmtId="0" fontId="1" fillId="0" borderId="0"/>
    <xf numFmtId="0" fontId="18" fillId="0" borderId="0"/>
    <xf numFmtId="0" fontId="25" fillId="0" borderId="0"/>
    <xf numFmtId="0" fontId="1" fillId="0" borderId="0"/>
    <xf numFmtId="0" fontId="18" fillId="0" borderId="0"/>
    <xf numFmtId="0" fontId="18" fillId="0" borderId="0"/>
    <xf numFmtId="0" fontId="1" fillId="0" borderId="0"/>
    <xf numFmtId="0" fontId="18" fillId="0" borderId="0"/>
    <xf numFmtId="0" fontId="18" fillId="0" borderId="0"/>
    <xf numFmtId="0" fontId="25" fillId="0" borderId="0"/>
    <xf numFmtId="0" fontId="25" fillId="0" borderId="0"/>
    <xf numFmtId="0" fontId="25" fillId="0" borderId="0"/>
    <xf numFmtId="0" fontId="25"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7" fillId="7" borderId="6" applyNumberFormat="0" applyFont="0" applyAlignment="0" applyProtection="0"/>
    <xf numFmtId="0" fontId="25" fillId="36" borderId="26" applyNumberFormat="0" applyFont="0" applyAlignment="0" applyProtection="0"/>
    <xf numFmtId="0" fontId="38" fillId="33" borderId="27" applyNumberFormat="0" applyAlignment="0" applyProtection="0"/>
    <xf numFmtId="0" fontId="29" fillId="0" borderId="28" applyNumberFormat="0" applyProtection="0">
      <alignment wrapText="1"/>
    </xf>
    <xf numFmtId="9" fontId="17"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40" fillId="0" borderId="0" applyNumberFormat="0" applyProtection="0">
      <alignment horizontal="left"/>
    </xf>
    <xf numFmtId="0" fontId="41" fillId="0" borderId="0" applyNumberFormat="0" applyFill="0" applyBorder="0" applyAlignment="0" applyProtection="0"/>
    <xf numFmtId="0" fontId="41" fillId="0" borderId="0" applyNumberFormat="0" applyFill="0" applyBorder="0" applyAlignment="0" applyProtection="0"/>
    <xf numFmtId="0" fontId="42" fillId="0" borderId="29" applyNumberFormat="0" applyFill="0" applyAlignment="0" applyProtection="0"/>
    <xf numFmtId="0" fontId="43" fillId="0" borderId="0" applyNumberFormat="0" applyFill="0" applyBorder="0" applyAlignment="0" applyProtection="0"/>
    <xf numFmtId="0" fontId="23" fillId="33" borderId="18" applyNumberFormat="0" applyAlignment="0" applyProtection="0"/>
    <xf numFmtId="0" fontId="23" fillId="33" borderId="18"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0" fontId="12" fillId="0" borderId="0" applyNumberFormat="0" applyFill="0" applyBorder="0" applyAlignment="0" applyProtection="0"/>
    <xf numFmtId="0" fontId="28" fillId="0" borderId="0" applyNumberFormat="0" applyFill="0" applyBorder="0" applyAlignment="0" applyProtection="0"/>
    <xf numFmtId="0" fontId="3" fillId="0" borderId="1" applyNumberFormat="0" applyFill="0" applyAlignment="0" applyProtection="0"/>
    <xf numFmtId="0" fontId="30" fillId="0" borderId="22" applyNumberFormat="0" applyFill="0" applyAlignment="0" applyProtection="0"/>
    <xf numFmtId="0" fontId="4" fillId="0" borderId="2" applyNumberFormat="0" applyFill="0" applyAlignment="0" applyProtection="0"/>
    <xf numFmtId="0" fontId="31" fillId="0" borderId="23" applyNumberFormat="0" applyFill="0" applyAlignment="0" applyProtection="0"/>
    <xf numFmtId="0" fontId="5" fillId="0" borderId="3" applyNumberFormat="0" applyFill="0" applyAlignment="0" applyProtection="0"/>
    <xf numFmtId="0" fontId="32" fillId="0" borderId="24" applyNumberFormat="0" applyFill="0" applyAlignment="0" applyProtection="0"/>
    <xf numFmtId="0" fontId="5" fillId="0" borderId="0" applyNumberFormat="0" applyFill="0" applyBorder="0" applyAlignment="0" applyProtection="0"/>
    <xf numFmtId="0" fontId="32" fillId="0" borderId="0" applyNumberFormat="0" applyFill="0" applyBorder="0" applyAlignment="0" applyProtection="0"/>
    <xf numFmtId="0" fontId="34" fillId="23" borderId="18" applyNumberFormat="0" applyAlignment="0" applyProtection="0"/>
    <xf numFmtId="0" fontId="34" fillId="23" borderId="18" applyNumberFormat="0" applyAlignment="0" applyProtection="0"/>
    <xf numFmtId="0" fontId="10" fillId="0" borderId="5" applyNumberFormat="0" applyFill="0" applyAlignment="0" applyProtection="0"/>
    <xf numFmtId="0" fontId="35" fillId="0" borderId="25" applyNumberFormat="0" applyFill="0" applyAlignment="0" applyProtection="0"/>
    <xf numFmtId="0" fontId="17" fillId="0" borderId="0"/>
    <xf numFmtId="0" fontId="37" fillId="0" borderId="0"/>
    <xf numFmtId="0" fontId="1" fillId="0" borderId="0"/>
    <xf numFmtId="0" fontId="1" fillId="0" borderId="0"/>
    <xf numFmtId="0" fontId="1" fillId="0" borderId="0"/>
    <xf numFmtId="0" fontId="25" fillId="0" borderId="0"/>
    <xf numFmtId="0" fontId="25" fillId="0" borderId="0"/>
    <xf numFmtId="0" fontId="1" fillId="0" borderId="0"/>
    <xf numFmtId="0" fontId="25" fillId="0" borderId="0"/>
    <xf numFmtId="0" fontId="25" fillId="36" borderId="26" applyNumberFormat="0" applyFont="0" applyAlignment="0" applyProtection="0"/>
    <xf numFmtId="0" fontId="38" fillId="33" borderId="27" applyNumberFormat="0" applyAlignment="0" applyProtection="0"/>
    <xf numFmtId="0" fontId="38" fillId="33" borderId="27" applyNumberFormat="0" applyAlignment="0" applyProtection="0"/>
    <xf numFmtId="9" fontId="1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41" fillId="0" borderId="0" applyNumberFormat="0" applyFill="0" applyBorder="0" applyAlignment="0" applyProtection="0"/>
    <xf numFmtId="0" fontId="13" fillId="0" borderId="7" applyNumberFormat="0" applyFill="0" applyAlignment="0" applyProtection="0"/>
    <xf numFmtId="0" fontId="42" fillId="0" borderId="29" applyNumberFormat="0" applyFill="0" applyAlignment="0" applyProtection="0"/>
    <xf numFmtId="0" fontId="11" fillId="0" borderId="0" applyNumberFormat="0" applyFill="0" applyBorder="0" applyAlignment="0" applyProtection="0"/>
    <xf numFmtId="0" fontId="43" fillId="0" borderId="0" applyNumberFormat="0" applyFill="0" applyBorder="0" applyAlignment="0" applyProtection="0"/>
    <xf numFmtId="0" fontId="25" fillId="0" borderId="0"/>
    <xf numFmtId="0" fontId="1" fillId="0" borderId="0"/>
    <xf numFmtId="0" fontId="25" fillId="0" borderId="0"/>
    <xf numFmtId="0" fontId="14" fillId="8"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5" borderId="0" applyNumberFormat="0" applyBorder="0" applyAlignment="0" applyProtection="0"/>
    <xf numFmtId="0" fontId="14" fillId="17" borderId="0" applyNumberFormat="0" applyBorder="0" applyAlignment="0" applyProtection="0"/>
    <xf numFmtId="0" fontId="62" fillId="6" borderId="4"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xf numFmtId="0" fontId="1" fillId="0" borderId="0"/>
    <xf numFmtId="0" fontId="57"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25"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36" borderId="26" applyNumberFormat="0" applyFont="0" applyAlignment="0" applyProtection="0"/>
    <xf numFmtId="9" fontId="1" fillId="0" borderId="0" applyFont="0" applyFill="0" applyBorder="0" applyAlignment="0" applyProtection="0"/>
    <xf numFmtId="9" fontId="6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8" fontId="60" fillId="39" borderId="65" applyFont="0" applyFill="0" applyAlignment="0">
      <alignment horizontal="left" vertical="center" wrapText="1"/>
    </xf>
    <xf numFmtId="8" fontId="60" fillId="39" borderId="65" applyFont="0" applyFill="0" applyAlignment="0">
      <alignment horizontal="left" vertical="center" wrapText="1"/>
    </xf>
    <xf numFmtId="0" fontId="2" fillId="0" borderId="0" applyNumberFormat="0" applyFill="0" applyBorder="0" applyAlignment="0" applyProtection="0"/>
    <xf numFmtId="44" fontId="17" fillId="0" borderId="0" applyFont="0" applyFill="0" applyBorder="0" applyAlignment="0" applyProtection="0"/>
    <xf numFmtId="0" fontId="23" fillId="33" borderId="85" applyNumberFormat="0" applyAlignment="0" applyProtection="0"/>
    <xf numFmtId="0" fontId="34" fillId="23" borderId="85" applyNumberFormat="0" applyAlignment="0" applyProtection="0"/>
    <xf numFmtId="0" fontId="38" fillId="33" borderId="86" applyNumberFormat="0" applyAlignment="0" applyProtection="0"/>
    <xf numFmtId="0" fontId="42" fillId="0" borderId="87" applyNumberFormat="0" applyFill="0" applyAlignment="0" applyProtection="0"/>
    <xf numFmtId="0" fontId="25" fillId="36" borderId="88" applyNumberFormat="0" applyFont="0" applyAlignment="0" applyProtection="0"/>
    <xf numFmtId="0" fontId="23" fillId="33" borderId="85" applyNumberFormat="0" applyAlignment="0" applyProtection="0"/>
    <xf numFmtId="0" fontId="23" fillId="33" borderId="85" applyNumberFormat="0" applyAlignment="0" applyProtection="0"/>
    <xf numFmtId="0" fontId="34" fillId="23" borderId="85" applyNumberFormat="0" applyAlignment="0" applyProtection="0"/>
    <xf numFmtId="0" fontId="34" fillId="23" borderId="85" applyNumberFormat="0" applyAlignment="0" applyProtection="0"/>
    <xf numFmtId="0" fontId="25" fillId="36" borderId="88" applyNumberFormat="0" applyFont="0" applyAlignment="0" applyProtection="0"/>
    <xf numFmtId="0" fontId="38" fillId="33" borderId="86" applyNumberFormat="0" applyAlignment="0" applyProtection="0"/>
    <xf numFmtId="0" fontId="38" fillId="33" borderId="86" applyNumberFormat="0" applyAlignment="0" applyProtection="0"/>
    <xf numFmtId="0" fontId="42" fillId="0" borderId="87" applyNumberFormat="0" applyFill="0" applyAlignment="0" applyProtection="0"/>
    <xf numFmtId="0" fontId="23" fillId="33" borderId="90" applyNumberFormat="0" applyAlignment="0" applyProtection="0"/>
    <xf numFmtId="0" fontId="34" fillId="23" borderId="90" applyNumberFormat="0" applyAlignment="0" applyProtection="0"/>
    <xf numFmtId="0" fontId="25" fillId="36" borderId="91" applyNumberFormat="0" applyFont="0" applyAlignment="0" applyProtection="0"/>
    <xf numFmtId="0" fontId="38" fillId="33" borderId="92" applyNumberFormat="0" applyAlignment="0" applyProtection="0"/>
    <xf numFmtId="0" fontId="42" fillId="0" borderId="93" applyNumberFormat="0" applyFill="0" applyAlignment="0" applyProtection="0"/>
    <xf numFmtId="0" fontId="23" fillId="33" borderId="90" applyNumberFormat="0" applyAlignment="0" applyProtection="0"/>
    <xf numFmtId="0" fontId="23" fillId="33" borderId="90" applyNumberFormat="0" applyAlignment="0" applyProtection="0"/>
    <xf numFmtId="0" fontId="34" fillId="23" borderId="90" applyNumberFormat="0" applyAlignment="0" applyProtection="0"/>
    <xf numFmtId="0" fontId="34" fillId="23" borderId="90" applyNumberFormat="0" applyAlignment="0" applyProtection="0"/>
    <xf numFmtId="0" fontId="25" fillId="36" borderId="91" applyNumberFormat="0" applyFont="0" applyAlignment="0" applyProtection="0"/>
    <xf numFmtId="0" fontId="38" fillId="33" borderId="92" applyNumberFormat="0" applyAlignment="0" applyProtection="0"/>
    <xf numFmtId="0" fontId="38" fillId="33" borderId="92" applyNumberFormat="0" applyAlignment="0" applyProtection="0"/>
    <xf numFmtId="0" fontId="42" fillId="0" borderId="93" applyNumberFormat="0" applyFill="0" applyAlignment="0" applyProtection="0"/>
    <xf numFmtId="0" fontId="25" fillId="36" borderId="91" applyNumberFormat="0" applyFont="0" applyAlignment="0" applyProtection="0"/>
    <xf numFmtId="43" fontId="1" fillId="0" borderId="0" applyFont="0" applyFill="0" applyBorder="0" applyAlignment="0" applyProtection="0"/>
    <xf numFmtId="0" fontId="7" fillId="3" borderId="0" applyNumberFormat="0" applyBorder="0" applyAlignment="0" applyProtection="0"/>
    <xf numFmtId="0" fontId="32" fillId="0" borderId="119" applyNumberFormat="0" applyFill="0" applyAlignment="0" applyProtection="0"/>
    <xf numFmtId="0" fontId="32" fillId="0" borderId="119" applyNumberFormat="0" applyFill="0" applyAlignment="0" applyProtection="0"/>
    <xf numFmtId="8" fontId="60" fillId="39" borderId="107" applyFont="0" applyFill="0" applyAlignment="0">
      <alignment horizontal="left" vertical="center" wrapText="1"/>
    </xf>
    <xf numFmtId="8" fontId="60" fillId="39" borderId="107" applyFont="0" applyFill="0" applyAlignment="0">
      <alignment horizontal="left" vertical="center" wrapText="1"/>
    </xf>
    <xf numFmtId="0" fontId="32" fillId="0" borderId="123" applyNumberFormat="0" applyFill="0" applyAlignment="0" applyProtection="0"/>
    <xf numFmtId="0" fontId="32" fillId="0" borderId="123" applyNumberFormat="0" applyFill="0" applyAlignment="0" applyProtection="0"/>
    <xf numFmtId="44" fontId="1" fillId="0" borderId="0" applyFont="0" applyFill="0" applyBorder="0" applyAlignment="0" applyProtection="0"/>
    <xf numFmtId="0" fontId="102" fillId="0" borderId="0"/>
    <xf numFmtId="0" fontId="25" fillId="0" borderId="0"/>
    <xf numFmtId="0" fontId="25" fillId="0" borderId="0"/>
    <xf numFmtId="3" fontId="25" fillId="0" borderId="0">
      <alignment horizontal="left" vertical="top" wrapText="1"/>
    </xf>
    <xf numFmtId="0" fontId="57" fillId="0" borderId="0">
      <alignment horizontal="left" vertical="center" wrapText="1"/>
    </xf>
    <xf numFmtId="9" fontId="57" fillId="0" borderId="0" applyFont="0" applyFill="0" applyBorder="0" applyAlignment="0" applyProtection="0"/>
    <xf numFmtId="0" fontId="110" fillId="0" borderId="0"/>
    <xf numFmtId="0" fontId="25" fillId="0" borderId="0"/>
  </cellStyleXfs>
  <cellXfs count="1633">
    <xf numFmtId="0" fontId="0" fillId="0" borderId="0" xfId="0"/>
    <xf numFmtId="0" fontId="56" fillId="0" borderId="0" xfId="0" applyFont="1"/>
    <xf numFmtId="0" fontId="56" fillId="0" borderId="12" xfId="0" applyFont="1" applyBorder="1"/>
    <xf numFmtId="0" fontId="56" fillId="0" borderId="59" xfId="0" applyFont="1" applyBorder="1"/>
    <xf numFmtId="0" fontId="56" fillId="0" borderId="54" xfId="0" applyFont="1" applyBorder="1"/>
    <xf numFmtId="166" fontId="56" fillId="0" borderId="12" xfId="0" applyNumberFormat="1" applyFont="1" applyBorder="1"/>
    <xf numFmtId="0" fontId="56" fillId="0" borderId="15" xfId="0" applyFont="1" applyBorder="1"/>
    <xf numFmtId="10" fontId="56" fillId="0" borderId="0" xfId="0" applyNumberFormat="1" applyFont="1" applyAlignment="1">
      <alignment horizontal="center"/>
    </xf>
    <xf numFmtId="0" fontId="56" fillId="0" borderId="32" xfId="0" applyFont="1" applyBorder="1" applyAlignment="1">
      <alignment horizontal="center"/>
    </xf>
    <xf numFmtId="0" fontId="59" fillId="0" borderId="0" xfId="0" applyFont="1"/>
    <xf numFmtId="0" fontId="82" fillId="0" borderId="0" xfId="296" applyFont="1" applyAlignment="1">
      <alignment horizontal="center"/>
    </xf>
    <xf numFmtId="0" fontId="1" fillId="0" borderId="0" xfId="296"/>
    <xf numFmtId="0" fontId="1" fillId="0" borderId="0" xfId="296" applyAlignment="1">
      <alignment wrapText="1"/>
    </xf>
    <xf numFmtId="0" fontId="84" fillId="0" borderId="0" xfId="296" applyFont="1" applyAlignment="1">
      <alignment horizontal="center"/>
    </xf>
    <xf numFmtId="173" fontId="84" fillId="0" borderId="0" xfId="296" applyNumberFormat="1" applyFont="1" applyAlignment="1">
      <alignment horizontal="left" vertical="top"/>
    </xf>
    <xf numFmtId="0" fontId="69" fillId="0" borderId="0" xfId="296" applyFont="1"/>
    <xf numFmtId="0" fontId="69" fillId="0" borderId="0" xfId="296" applyFont="1" applyAlignment="1">
      <alignment wrapText="1"/>
    </xf>
    <xf numFmtId="0" fontId="69" fillId="0" borderId="8" xfId="296" applyFont="1" applyBorder="1"/>
    <xf numFmtId="164" fontId="69" fillId="0" borderId="9" xfId="296" applyNumberFormat="1" applyFont="1" applyBorder="1" applyAlignment="1">
      <alignment horizontal="center"/>
    </xf>
    <xf numFmtId="164" fontId="1" fillId="0" borderId="0" xfId="296" applyNumberFormat="1"/>
    <xf numFmtId="0" fontId="69" fillId="0" borderId="10" xfId="296" applyFont="1" applyBorder="1"/>
    <xf numFmtId="0" fontId="69" fillId="0" borderId="12" xfId="296" applyFont="1" applyBorder="1"/>
    <xf numFmtId="171" fontId="69" fillId="0" borderId="0" xfId="296" applyNumberFormat="1" applyFont="1" applyAlignment="1">
      <alignment horizontal="center"/>
    </xf>
    <xf numFmtId="0" fontId="69" fillId="0" borderId="8" xfId="296" applyFont="1" applyBorder="1" applyAlignment="1">
      <alignment wrapText="1"/>
    </xf>
    <xf numFmtId="164" fontId="69" fillId="0" borderId="10" xfId="296" applyNumberFormat="1" applyFont="1" applyBorder="1" applyAlignment="1">
      <alignment horizontal="center"/>
    </xf>
    <xf numFmtId="164" fontId="69" fillId="0" borderId="0" xfId="296" applyNumberFormat="1" applyFont="1" applyAlignment="1">
      <alignment horizontal="center"/>
    </xf>
    <xf numFmtId="0" fontId="68" fillId="0" borderId="0" xfId="296" applyFont="1" applyAlignment="1">
      <alignment horizontal="right" wrapText="1"/>
    </xf>
    <xf numFmtId="171" fontId="68" fillId="0" borderId="0" xfId="296" applyNumberFormat="1" applyFont="1"/>
    <xf numFmtId="0" fontId="68" fillId="0" borderId="0" xfId="296" applyFont="1"/>
    <xf numFmtId="0" fontId="68" fillId="0" borderId="0" xfId="296" applyFont="1" applyAlignment="1">
      <alignment wrapText="1"/>
    </xf>
    <xf numFmtId="0" fontId="68" fillId="0" borderId="0" xfId="296" applyFont="1" applyAlignment="1">
      <alignment horizontal="right"/>
    </xf>
    <xf numFmtId="10" fontId="68" fillId="0" borderId="0" xfId="1" applyNumberFormat="1" applyFont="1"/>
    <xf numFmtId="9" fontId="68" fillId="0" borderId="0" xfId="1" applyFont="1"/>
    <xf numFmtId="17" fontId="83" fillId="0" borderId="0" xfId="296" applyNumberFormat="1" applyFont="1" applyAlignment="1">
      <alignment horizontal="center"/>
    </xf>
    <xf numFmtId="0" fontId="69" fillId="0" borderId="15" xfId="296" applyFont="1" applyBorder="1"/>
    <xf numFmtId="171" fontId="69" fillId="0" borderId="13" xfId="296" applyNumberFormat="1" applyFont="1" applyBorder="1" applyAlignment="1">
      <alignment horizontal="center"/>
    </xf>
    <xf numFmtId="0" fontId="69" fillId="0" borderId="13" xfId="296" applyFont="1" applyBorder="1"/>
    <xf numFmtId="0" fontId="69" fillId="0" borderId="15" xfId="296" applyFont="1" applyBorder="1" applyAlignment="1">
      <alignment wrapText="1"/>
    </xf>
    <xf numFmtId="0" fontId="1" fillId="37" borderId="0" xfId="296" applyFill="1" applyAlignment="1">
      <alignment horizontal="right"/>
    </xf>
    <xf numFmtId="171" fontId="1" fillId="37" borderId="0" xfId="296" applyNumberFormat="1" applyFill="1"/>
    <xf numFmtId="0" fontId="1" fillId="37" borderId="0" xfId="296" applyFill="1"/>
    <xf numFmtId="171" fontId="1" fillId="0" borderId="0" xfId="296" applyNumberFormat="1"/>
    <xf numFmtId="0" fontId="84" fillId="0" borderId="0" xfId="296" applyFont="1"/>
    <xf numFmtId="9" fontId="84" fillId="0" borderId="0" xfId="296" applyNumberFormat="1" applyFont="1" applyAlignment="1">
      <alignment horizontal="center" wrapText="1"/>
    </xf>
    <xf numFmtId="0" fontId="84" fillId="0" borderId="0" xfId="296" applyFont="1" applyAlignment="1">
      <alignment horizontal="left" wrapText="1"/>
    </xf>
    <xf numFmtId="0" fontId="72" fillId="41" borderId="10" xfId="297" applyFont="1" applyFill="1" applyBorder="1"/>
    <xf numFmtId="0" fontId="50" fillId="41" borderId="11" xfId="297" applyFont="1" applyFill="1" applyBorder="1"/>
    <xf numFmtId="0" fontId="50" fillId="41" borderId="0" xfId="297" applyFont="1" applyFill="1"/>
    <xf numFmtId="0" fontId="45" fillId="41" borderId="16" xfId="297" applyFont="1" applyFill="1" applyBorder="1"/>
    <xf numFmtId="0" fontId="79" fillId="41" borderId="13" xfId="297" applyFont="1" applyFill="1" applyBorder="1"/>
    <xf numFmtId="0" fontId="45" fillId="41" borderId="14" xfId="297" applyFont="1" applyFill="1" applyBorder="1"/>
    <xf numFmtId="0" fontId="45" fillId="0" borderId="0" xfId="297" applyFont="1"/>
    <xf numFmtId="0" fontId="80" fillId="48" borderId="0" xfId="152" applyFont="1" applyFill="1"/>
    <xf numFmtId="0" fontId="80" fillId="49" borderId="0" xfId="152" applyFont="1" applyFill="1"/>
    <xf numFmtId="0" fontId="80" fillId="47" borderId="0" xfId="152" applyFont="1" applyFill="1"/>
    <xf numFmtId="0" fontId="80" fillId="50" borderId="0" xfId="152" applyFont="1" applyFill="1"/>
    <xf numFmtId="0" fontId="80" fillId="53" borderId="0" xfId="297" applyFont="1" applyFill="1" applyAlignment="1">
      <alignment horizontal="center"/>
    </xf>
    <xf numFmtId="0" fontId="80" fillId="54" borderId="0" xfId="297" applyFont="1" applyFill="1" applyAlignment="1">
      <alignment horizontal="center"/>
    </xf>
    <xf numFmtId="14" fontId="45" fillId="0" borderId="0" xfId="297" applyNumberFormat="1" applyFont="1"/>
    <xf numFmtId="170" fontId="25" fillId="0" borderId="0" xfId="297" applyNumberFormat="1"/>
    <xf numFmtId="2" fontId="25" fillId="0" borderId="0" xfId="297" applyNumberFormat="1"/>
    <xf numFmtId="0" fontId="45" fillId="0" borderId="0" xfId="142" applyFont="1"/>
    <xf numFmtId="0" fontId="25" fillId="0" borderId="0" xfId="142"/>
    <xf numFmtId="0" fontId="81" fillId="0" borderId="0" xfId="142" applyFont="1"/>
    <xf numFmtId="0" fontId="71" fillId="0" borderId="0" xfId="142" applyFont="1"/>
    <xf numFmtId="0" fontId="25" fillId="0" borderId="106" xfId="142" applyBorder="1"/>
    <xf numFmtId="0" fontId="25" fillId="0" borderId="56" xfId="142" applyBorder="1"/>
    <xf numFmtId="0" fontId="25" fillId="0" borderId="46" xfId="142" applyBorder="1"/>
    <xf numFmtId="0" fontId="25" fillId="0" borderId="48" xfId="142" applyBorder="1"/>
    <xf numFmtId="0" fontId="25" fillId="0" borderId="0" xfId="142" applyAlignment="1">
      <alignment horizontal="right"/>
    </xf>
    <xf numFmtId="0" fontId="45" fillId="0" borderId="0" xfId="142" applyFont="1" applyAlignment="1">
      <alignment horizontal="center"/>
    </xf>
    <xf numFmtId="0" fontId="25" fillId="0" borderId="30" xfId="142" applyBorder="1"/>
    <xf numFmtId="14" fontId="45" fillId="0" borderId="0" xfId="297" applyNumberFormat="1" applyFont="1" applyAlignment="1">
      <alignment horizontal="center"/>
    </xf>
    <xf numFmtId="0" fontId="49" fillId="0" borderId="30" xfId="142" applyFont="1" applyBorder="1" applyAlignment="1">
      <alignment horizontal="center"/>
    </xf>
    <xf numFmtId="167" fontId="25" fillId="0" borderId="0" xfId="297" applyNumberFormat="1"/>
    <xf numFmtId="170" fontId="25" fillId="0" borderId="116" xfId="297" applyNumberFormat="1" applyBorder="1"/>
    <xf numFmtId="0" fontId="25" fillId="0" borderId="117" xfId="142" applyBorder="1"/>
    <xf numFmtId="170" fontId="25" fillId="0" borderId="30" xfId="142" applyNumberFormat="1" applyBorder="1" applyAlignment="1">
      <alignment horizontal="center"/>
    </xf>
    <xf numFmtId="0" fontId="25" fillId="0" borderId="30" xfId="142" applyBorder="1" applyAlignment="1">
      <alignment horizontal="center"/>
    </xf>
    <xf numFmtId="0" fontId="25" fillId="0" borderId="48" xfId="142" applyBorder="1" applyAlignment="1">
      <alignment horizontal="right"/>
    </xf>
    <xf numFmtId="170" fontId="45" fillId="0" borderId="0" xfId="297" applyNumberFormat="1" applyFont="1" applyAlignment="1">
      <alignment horizontal="center"/>
    </xf>
    <xf numFmtId="170" fontId="25" fillId="0" borderId="118" xfId="297" applyNumberFormat="1" applyBorder="1"/>
    <xf numFmtId="0" fontId="45" fillId="37" borderId="0" xfId="142" applyFont="1" applyFill="1" applyAlignment="1">
      <alignment horizontal="right"/>
    </xf>
    <xf numFmtId="10" fontId="45" fillId="37" borderId="30" xfId="175" applyNumberFormat="1" applyFont="1" applyFill="1" applyBorder="1" applyAlignment="1">
      <alignment horizontal="center"/>
    </xf>
    <xf numFmtId="0" fontId="25" fillId="0" borderId="42" xfId="142" applyBorder="1"/>
    <xf numFmtId="0" fontId="25" fillId="0" borderId="32" xfId="142" applyBorder="1"/>
    <xf numFmtId="0" fontId="25" fillId="0" borderId="49" xfId="142" applyBorder="1"/>
    <xf numFmtId="0" fontId="68" fillId="0" borderId="0" xfId="296" applyFont="1" applyAlignment="1">
      <alignment horizontal="left" vertical="top" wrapText="1"/>
    </xf>
    <xf numFmtId="0" fontId="69" fillId="0" borderId="0" xfId="0" applyFont="1"/>
    <xf numFmtId="0" fontId="14" fillId="0" borderId="0" xfId="296" applyFont="1"/>
    <xf numFmtId="171" fontId="70" fillId="51" borderId="0" xfId="0" applyNumberFormat="1" applyFont="1" applyFill="1"/>
    <xf numFmtId="5" fontId="70" fillId="0" borderId="0" xfId="0" applyNumberFormat="1" applyFont="1"/>
    <xf numFmtId="39" fontId="70" fillId="51" borderId="0" xfId="0" applyNumberFormat="1" applyFont="1" applyFill="1" applyAlignment="1">
      <alignment horizontal="right"/>
    </xf>
    <xf numFmtId="0" fontId="70" fillId="51" borderId="0" xfId="0" applyFont="1" applyFill="1"/>
    <xf numFmtId="165" fontId="90" fillId="55" borderId="0" xfId="0" applyNumberFormat="1" applyFont="1" applyFill="1"/>
    <xf numFmtId="165" fontId="52" fillId="55" borderId="0" xfId="0" applyNumberFormat="1" applyFont="1" applyFill="1"/>
    <xf numFmtId="165" fontId="90" fillId="0" borderId="124" xfId="0" applyNumberFormat="1" applyFont="1" applyBorder="1" applyAlignment="1">
      <alignment horizontal="center"/>
    </xf>
    <xf numFmtId="165" fontId="52" fillId="0" borderId="124" xfId="0" applyNumberFormat="1" applyFont="1" applyBorder="1"/>
    <xf numFmtId="165" fontId="90" fillId="0" borderId="124" xfId="0" applyNumberFormat="1" applyFont="1" applyBorder="1"/>
    <xf numFmtId="165" fontId="91" fillId="0" borderId="124" xfId="0" applyNumberFormat="1" applyFont="1" applyBorder="1"/>
    <xf numFmtId="165" fontId="52" fillId="0" borderId="124" xfId="0" applyNumberFormat="1" applyFont="1" applyBorder="1" applyAlignment="1">
      <alignment horizontal="center"/>
    </xf>
    <xf numFmtId="165" fontId="91" fillId="0" borderId="124" xfId="0" applyNumberFormat="1" applyFont="1" applyBorder="1" applyAlignment="1">
      <alignment horizontal="center"/>
    </xf>
    <xf numFmtId="164" fontId="0" fillId="0" borderId="0" xfId="0" applyNumberFormat="1"/>
    <xf numFmtId="165" fontId="0" fillId="0" borderId="0" xfId="54" applyNumberFormat="1" applyFont="1"/>
    <xf numFmtId="10" fontId="0" fillId="0" borderId="0" xfId="172" applyNumberFormat="1" applyFont="1"/>
    <xf numFmtId="0" fontId="75" fillId="44" borderId="104" xfId="121" applyFont="1" applyFill="1" applyBorder="1" applyAlignment="1">
      <alignment horizontal="left"/>
    </xf>
    <xf numFmtId="14" fontId="76" fillId="0" borderId="0" xfId="120" applyNumberFormat="1" applyFont="1" applyAlignment="1">
      <alignment horizontal="left"/>
    </xf>
    <xf numFmtId="0" fontId="18" fillId="0" borderId="0" xfId="0" applyFont="1"/>
    <xf numFmtId="0" fontId="51" fillId="0" borderId="0" xfId="2" applyFont="1" applyFill="1" applyBorder="1" applyAlignment="1">
      <alignment horizontal="center"/>
    </xf>
    <xf numFmtId="0" fontId="51" fillId="0" borderId="89" xfId="0" applyFont="1" applyBorder="1"/>
    <xf numFmtId="0" fontId="51" fillId="0" borderId="34" xfId="0" applyFont="1" applyBorder="1" applyAlignment="1">
      <alignment horizontal="center" wrapText="1"/>
    </xf>
    <xf numFmtId="0" fontId="54" fillId="0" borderId="34" xfId="0" applyFont="1" applyBorder="1" applyAlignment="1">
      <alignment horizontal="center"/>
    </xf>
    <xf numFmtId="0" fontId="51" fillId="0" borderId="72" xfId="0" applyFont="1" applyBorder="1" applyAlignment="1">
      <alignment horizontal="center" wrapText="1"/>
    </xf>
    <xf numFmtId="0" fontId="51" fillId="0" borderId="0" xfId="0" applyFont="1" applyAlignment="1">
      <alignment horizontal="center" wrapText="1"/>
    </xf>
    <xf numFmtId="0" fontId="54" fillId="0" borderId="89" xfId="0" applyFont="1" applyBorder="1"/>
    <xf numFmtId="0" fontId="51" fillId="0" borderId="72" xfId="0" applyFont="1" applyBorder="1" applyAlignment="1">
      <alignment wrapText="1"/>
    </xf>
    <xf numFmtId="0" fontId="52" fillId="0" borderId="89" xfId="0" applyFont="1" applyBorder="1" applyAlignment="1">
      <alignment horizontal="center"/>
    </xf>
    <xf numFmtId="0" fontId="52" fillId="0" borderId="34" xfId="0" applyFont="1" applyBorder="1" applyAlignment="1">
      <alignment horizontal="center" wrapText="1"/>
    </xf>
    <xf numFmtId="0" fontId="52" fillId="0" borderId="34" xfId="0" applyFont="1" applyBorder="1" applyAlignment="1">
      <alignment horizontal="center"/>
    </xf>
    <xf numFmtId="0" fontId="52" fillId="0" borderId="72" xfId="0" applyFont="1" applyBorder="1" applyAlignment="1">
      <alignment horizontal="center" wrapText="1"/>
    </xf>
    <xf numFmtId="171" fontId="52" fillId="0" borderId="16" xfId="83" applyNumberFormat="1" applyFont="1" applyFill="1" applyBorder="1" applyAlignment="1">
      <alignment horizontal="center"/>
    </xf>
    <xf numFmtId="171" fontId="52" fillId="0" borderId="0" xfId="83" applyNumberFormat="1" applyFont="1" applyFill="1" applyBorder="1" applyAlignment="1">
      <alignment horizontal="center"/>
    </xf>
    <xf numFmtId="166" fontId="52" fillId="0" borderId="12" xfId="0" applyNumberFormat="1" applyFont="1" applyBorder="1"/>
    <xf numFmtId="171" fontId="52" fillId="0" borderId="0" xfId="0" applyNumberFormat="1" applyFont="1"/>
    <xf numFmtId="0" fontId="52" fillId="0" borderId="0" xfId="0" applyFont="1" applyAlignment="1">
      <alignment horizontal="center"/>
    </xf>
    <xf numFmtId="6" fontId="52" fillId="0" borderId="16" xfId="0" applyNumberFormat="1" applyFont="1" applyBorder="1" applyAlignment="1">
      <alignment horizontal="center"/>
    </xf>
    <xf numFmtId="172" fontId="0" fillId="0" borderId="0" xfId="1275" applyNumberFormat="1" applyFont="1"/>
    <xf numFmtId="4" fontId="52" fillId="0" borderId="0" xfId="0" applyNumberFormat="1" applyFont="1" applyAlignment="1">
      <alignment horizontal="center"/>
    </xf>
    <xf numFmtId="6" fontId="52" fillId="0" borderId="0" xfId="0" applyNumberFormat="1" applyFont="1" applyAlignment="1">
      <alignment horizontal="center"/>
    </xf>
    <xf numFmtId="0" fontId="52" fillId="0" borderId="12" xfId="0" applyFont="1" applyBorder="1"/>
    <xf numFmtId="171" fontId="52" fillId="0" borderId="0" xfId="0" applyNumberFormat="1" applyFont="1" applyAlignment="1">
      <alignment horizontal="center"/>
    </xf>
    <xf numFmtId="6" fontId="51" fillId="0" borderId="0" xfId="0" applyNumberFormat="1" applyFont="1" applyAlignment="1">
      <alignment horizontal="center"/>
    </xf>
    <xf numFmtId="4" fontId="52" fillId="0" borderId="32" xfId="0" applyNumberFormat="1" applyFont="1" applyBorder="1" applyAlignment="1">
      <alignment horizontal="center"/>
    </xf>
    <xf numFmtId="6" fontId="52" fillId="0" borderId="58" xfId="0" applyNumberFormat="1" applyFont="1" applyBorder="1" applyAlignment="1">
      <alignment horizontal="center"/>
    </xf>
    <xf numFmtId="0" fontId="51" fillId="0" borderId="50" xfId="0" applyFont="1" applyBorder="1"/>
    <xf numFmtId="0" fontId="51" fillId="0" borderId="51" xfId="0" applyFont="1" applyBorder="1"/>
    <xf numFmtId="0" fontId="51" fillId="0" borderId="51" xfId="0" applyFont="1" applyBorder="1" applyAlignment="1">
      <alignment horizontal="center"/>
    </xf>
    <xf numFmtId="6" fontId="51" fillId="0" borderId="52" xfId="0" applyNumberFormat="1" applyFont="1" applyBorder="1" applyAlignment="1">
      <alignment horizontal="center"/>
    </xf>
    <xf numFmtId="0" fontId="51" fillId="0" borderId="110" xfId="0" applyFont="1" applyBorder="1"/>
    <xf numFmtId="0" fontId="51" fillId="0" borderId="95" xfId="0" applyFont="1" applyBorder="1"/>
    <xf numFmtId="4" fontId="51" fillId="0" borderId="95" xfId="0" applyNumberFormat="1" applyFont="1" applyBorder="1" applyAlignment="1">
      <alignment horizontal="center"/>
    </xf>
    <xf numFmtId="6" fontId="51" fillId="0" borderId="96" xfId="0" applyNumberFormat="1" applyFont="1" applyBorder="1" applyAlignment="1">
      <alignment horizontal="center"/>
    </xf>
    <xf numFmtId="0" fontId="52" fillId="0" borderId="0" xfId="0" applyFont="1"/>
    <xf numFmtId="0" fontId="52" fillId="0" borderId="16" xfId="0" applyFont="1" applyBorder="1" applyAlignment="1">
      <alignment horizontal="center"/>
    </xf>
    <xf numFmtId="0" fontId="54" fillId="0" borderId="51" xfId="0" applyFont="1" applyBorder="1"/>
    <xf numFmtId="0" fontId="54" fillId="0" borderId="51" xfId="0" applyFont="1" applyBorder="1" applyAlignment="1">
      <alignment horizontal="center"/>
    </xf>
    <xf numFmtId="6" fontId="54" fillId="0" borderId="52" xfId="0" applyNumberFormat="1" applyFont="1" applyBorder="1" applyAlignment="1">
      <alignment horizontal="center"/>
    </xf>
    <xf numFmtId="0" fontId="56" fillId="0" borderId="16" xfId="0" applyFont="1" applyBorder="1" applyAlignment="1">
      <alignment horizontal="center"/>
    </xf>
    <xf numFmtId="0" fontId="51" fillId="0" borderId="54" xfId="0" applyFont="1" applyBorder="1"/>
    <xf numFmtId="0" fontId="52" fillId="0" borderId="32" xfId="0" applyFont="1" applyBorder="1"/>
    <xf numFmtId="10" fontId="52" fillId="0" borderId="32" xfId="0" applyNumberFormat="1" applyFont="1" applyBorder="1" applyAlignment="1">
      <alignment horizontal="center"/>
    </xf>
    <xf numFmtId="6" fontId="51" fillId="0" borderId="58" xfId="0" applyNumberFormat="1" applyFont="1" applyBorder="1" applyAlignment="1">
      <alignment horizontal="center"/>
    </xf>
    <xf numFmtId="0" fontId="56" fillId="0" borderId="51" xfId="0" applyFont="1" applyBorder="1"/>
    <xf numFmtId="171" fontId="54" fillId="0" borderId="52" xfId="0" applyNumberFormat="1" applyFont="1" applyBorder="1" applyAlignment="1">
      <alignment horizontal="center"/>
    </xf>
    <xf numFmtId="171" fontId="54" fillId="0" borderId="0" xfId="0" applyNumberFormat="1" applyFont="1" applyAlignment="1">
      <alignment horizontal="center"/>
    </xf>
    <xf numFmtId="0" fontId="56" fillId="0" borderId="16" xfId="0" applyFont="1" applyBorder="1"/>
    <xf numFmtId="0" fontId="54" fillId="0" borderId="54" xfId="0" applyFont="1" applyBorder="1"/>
    <xf numFmtId="0" fontId="56" fillId="0" borderId="32" xfId="0" applyFont="1" applyBorder="1"/>
    <xf numFmtId="6" fontId="54" fillId="0" borderId="58" xfId="0" applyNumberFormat="1" applyFont="1" applyBorder="1" applyAlignment="1">
      <alignment horizontal="center"/>
    </xf>
    <xf numFmtId="0" fontId="51" fillId="0" borderId="94" xfId="0" applyFont="1" applyBorder="1"/>
    <xf numFmtId="8" fontId="52" fillId="0" borderId="0" xfId="0" applyNumberFormat="1" applyFont="1" applyAlignment="1">
      <alignment horizontal="center"/>
    </xf>
    <xf numFmtId="0" fontId="51" fillId="0" borderId="8" xfId="0" applyFont="1" applyBorder="1"/>
    <xf numFmtId="0" fontId="56" fillId="0" borderId="10" xfId="0" applyFont="1" applyBorder="1"/>
    <xf numFmtId="0" fontId="54" fillId="0" borderId="10" xfId="0" applyFont="1" applyBorder="1" applyAlignment="1">
      <alignment horizontal="center"/>
    </xf>
    <xf numFmtId="171" fontId="54" fillId="0" borderId="11" xfId="0" applyNumberFormat="1" applyFont="1" applyBorder="1" applyAlignment="1">
      <alignment horizontal="center"/>
    </xf>
    <xf numFmtId="0" fontId="54" fillId="0" borderId="12" xfId="0" applyFont="1" applyBorder="1"/>
    <xf numFmtId="6" fontId="54" fillId="0" borderId="16" xfId="0" applyNumberFormat="1" applyFont="1" applyBorder="1" applyAlignment="1">
      <alignment horizontal="center"/>
    </xf>
    <xf numFmtId="6" fontId="0" fillId="0" borderId="0" xfId="0" applyNumberFormat="1"/>
    <xf numFmtId="0" fontId="56" fillId="0" borderId="95" xfId="0" applyFont="1" applyBorder="1"/>
    <xf numFmtId="6" fontId="54" fillId="0" borderId="96" xfId="0" applyNumberFormat="1" applyFont="1" applyBorder="1" applyAlignment="1">
      <alignment horizontal="center"/>
    </xf>
    <xf numFmtId="8" fontId="52" fillId="0" borderId="16" xfId="0" applyNumberFormat="1" applyFont="1" applyBorder="1" applyAlignment="1">
      <alignment horizontal="center"/>
    </xf>
    <xf numFmtId="171" fontId="54" fillId="0" borderId="16" xfId="0" applyNumberFormat="1" applyFont="1" applyBorder="1" applyAlignment="1">
      <alignment horizontal="center"/>
    </xf>
    <xf numFmtId="171" fontId="52" fillId="0" borderId="16" xfId="0" applyNumberFormat="1" applyFont="1" applyBorder="1" applyAlignment="1">
      <alignment horizontal="center"/>
    </xf>
    <xf numFmtId="0" fontId="52" fillId="0" borderId="51" xfId="0" applyFont="1" applyBorder="1"/>
    <xf numFmtId="0" fontId="52" fillId="0" borderId="51" xfId="0" applyFont="1" applyBorder="1" applyAlignment="1">
      <alignment horizontal="center"/>
    </xf>
    <xf numFmtId="6" fontId="52" fillId="0" borderId="52" xfId="0" applyNumberFormat="1" applyFont="1" applyBorder="1" applyAlignment="1">
      <alignment horizontal="center"/>
    </xf>
    <xf numFmtId="171" fontId="54" fillId="0" borderId="96" xfId="0" applyNumberFormat="1" applyFont="1" applyBorder="1" applyAlignment="1">
      <alignment horizontal="center"/>
    </xf>
    <xf numFmtId="10" fontId="56" fillId="0" borderId="0" xfId="0" applyNumberFormat="1" applyFont="1"/>
    <xf numFmtId="8" fontId="56" fillId="0" borderId="16" xfId="0" applyNumberFormat="1" applyFont="1" applyBorder="1" applyAlignment="1">
      <alignment horizontal="center"/>
    </xf>
    <xf numFmtId="5" fontId="56" fillId="0" borderId="16" xfId="0" applyNumberFormat="1" applyFont="1" applyBorder="1" applyAlignment="1">
      <alignment horizontal="center"/>
    </xf>
    <xf numFmtId="0" fontId="52" fillId="0" borderId="59" xfId="0" applyFont="1" applyBorder="1"/>
    <xf numFmtId="10" fontId="52" fillId="0" borderId="44" xfId="192" applyNumberFormat="1" applyFont="1" applyFill="1" applyBorder="1" applyAlignment="1">
      <alignment horizontal="center"/>
    </xf>
    <xf numFmtId="0" fontId="52" fillId="0" borderId="44" xfId="0" applyFont="1" applyBorder="1"/>
    <xf numFmtId="171" fontId="52" fillId="0" borderId="60" xfId="0" applyNumberFormat="1" applyFont="1" applyBorder="1" applyAlignment="1">
      <alignment horizontal="center"/>
    </xf>
    <xf numFmtId="0" fontId="52" fillId="0" borderId="16" xfId="0" applyFont="1" applyBorder="1"/>
    <xf numFmtId="171" fontId="56" fillId="0" borderId="16" xfId="0" applyNumberFormat="1" applyFont="1" applyBorder="1" applyAlignment="1">
      <alignment horizontal="center"/>
    </xf>
    <xf numFmtId="171" fontId="56" fillId="0" borderId="0" xfId="0" applyNumberFormat="1" applyFont="1" applyAlignment="1">
      <alignment horizontal="center"/>
    </xf>
    <xf numFmtId="0" fontId="51" fillId="0" borderId="12" xfId="0" applyFont="1" applyBorder="1"/>
    <xf numFmtId="6" fontId="51" fillId="0" borderId="16" xfId="0" applyNumberFormat="1" applyFont="1" applyBorder="1" applyAlignment="1">
      <alignment horizontal="center"/>
    </xf>
    <xf numFmtId="10" fontId="52" fillId="0" borderId="44" xfId="0" applyNumberFormat="1" applyFont="1" applyBorder="1" applyAlignment="1">
      <alignment horizontal="center"/>
    </xf>
    <xf numFmtId="6" fontId="52" fillId="0" borderId="60" xfId="0" applyNumberFormat="1" applyFont="1" applyBorder="1" applyAlignment="1">
      <alignment horizontal="center"/>
    </xf>
    <xf numFmtId="0" fontId="52" fillId="0" borderId="34" xfId="0" applyFont="1" applyBorder="1"/>
    <xf numFmtId="6" fontId="52" fillId="0" borderId="72" xfId="0" applyNumberFormat="1" applyFont="1" applyBorder="1" applyAlignment="1">
      <alignment horizontal="center"/>
    </xf>
    <xf numFmtId="172" fontId="0" fillId="0" borderId="0" xfId="1275" applyNumberFormat="1" applyFont="1" applyFill="1"/>
    <xf numFmtId="10" fontId="52" fillId="0" borderId="0" xfId="0" applyNumberFormat="1" applyFont="1" applyAlignment="1">
      <alignment horizontal="center"/>
    </xf>
    <xf numFmtId="0" fontId="73" fillId="44" borderId="104" xfId="121" applyFont="1" applyFill="1" applyBorder="1" applyAlignment="1">
      <alignment horizontal="center"/>
    </xf>
    <xf numFmtId="0" fontId="74" fillId="44" borderId="104" xfId="121" applyFont="1" applyFill="1" applyBorder="1" applyAlignment="1">
      <alignment horizontal="center"/>
    </xf>
    <xf numFmtId="171" fontId="52" fillId="0" borderId="12" xfId="0" applyNumberFormat="1" applyFont="1" applyBorder="1" applyAlignment="1">
      <alignment wrapText="1"/>
    </xf>
    <xf numFmtId="172" fontId="0" fillId="0" borderId="0" xfId="1275" applyNumberFormat="1" applyFont="1" applyFill="1" applyBorder="1"/>
    <xf numFmtId="0" fontId="52" fillId="46" borderId="104" xfId="0" applyFont="1" applyFill="1" applyBorder="1" applyAlignment="1">
      <alignment horizontal="center" vertical="center"/>
    </xf>
    <xf numFmtId="0" fontId="52" fillId="0" borderId="104" xfId="0" applyFont="1" applyBorder="1" applyAlignment="1">
      <alignment horizontal="center" vertical="center"/>
    </xf>
    <xf numFmtId="0" fontId="52" fillId="0" borderId="104" xfId="121" applyFont="1" applyBorder="1" applyAlignment="1">
      <alignment horizontal="center" vertical="center"/>
    </xf>
    <xf numFmtId="0" fontId="77" fillId="0" borderId="104" xfId="0" applyFont="1" applyBorder="1" applyAlignment="1">
      <alignment horizontal="center" vertical="center"/>
    </xf>
    <xf numFmtId="0" fontId="75" fillId="0" borderId="104" xfId="121" applyFont="1" applyBorder="1" applyAlignment="1">
      <alignment horizontal="left"/>
    </xf>
    <xf numFmtId="171" fontId="56" fillId="0" borderId="60" xfId="0" applyNumberFormat="1" applyFont="1" applyBorder="1" applyAlignment="1">
      <alignment horizontal="center"/>
    </xf>
    <xf numFmtId="0" fontId="56" fillId="0" borderId="12" xfId="0" applyFont="1" applyBorder="1" applyAlignment="1">
      <alignment wrapText="1"/>
    </xf>
    <xf numFmtId="172" fontId="0" fillId="0" borderId="0" xfId="1275" applyNumberFormat="1" applyFont="1" applyBorder="1"/>
    <xf numFmtId="0" fontId="56" fillId="0" borderId="44" xfId="0" applyFont="1" applyBorder="1"/>
    <xf numFmtId="5" fontId="78" fillId="0" borderId="16" xfId="83" applyNumberFormat="1" applyFont="1" applyFill="1" applyBorder="1" applyAlignment="1">
      <alignment horizontal="center"/>
    </xf>
    <xf numFmtId="0" fontId="52" fillId="0" borderId="89" xfId="0" applyFont="1" applyBorder="1"/>
    <xf numFmtId="7" fontId="52" fillId="0" borderId="16" xfId="54" applyNumberFormat="1" applyFont="1" applyFill="1" applyBorder="1" applyAlignment="1">
      <alignment horizontal="center"/>
    </xf>
    <xf numFmtId="0" fontId="77" fillId="0" borderId="104" xfId="121" applyFont="1" applyBorder="1" applyAlignment="1">
      <alignment horizontal="center" vertical="center"/>
    </xf>
    <xf numFmtId="10" fontId="52" fillId="0" borderId="44" xfId="0" applyNumberFormat="1" applyFont="1" applyBorder="1"/>
    <xf numFmtId="10" fontId="56" fillId="0" borderId="44" xfId="172" applyNumberFormat="1" applyFont="1" applyFill="1" applyBorder="1"/>
    <xf numFmtId="10" fontId="56" fillId="0" borderId="102" xfId="0" applyNumberFormat="1" applyFont="1" applyBorder="1"/>
    <xf numFmtId="10" fontId="54" fillId="0" borderId="102" xfId="0" applyNumberFormat="1" applyFont="1" applyBorder="1"/>
    <xf numFmtId="5" fontId="52" fillId="0" borderId="0" xfId="83" applyNumberFormat="1" applyFont="1" applyFill="1" applyBorder="1" applyAlignment="1">
      <alignment horizontal="center"/>
    </xf>
    <xf numFmtId="171" fontId="51" fillId="0" borderId="58" xfId="0" applyNumberFormat="1" applyFont="1" applyBorder="1" applyAlignment="1">
      <alignment horizontal="center"/>
    </xf>
    <xf numFmtId="171" fontId="51" fillId="0" borderId="0" xfId="0" applyNumberFormat="1" applyFont="1" applyAlignment="1">
      <alignment horizontal="center"/>
    </xf>
    <xf numFmtId="10" fontId="56" fillId="0" borderId="44" xfId="0" applyNumberFormat="1" applyFont="1" applyBorder="1"/>
    <xf numFmtId="6" fontId="56" fillId="0" borderId="60" xfId="0" applyNumberFormat="1" applyFont="1" applyBorder="1" applyAlignment="1">
      <alignment horizontal="center"/>
    </xf>
    <xf numFmtId="0" fontId="44" fillId="0" borderId="0" xfId="0" applyFont="1"/>
    <xf numFmtId="171" fontId="51" fillId="0" borderId="16" xfId="0" applyNumberFormat="1" applyFont="1" applyBorder="1" applyAlignment="1">
      <alignment horizontal="center"/>
    </xf>
    <xf numFmtId="0" fontId="56" fillId="0" borderId="111" xfId="0" applyFont="1" applyBorder="1"/>
    <xf numFmtId="6" fontId="56" fillId="0" borderId="112" xfId="0" applyNumberFormat="1" applyFont="1" applyBorder="1" applyAlignment="1">
      <alignment horizontal="center"/>
    </xf>
    <xf numFmtId="8" fontId="0" fillId="0" borderId="0" xfId="0" applyNumberFormat="1"/>
    <xf numFmtId="6" fontId="56" fillId="0" borderId="16" xfId="0" applyNumberFormat="1" applyFont="1" applyBorder="1" applyAlignment="1">
      <alignment horizontal="center"/>
    </xf>
    <xf numFmtId="0" fontId="56" fillId="0" borderId="99" xfId="0" applyFont="1" applyBorder="1"/>
    <xf numFmtId="10" fontId="52" fillId="0" borderId="102" xfId="0" applyNumberFormat="1" applyFont="1" applyBorder="1"/>
    <xf numFmtId="10" fontId="56" fillId="0" borderId="102" xfId="172" applyNumberFormat="1" applyFont="1" applyFill="1" applyBorder="1"/>
    <xf numFmtId="0" fontId="56" fillId="0" borderId="34" xfId="0" applyFont="1" applyBorder="1"/>
    <xf numFmtId="171" fontId="54" fillId="0" borderId="72" xfId="0" applyNumberFormat="1" applyFont="1" applyBorder="1" applyAlignment="1">
      <alignment horizontal="center"/>
    </xf>
    <xf numFmtId="2" fontId="0" fillId="0" borderId="0" xfId="0" applyNumberFormat="1"/>
    <xf numFmtId="44" fontId="1" fillId="0" borderId="0" xfId="83" applyFont="1"/>
    <xf numFmtId="0" fontId="56" fillId="0" borderId="89" xfId="0" applyFont="1" applyBorder="1"/>
    <xf numFmtId="171" fontId="56" fillId="0" borderId="72" xfId="0" applyNumberFormat="1" applyFont="1" applyBorder="1" applyAlignment="1">
      <alignment horizontal="center"/>
    </xf>
    <xf numFmtId="0" fontId="56" fillId="0" borderId="34" xfId="0" applyFont="1" applyBorder="1" applyAlignment="1">
      <alignment horizontal="center"/>
    </xf>
    <xf numFmtId="6" fontId="54" fillId="0" borderId="72" xfId="0" applyNumberFormat="1" applyFont="1" applyBorder="1" applyAlignment="1">
      <alignment horizontal="center"/>
    </xf>
    <xf numFmtId="10" fontId="52" fillId="0" borderId="34" xfId="0" applyNumberFormat="1" applyFont="1" applyBorder="1"/>
    <xf numFmtId="10" fontId="56" fillId="0" borderId="13" xfId="0" applyNumberFormat="1" applyFont="1" applyBorder="1"/>
    <xf numFmtId="0" fontId="56" fillId="0" borderId="13" xfId="0" applyFont="1" applyBorder="1"/>
    <xf numFmtId="6" fontId="54" fillId="37" borderId="14" xfId="0" applyNumberFormat="1" applyFont="1" applyFill="1" applyBorder="1" applyAlignment="1">
      <alignment horizontal="center"/>
    </xf>
    <xf numFmtId="43" fontId="0" fillId="0" borderId="0" xfId="0" applyNumberFormat="1"/>
    <xf numFmtId="172" fontId="0" fillId="0" borderId="0" xfId="0" applyNumberFormat="1"/>
    <xf numFmtId="7" fontId="0" fillId="0" borderId="0" xfId="0" applyNumberFormat="1"/>
    <xf numFmtId="9" fontId="52" fillId="0" borderId="0" xfId="0" applyNumberFormat="1" applyFont="1" applyAlignment="1">
      <alignment horizontal="center"/>
    </xf>
    <xf numFmtId="164" fontId="52" fillId="0" borderId="16" xfId="0" applyNumberFormat="1" applyFont="1" applyBorder="1" applyAlignment="1">
      <alignment horizontal="center"/>
    </xf>
    <xf numFmtId="7" fontId="56" fillId="0" borderId="0" xfId="54" applyNumberFormat="1" applyFont="1" applyFill="1" applyBorder="1" applyAlignment="1">
      <alignment horizontal="center"/>
    </xf>
    <xf numFmtId="0" fontId="56" fillId="0" borderId="0" xfId="0" applyFont="1" applyAlignment="1">
      <alignment horizontal="center"/>
    </xf>
    <xf numFmtId="0" fontId="52" fillId="0" borderId="99" xfId="0" applyFont="1" applyBorder="1"/>
    <xf numFmtId="0" fontId="52" fillId="0" borderId="102" xfId="0" applyFont="1" applyBorder="1"/>
    <xf numFmtId="7" fontId="51" fillId="37" borderId="103" xfId="83" applyNumberFormat="1" applyFont="1" applyFill="1" applyBorder="1" applyAlignment="1">
      <alignment horizontal="center"/>
    </xf>
    <xf numFmtId="7" fontId="56" fillId="0" borderId="0" xfId="83" applyNumberFormat="1" applyFont="1" applyFill="1" applyBorder="1" applyAlignment="1">
      <alignment horizontal="center"/>
    </xf>
    <xf numFmtId="0" fontId="56" fillId="0" borderId="0" xfId="83" applyNumberFormat="1" applyFont="1" applyFill="1" applyBorder="1" applyAlignment="1">
      <alignment horizontal="center"/>
    </xf>
    <xf numFmtId="5" fontId="56" fillId="0" borderId="16" xfId="83" applyNumberFormat="1" applyFont="1" applyFill="1" applyBorder="1" applyAlignment="1">
      <alignment horizontal="center"/>
    </xf>
    <xf numFmtId="172" fontId="0" fillId="0" borderId="0" xfId="1275" applyNumberFormat="1" applyFont="1" applyAlignment="1">
      <alignment horizontal="left" vertical="top"/>
    </xf>
    <xf numFmtId="172" fontId="56" fillId="0" borderId="0" xfId="1275" applyNumberFormat="1" applyFont="1" applyFill="1" applyBorder="1"/>
    <xf numFmtId="44" fontId="56" fillId="0" borderId="0" xfId="83" applyFont="1" applyFill="1" applyBorder="1" applyAlignment="1">
      <alignment horizontal="center"/>
    </xf>
    <xf numFmtId="9" fontId="1" fillId="0" borderId="0" xfId="192" applyFont="1"/>
    <xf numFmtId="10" fontId="56" fillId="0" borderId="0" xfId="192" applyNumberFormat="1" applyFont="1" applyFill="1" applyBorder="1"/>
    <xf numFmtId="0" fontId="73" fillId="44" borderId="45" xfId="121" applyFont="1" applyFill="1" applyBorder="1" applyAlignment="1">
      <alignment horizontal="center"/>
    </xf>
    <xf numFmtId="0" fontId="74" fillId="44" borderId="30" xfId="121" applyFont="1" applyFill="1" applyBorder="1" applyAlignment="1">
      <alignment horizontal="center"/>
    </xf>
    <xf numFmtId="0" fontId="75" fillId="44" borderId="30" xfId="121" applyFont="1" applyFill="1" applyBorder="1" applyAlignment="1">
      <alignment horizontal="left"/>
    </xf>
    <xf numFmtId="4" fontId="56" fillId="0" borderId="99" xfId="0" applyNumberFormat="1" applyFont="1" applyBorder="1"/>
    <xf numFmtId="0" fontId="54" fillId="0" borderId="102" xfId="0" applyFont="1" applyBorder="1"/>
    <xf numFmtId="6" fontId="54" fillId="37" borderId="103" xfId="0" applyNumberFormat="1" applyFont="1" applyFill="1" applyBorder="1" applyAlignment="1">
      <alignment horizontal="center"/>
    </xf>
    <xf numFmtId="165" fontId="52" fillId="46" borderId="104" xfId="0" applyNumberFormat="1" applyFont="1" applyFill="1" applyBorder="1"/>
    <xf numFmtId="165" fontId="52" fillId="46" borderId="104" xfId="1276" applyNumberFormat="1" applyFont="1" applyFill="1" applyBorder="1"/>
    <xf numFmtId="165" fontId="77" fillId="46" borderId="104" xfId="1276" applyNumberFormat="1" applyFont="1" applyFill="1" applyBorder="1"/>
    <xf numFmtId="0" fontId="55" fillId="46" borderId="104" xfId="0" applyFont="1" applyFill="1" applyBorder="1" applyAlignment="1">
      <alignment horizontal="left" vertical="center" wrapText="1"/>
    </xf>
    <xf numFmtId="10" fontId="1" fillId="0" borderId="0" xfId="192" applyNumberFormat="1" applyFont="1"/>
    <xf numFmtId="6" fontId="18" fillId="0" borderId="0" xfId="0" applyNumberFormat="1" applyFont="1" applyAlignment="1">
      <alignment horizontal="center"/>
    </xf>
    <xf numFmtId="165" fontId="77" fillId="46" borderId="104" xfId="0" applyNumberFormat="1" applyFont="1" applyFill="1" applyBorder="1"/>
    <xf numFmtId="165" fontId="52" fillId="46" borderId="104" xfId="0" applyNumberFormat="1" applyFont="1" applyFill="1" applyBorder="1" applyAlignment="1">
      <alignment horizontal="center"/>
    </xf>
    <xf numFmtId="10" fontId="52" fillId="46" borderId="104" xfId="192" applyNumberFormat="1" applyFont="1" applyFill="1" applyBorder="1"/>
    <xf numFmtId="0" fontId="0" fillId="0" borderId="48" xfId="0" applyBorder="1"/>
    <xf numFmtId="0" fontId="56" fillId="46" borderId="0" xfId="0" applyFont="1" applyFill="1"/>
    <xf numFmtId="0" fontId="77" fillId="46" borderId="0" xfId="0" applyFont="1" applyFill="1"/>
    <xf numFmtId="0" fontId="56" fillId="0" borderId="30" xfId="0" applyFont="1" applyBorder="1" applyAlignment="1">
      <alignment horizontal="center"/>
    </xf>
    <xf numFmtId="0" fontId="77" fillId="0" borderId="30" xfId="0" applyFont="1" applyBorder="1" applyAlignment="1">
      <alignment horizontal="center"/>
    </xf>
    <xf numFmtId="0" fontId="56" fillId="0" borderId="49" xfId="0" applyFont="1" applyBorder="1" applyAlignment="1">
      <alignment horizontal="center"/>
    </xf>
    <xf numFmtId="0" fontId="77" fillId="0" borderId="49" xfId="0" applyFont="1" applyBorder="1" applyAlignment="1">
      <alignment horizontal="center"/>
    </xf>
    <xf numFmtId="0" fontId="47" fillId="0" borderId="58" xfId="0" applyFont="1" applyBorder="1" applyAlignment="1">
      <alignment horizontal="left"/>
    </xf>
    <xf numFmtId="171" fontId="52" fillId="0" borderId="0" xfId="83" applyNumberFormat="1" applyFont="1" applyFill="1" applyBorder="1"/>
    <xf numFmtId="171" fontId="52" fillId="0" borderId="32" xfId="0" applyNumberFormat="1" applyFont="1" applyBorder="1"/>
    <xf numFmtId="10" fontId="52" fillId="0" borderId="0" xfId="192" applyNumberFormat="1" applyFont="1" applyFill="1" applyBorder="1" applyAlignment="1">
      <alignment horizontal="center"/>
    </xf>
    <xf numFmtId="171" fontId="52" fillId="0" borderId="44" xfId="0" applyNumberFormat="1" applyFont="1" applyBorder="1"/>
    <xf numFmtId="10" fontId="52" fillId="0" borderId="0" xfId="0" applyNumberFormat="1" applyFont="1"/>
    <xf numFmtId="0" fontId="51" fillId="0" borderId="106" xfId="0" applyFont="1" applyBorder="1"/>
    <xf numFmtId="0" fontId="56" fillId="0" borderId="42" xfId="0" applyFont="1" applyBorder="1"/>
    <xf numFmtId="10" fontId="56" fillId="46" borderId="0" xfId="172" applyNumberFormat="1" applyFont="1" applyFill="1" applyAlignment="1"/>
    <xf numFmtId="9" fontId="52" fillId="0" borderId="44" xfId="1" applyFont="1" applyBorder="1"/>
    <xf numFmtId="164" fontId="56" fillId="0" borderId="60" xfId="0" applyNumberFormat="1" applyFont="1" applyBorder="1" applyAlignment="1">
      <alignment horizontal="center"/>
    </xf>
    <xf numFmtId="171" fontId="54" fillId="37" borderId="103" xfId="0" applyNumberFormat="1" applyFont="1" applyFill="1" applyBorder="1" applyAlignment="1">
      <alignment horizontal="center"/>
    </xf>
    <xf numFmtId="164" fontId="56" fillId="0" borderId="16" xfId="0" applyNumberFormat="1" applyFont="1" applyBorder="1" applyAlignment="1">
      <alignment horizontal="center"/>
    </xf>
    <xf numFmtId="7" fontId="70" fillId="0" borderId="0" xfId="0" applyNumberFormat="1" applyFont="1"/>
    <xf numFmtId="7" fontId="54" fillId="37" borderId="103" xfId="83" applyNumberFormat="1" applyFont="1" applyFill="1" applyBorder="1" applyAlignment="1"/>
    <xf numFmtId="44" fontId="0" fillId="0" borderId="0" xfId="54" applyFont="1"/>
    <xf numFmtId="7" fontId="93" fillId="0" borderId="0" xfId="0" applyNumberFormat="1" applyFont="1"/>
    <xf numFmtId="0" fontId="92" fillId="0" borderId="0" xfId="0" applyFont="1"/>
    <xf numFmtId="165" fontId="52" fillId="0" borderId="16" xfId="0" applyNumberFormat="1" applyFont="1" applyBorder="1" applyAlignment="1">
      <alignment horizontal="center"/>
    </xf>
    <xf numFmtId="44" fontId="52" fillId="0" borderId="0" xfId="0" applyNumberFormat="1" applyFont="1"/>
    <xf numFmtId="0" fontId="0" fillId="57" borderId="134" xfId="0" applyFill="1" applyBorder="1"/>
    <xf numFmtId="44" fontId="0" fillId="52" borderId="47" xfId="0" applyNumberFormat="1" applyFill="1" applyBorder="1"/>
    <xf numFmtId="44" fontId="0" fillId="56" borderId="47" xfId="0" applyNumberFormat="1" applyFill="1" applyBorder="1"/>
    <xf numFmtId="10" fontId="96" fillId="0" borderId="133" xfId="1" applyNumberFormat="1" applyFont="1" applyBorder="1" applyAlignment="1">
      <alignment horizontal="center" vertical="center" wrapText="1"/>
    </xf>
    <xf numFmtId="0" fontId="95" fillId="0" borderId="132" xfId="0" applyFont="1" applyBorder="1" applyAlignment="1">
      <alignment horizontal="center" vertical="center"/>
    </xf>
    <xf numFmtId="6" fontId="96" fillId="0" borderId="13" xfId="0" applyNumberFormat="1" applyFont="1" applyBorder="1" applyAlignment="1">
      <alignment horizontal="center" vertical="center" wrapText="1"/>
    </xf>
    <xf numFmtId="8" fontId="96" fillId="0" borderId="13" xfId="0" applyNumberFormat="1" applyFont="1" applyBorder="1" applyAlignment="1">
      <alignment horizontal="center" vertical="center" wrapText="1"/>
    </xf>
    <xf numFmtId="0" fontId="99" fillId="0" borderId="51" xfId="0" applyFont="1" applyBorder="1" applyAlignment="1">
      <alignment horizontal="center" vertical="center"/>
    </xf>
    <xf numFmtId="10" fontId="13" fillId="0" borderId="0" xfId="0" applyNumberFormat="1" applyFont="1"/>
    <xf numFmtId="10" fontId="96" fillId="0" borderId="14" xfId="1" applyNumberFormat="1" applyFont="1" applyBorder="1" applyAlignment="1">
      <alignment horizontal="center" vertical="center" wrapText="1"/>
    </xf>
    <xf numFmtId="0" fontId="0" fillId="56" borderId="134" xfId="0" applyFill="1" applyBorder="1"/>
    <xf numFmtId="44" fontId="0" fillId="37" borderId="47" xfId="0" applyNumberFormat="1" applyFill="1" applyBorder="1"/>
    <xf numFmtId="0" fontId="18" fillId="0" borderId="0" xfId="909"/>
    <xf numFmtId="0" fontId="18" fillId="0" borderId="0" xfId="1035"/>
    <xf numFmtId="44" fontId="0" fillId="0" borderId="135" xfId="0" applyNumberFormat="1" applyBorder="1"/>
    <xf numFmtId="0" fontId="0" fillId="0" borderId="139" xfId="0" applyBorder="1"/>
    <xf numFmtId="44" fontId="0" fillId="0" borderId="137" xfId="0" applyNumberFormat="1" applyBorder="1"/>
    <xf numFmtId="44" fontId="0" fillId="58" borderId="138" xfId="0" applyNumberFormat="1" applyFill="1" applyBorder="1"/>
    <xf numFmtId="44" fontId="0" fillId="0" borderId="134" xfId="0" applyNumberFormat="1" applyBorder="1"/>
    <xf numFmtId="0" fontId="0" fillId="0" borderId="137" xfId="0" applyBorder="1"/>
    <xf numFmtId="0" fontId="0" fillId="58" borderId="134" xfId="0" applyFill="1" applyBorder="1" applyAlignment="1">
      <alignment wrapText="1"/>
    </xf>
    <xf numFmtId="0" fontId="0" fillId="0" borderId="134" xfId="0" applyBorder="1" applyAlignment="1">
      <alignment wrapText="1"/>
    </xf>
    <xf numFmtId="0" fontId="0" fillId="0" borderId="136" xfId="0" applyBorder="1" applyAlignment="1">
      <alignment wrapText="1"/>
    </xf>
    <xf numFmtId="0" fontId="0" fillId="0" borderId="135" xfId="0" applyBorder="1" applyAlignment="1">
      <alignment wrapText="1"/>
    </xf>
    <xf numFmtId="0" fontId="0" fillId="58" borderId="134" xfId="0" applyFill="1" applyBorder="1"/>
    <xf numFmtId="0" fontId="0" fillId="0" borderId="134" xfId="0" applyBorder="1"/>
    <xf numFmtId="44" fontId="0" fillId="0" borderId="41" xfId="0" applyNumberFormat="1" applyBorder="1"/>
    <xf numFmtId="44" fontId="0" fillId="0" borderId="47" xfId="0" applyNumberFormat="1" applyBorder="1"/>
    <xf numFmtId="44" fontId="0" fillId="0" borderId="45" xfId="0" applyNumberFormat="1" applyBorder="1"/>
    <xf numFmtId="0" fontId="61" fillId="0" borderId="0" xfId="0" applyFont="1" applyAlignment="1">
      <alignment horizontal="right"/>
    </xf>
    <xf numFmtId="0" fontId="61" fillId="0" borderId="0" xfId="0" applyFont="1"/>
    <xf numFmtId="165" fontId="91" fillId="0" borderId="47" xfId="0" applyNumberFormat="1" applyFont="1" applyBorder="1"/>
    <xf numFmtId="44" fontId="0" fillId="57" borderId="47" xfId="0" applyNumberFormat="1" applyFill="1" applyBorder="1"/>
    <xf numFmtId="10" fontId="13" fillId="0" borderId="0" xfId="0" applyNumberFormat="1" applyFont="1" applyAlignment="1">
      <alignment horizontal="center"/>
    </xf>
    <xf numFmtId="164" fontId="96" fillId="0" borderId="14" xfId="0" applyNumberFormat="1" applyFont="1" applyBorder="1" applyAlignment="1">
      <alignment horizontal="center" vertical="center" wrapText="1"/>
    </xf>
    <xf numFmtId="0" fontId="13" fillId="0" borderId="0" xfId="0" applyFont="1" applyAlignment="1">
      <alignment horizontal="center"/>
    </xf>
    <xf numFmtId="0" fontId="11" fillId="0" borderId="0" xfId="0" applyFont="1"/>
    <xf numFmtId="0" fontId="96" fillId="0" borderId="125" xfId="0" applyFont="1" applyBorder="1" applyAlignment="1">
      <alignment vertical="center" wrapText="1"/>
    </xf>
    <xf numFmtId="0" fontId="96" fillId="0" borderId="14" xfId="0" applyFont="1" applyBorder="1" applyAlignment="1">
      <alignment horizontal="center" vertical="center" wrapText="1"/>
    </xf>
    <xf numFmtId="8" fontId="96" fillId="0" borderId="14" xfId="0" applyNumberFormat="1" applyFont="1" applyBorder="1" applyAlignment="1">
      <alignment horizontal="center" vertical="center" wrapText="1"/>
    </xf>
    <xf numFmtId="0" fontId="97" fillId="0" borderId="0" xfId="0" applyFont="1" applyAlignment="1">
      <alignment vertical="center"/>
    </xf>
    <xf numFmtId="0" fontId="97" fillId="0" borderId="0" xfId="0" applyFont="1" applyAlignment="1">
      <alignment horizontal="left" vertical="center" indent="7"/>
    </xf>
    <xf numFmtId="0" fontId="99" fillId="0" borderId="131" xfId="0" applyFont="1" applyBorder="1" applyAlignment="1">
      <alignment horizontal="center" vertical="center"/>
    </xf>
    <xf numFmtId="0" fontId="99" fillId="0" borderId="52" xfId="0" applyFont="1" applyBorder="1" applyAlignment="1">
      <alignment horizontal="center" vertical="center"/>
    </xf>
    <xf numFmtId="0" fontId="96" fillId="0" borderId="125" xfId="0" applyFont="1" applyBorder="1" applyAlignment="1">
      <alignment vertical="center"/>
    </xf>
    <xf numFmtId="6" fontId="96" fillId="0" borderId="14" xfId="0" applyNumberFormat="1" applyFont="1" applyBorder="1" applyAlignment="1">
      <alignment horizontal="center" vertical="center" wrapText="1"/>
    </xf>
    <xf numFmtId="0" fontId="96" fillId="0" borderId="52" xfId="0" applyFont="1" applyBorder="1" applyAlignment="1">
      <alignment vertical="center"/>
    </xf>
    <xf numFmtId="8" fontId="96" fillId="0" borderId="125" xfId="0" applyNumberFormat="1" applyFont="1" applyBorder="1" applyAlignment="1">
      <alignment horizontal="center" vertical="center" wrapText="1"/>
    </xf>
    <xf numFmtId="0" fontId="96" fillId="0" borderId="50" xfId="0" applyFont="1" applyBorder="1" applyAlignment="1">
      <alignment vertical="center" wrapText="1"/>
    </xf>
    <xf numFmtId="10" fontId="0" fillId="0" borderId="0" xfId="1" applyNumberFormat="1" applyFont="1"/>
    <xf numFmtId="0" fontId="95" fillId="0" borderId="131" xfId="0" applyFont="1" applyBorder="1" applyAlignment="1">
      <alignment horizontal="center" vertical="center" wrapText="1"/>
    </xf>
    <xf numFmtId="0" fontId="95" fillId="0" borderId="52" xfId="0" applyFont="1" applyBorder="1" applyAlignment="1">
      <alignment horizontal="center" vertical="center" wrapText="1"/>
    </xf>
    <xf numFmtId="0" fontId="97" fillId="0" borderId="0" xfId="0" applyFont="1" applyAlignment="1">
      <alignment horizontal="left" vertical="center" indent="10"/>
    </xf>
    <xf numFmtId="0" fontId="97" fillId="0" borderId="0" xfId="0" applyFont="1" applyAlignment="1">
      <alignment horizontal="center" vertical="center"/>
    </xf>
    <xf numFmtId="0" fontId="95" fillId="0" borderId="52" xfId="0" applyFont="1" applyBorder="1" applyAlignment="1">
      <alignment horizontal="center" vertical="center"/>
    </xf>
    <xf numFmtId="10" fontId="13" fillId="0" borderId="131" xfId="0" applyNumberFormat="1" applyFont="1" applyBorder="1"/>
    <xf numFmtId="10" fontId="13" fillId="0" borderId="131" xfId="1" applyNumberFormat="1" applyFont="1" applyBorder="1"/>
    <xf numFmtId="44" fontId="0" fillId="0" borderId="0" xfId="0" applyNumberFormat="1"/>
    <xf numFmtId="8" fontId="96" fillId="60" borderId="14" xfId="0" applyNumberFormat="1" applyFont="1" applyFill="1" applyBorder="1" applyAlignment="1">
      <alignment horizontal="center" vertical="center" wrapText="1"/>
    </xf>
    <xf numFmtId="164" fontId="96" fillId="60" borderId="14" xfId="0" applyNumberFormat="1" applyFont="1" applyFill="1" applyBorder="1" applyAlignment="1">
      <alignment horizontal="center" vertical="center" wrapText="1"/>
    </xf>
    <xf numFmtId="0" fontId="101" fillId="0" borderId="0" xfId="0" applyFont="1"/>
    <xf numFmtId="10" fontId="0" fillId="60" borderId="0" xfId="0" applyNumberFormat="1" applyFill="1"/>
    <xf numFmtId="0" fontId="102" fillId="0" borderId="0" xfId="1284"/>
    <xf numFmtId="0" fontId="50" fillId="41" borderId="0" xfId="1284" applyFont="1" applyFill="1"/>
    <xf numFmtId="0" fontId="45" fillId="41" borderId="16" xfId="1284" applyFont="1" applyFill="1" applyBorder="1"/>
    <xf numFmtId="0" fontId="79" fillId="41" borderId="141" xfId="1284" applyFont="1" applyFill="1" applyBorder="1"/>
    <xf numFmtId="0" fontId="45" fillId="41" borderId="142" xfId="1284" applyFont="1" applyFill="1" applyBorder="1"/>
    <xf numFmtId="0" fontId="45" fillId="0" borderId="0" xfId="1284" applyFont="1"/>
    <xf numFmtId="0" fontId="80" fillId="62" borderId="0" xfId="1285" applyFont="1" applyFill="1" applyAlignment="1">
      <alignment horizontal="center"/>
    </xf>
    <xf numFmtId="0" fontId="80" fillId="63" borderId="0" xfId="1285" applyFont="1" applyFill="1" applyAlignment="1">
      <alignment horizontal="center"/>
    </xf>
    <xf numFmtId="0" fontId="80" fillId="64" borderId="0" xfId="1285" applyFont="1" applyFill="1" applyAlignment="1">
      <alignment horizontal="center"/>
    </xf>
    <xf numFmtId="0" fontId="80" fillId="65" borderId="0" xfId="1285" applyFont="1" applyFill="1" applyAlignment="1">
      <alignment horizontal="center"/>
    </xf>
    <xf numFmtId="14" fontId="45" fillId="0" borderId="0" xfId="1284" applyNumberFormat="1" applyFont="1"/>
    <xf numFmtId="170" fontId="102" fillId="0" borderId="0" xfId="1284" applyNumberFormat="1"/>
    <xf numFmtId="2" fontId="102" fillId="0" borderId="0" xfId="1284" applyNumberFormat="1"/>
    <xf numFmtId="167" fontId="102" fillId="0" borderId="0" xfId="1284" applyNumberFormat="1"/>
    <xf numFmtId="0" fontId="25" fillId="0" borderId="0" xfId="1285"/>
    <xf numFmtId="0" fontId="25" fillId="0" borderId="143" xfId="142" applyBorder="1"/>
    <xf numFmtId="0" fontId="25" fillId="0" borderId="144" xfId="142" applyBorder="1"/>
    <xf numFmtId="0" fontId="25" fillId="0" borderId="145" xfId="142" applyBorder="1"/>
    <xf numFmtId="14" fontId="45" fillId="0" borderId="0" xfId="1285" applyNumberFormat="1" applyFont="1" applyAlignment="1">
      <alignment horizontal="center"/>
    </xf>
    <xf numFmtId="170" fontId="25" fillId="0" borderId="116" xfId="1285" applyNumberFormat="1" applyBorder="1"/>
    <xf numFmtId="10" fontId="0" fillId="0" borderId="0" xfId="195" applyNumberFormat="1" applyFont="1"/>
    <xf numFmtId="170" fontId="25" fillId="0" borderId="118" xfId="1285" applyNumberFormat="1" applyBorder="1"/>
    <xf numFmtId="174" fontId="102" fillId="0" borderId="0" xfId="1284" applyNumberFormat="1"/>
    <xf numFmtId="10" fontId="15" fillId="0" borderId="0" xfId="1" applyNumberFormat="1" applyFont="1"/>
    <xf numFmtId="7" fontId="0" fillId="0" borderId="45" xfId="0" applyNumberFormat="1" applyBorder="1"/>
    <xf numFmtId="0" fontId="0" fillId="0" borderId="152" xfId="0" applyBorder="1"/>
    <xf numFmtId="0" fontId="0" fillId="58" borderId="152" xfId="0" applyFill="1" applyBorder="1"/>
    <xf numFmtId="0" fontId="0" fillId="0" borderId="153" xfId="0" applyBorder="1" applyAlignment="1">
      <alignment wrapText="1"/>
    </xf>
    <xf numFmtId="0" fontId="0" fillId="0" borderId="152" xfId="0" applyBorder="1" applyAlignment="1">
      <alignment wrapText="1"/>
    </xf>
    <xf numFmtId="0" fontId="0" fillId="58" borderId="152" xfId="0" applyFill="1" applyBorder="1" applyAlignment="1">
      <alignment wrapText="1"/>
    </xf>
    <xf numFmtId="0" fontId="0" fillId="0" borderId="154" xfId="0" applyBorder="1"/>
    <xf numFmtId="7" fontId="0" fillId="0" borderId="152" xfId="0" applyNumberFormat="1" applyBorder="1"/>
    <xf numFmtId="7" fontId="0" fillId="58" borderId="47" xfId="0" applyNumberFormat="1" applyFill="1" applyBorder="1"/>
    <xf numFmtId="7" fontId="0" fillId="0" borderId="154" xfId="0" applyNumberFormat="1" applyBorder="1"/>
    <xf numFmtId="0" fontId="0" fillId="0" borderId="155" xfId="0" applyBorder="1"/>
    <xf numFmtId="7" fontId="0" fillId="0" borderId="153" xfId="0" applyNumberFormat="1" applyBorder="1"/>
    <xf numFmtId="0" fontId="96" fillId="0" borderId="142" xfId="0" applyFont="1" applyBorder="1" applyAlignment="1">
      <alignment horizontal="center" vertical="center" wrapText="1"/>
    </xf>
    <xf numFmtId="44" fontId="0" fillId="0" borderId="0" xfId="1283" applyFont="1"/>
    <xf numFmtId="0" fontId="96" fillId="0" borderId="125" xfId="0" applyFont="1" applyBorder="1" applyAlignment="1">
      <alignment horizontal="left" vertical="center" indent="2"/>
    </xf>
    <xf numFmtId="8" fontId="96" fillId="0" borderId="142" xfId="0" applyNumberFormat="1" applyFont="1" applyBorder="1" applyAlignment="1">
      <alignment horizontal="center" vertical="center" wrapText="1"/>
    </xf>
    <xf numFmtId="0" fontId="96" fillId="0" borderId="125" xfId="0" applyFont="1" applyBorder="1" applyAlignment="1">
      <alignment horizontal="left" vertical="center" wrapText="1" indent="2"/>
    </xf>
    <xf numFmtId="44" fontId="96" fillId="0" borderId="14" xfId="0" applyNumberFormat="1" applyFont="1" applyBorder="1" applyAlignment="1">
      <alignment horizontal="center" vertical="center" wrapText="1"/>
    </xf>
    <xf numFmtId="0" fontId="0" fillId="0" borderId="12" xfId="0" applyBorder="1" applyAlignment="1">
      <alignment vertical="top" wrapText="1"/>
    </xf>
    <xf numFmtId="0" fontId="0" fillId="0" borderId="15" xfId="0" applyBorder="1" applyAlignment="1">
      <alignment vertical="top" wrapText="1"/>
    </xf>
    <xf numFmtId="10" fontId="0" fillId="0" borderId="12" xfId="1" applyNumberFormat="1" applyFont="1" applyBorder="1" applyAlignment="1">
      <alignment vertical="top" wrapText="1"/>
    </xf>
    <xf numFmtId="0" fontId="15" fillId="0" borderId="0" xfId="996" applyFont="1"/>
    <xf numFmtId="0" fontId="46" fillId="0" borderId="0" xfId="996" applyFont="1" applyAlignment="1">
      <alignment horizontal="center"/>
    </xf>
    <xf numFmtId="0" fontId="15" fillId="0" borderId="0" xfId="996" applyFont="1" applyAlignment="1">
      <alignment wrapText="1"/>
    </xf>
    <xf numFmtId="173" fontId="16" fillId="0" borderId="0" xfId="996" applyNumberFormat="1" applyFont="1" applyAlignment="1">
      <alignment horizontal="left" vertical="top"/>
    </xf>
    <xf numFmtId="0" fontId="16" fillId="0" borderId="0" xfId="996" applyFont="1" applyAlignment="1">
      <alignment horizontal="center"/>
    </xf>
    <xf numFmtId="0" fontId="16" fillId="0" borderId="0" xfId="996" applyFont="1"/>
    <xf numFmtId="9" fontId="16" fillId="0" borderId="0" xfId="996" applyNumberFormat="1" applyFont="1" applyAlignment="1">
      <alignment horizontal="center" wrapText="1"/>
    </xf>
    <xf numFmtId="0" fontId="16" fillId="0" borderId="0" xfId="996" applyFont="1" applyAlignment="1">
      <alignment horizontal="left" wrapText="1"/>
    </xf>
    <xf numFmtId="0" fontId="105" fillId="0" borderId="8" xfId="996" applyFont="1" applyBorder="1"/>
    <xf numFmtId="164" fontId="15" fillId="0" borderId="146" xfId="996" applyNumberFormat="1" applyFont="1" applyBorder="1" applyAlignment="1">
      <alignment horizontal="center"/>
    </xf>
    <xf numFmtId="0" fontId="105" fillId="0" borderId="140" xfId="996" applyFont="1" applyBorder="1"/>
    <xf numFmtId="171" fontId="15" fillId="0" borderId="141" xfId="996" applyNumberFormat="1" applyFont="1" applyBorder="1" applyAlignment="1">
      <alignment horizontal="center"/>
    </xf>
    <xf numFmtId="0" fontId="15" fillId="0" borderId="8" xfId="996" applyFont="1" applyBorder="1"/>
    <xf numFmtId="0" fontId="15" fillId="0" borderId="10" xfId="996" applyFont="1" applyBorder="1"/>
    <xf numFmtId="0" fontId="15" fillId="0" borderId="12" xfId="996" applyFont="1" applyBorder="1"/>
    <xf numFmtId="171" fontId="15" fillId="0" borderId="0" xfId="996" applyNumberFormat="1" applyFont="1" applyAlignment="1">
      <alignment horizontal="center"/>
    </xf>
    <xf numFmtId="0" fontId="15" fillId="0" borderId="140" xfId="996" applyFont="1" applyBorder="1"/>
    <xf numFmtId="0" fontId="15" fillId="0" borderId="141" xfId="996" applyFont="1" applyBorder="1"/>
    <xf numFmtId="0" fontId="15" fillId="0" borderId="8" xfId="996" applyFont="1" applyBorder="1" applyAlignment="1">
      <alignment wrapText="1"/>
    </xf>
    <xf numFmtId="0" fontId="15" fillId="0" borderId="140" xfId="996" applyFont="1" applyBorder="1" applyAlignment="1">
      <alignment wrapText="1"/>
    </xf>
    <xf numFmtId="164" fontId="15" fillId="0" borderId="10" xfId="996" applyNumberFormat="1" applyFont="1" applyBorder="1" applyAlignment="1">
      <alignment horizontal="center"/>
    </xf>
    <xf numFmtId="164" fontId="15" fillId="0" borderId="0" xfId="996" applyNumberFormat="1" applyFont="1" applyAlignment="1">
      <alignment horizontal="center"/>
    </xf>
    <xf numFmtId="0" fontId="105" fillId="0" borderId="12" xfId="996" applyFont="1" applyBorder="1"/>
    <xf numFmtId="0" fontId="106" fillId="0" borderId="0" xfId="996" applyFont="1" applyAlignment="1">
      <alignment horizontal="right" wrapText="1"/>
    </xf>
    <xf numFmtId="0" fontId="15" fillId="0" borderId="0" xfId="996" applyFont="1" applyAlignment="1">
      <alignment horizontal="center"/>
    </xf>
    <xf numFmtId="0" fontId="15" fillId="0" borderId="0" xfId="996" applyFont="1" applyAlignment="1">
      <alignment horizontal="right"/>
    </xf>
    <xf numFmtId="10" fontId="15" fillId="0" borderId="0" xfId="195" applyNumberFormat="1" applyFont="1" applyAlignment="1">
      <alignment horizontal="center"/>
    </xf>
    <xf numFmtId="0" fontId="15" fillId="0" borderId="0" xfId="996" applyFont="1" applyAlignment="1">
      <alignment horizontal="left" vertical="top" wrapText="1"/>
    </xf>
    <xf numFmtId="9" fontId="15" fillId="0" borderId="0" xfId="195" applyFont="1" applyAlignment="1">
      <alignment horizontal="center"/>
    </xf>
    <xf numFmtId="0" fontId="105" fillId="0" borderId="0" xfId="996" applyFont="1" applyAlignment="1">
      <alignment horizontal="right"/>
    </xf>
    <xf numFmtId="6" fontId="15" fillId="0" borderId="0" xfId="996" applyNumberFormat="1" applyFont="1" applyAlignment="1">
      <alignment horizontal="center"/>
    </xf>
    <xf numFmtId="0" fontId="16" fillId="0" borderId="0" xfId="996" applyFont="1" applyAlignment="1">
      <alignment horizontal="right"/>
    </xf>
    <xf numFmtId="0" fontId="16" fillId="0" borderId="0" xfId="996" applyFont="1" applyAlignment="1">
      <alignment horizontal="right" vertical="top"/>
    </xf>
    <xf numFmtId="0" fontId="15" fillId="0" borderId="141" xfId="996" applyFont="1" applyBorder="1" applyAlignment="1">
      <alignment wrapText="1"/>
    </xf>
    <xf numFmtId="164" fontId="15" fillId="0" borderId="32" xfId="996" applyNumberFormat="1" applyFont="1" applyBorder="1" applyAlignment="1">
      <alignment horizontal="center"/>
    </xf>
    <xf numFmtId="0" fontId="15" fillId="0" borderId="10" xfId="996" applyFont="1" applyBorder="1" applyAlignment="1">
      <alignment wrapText="1"/>
    </xf>
    <xf numFmtId="0" fontId="45" fillId="0" borderId="0" xfId="102" applyFont="1"/>
    <xf numFmtId="10" fontId="15" fillId="0" borderId="0" xfId="996" applyNumberFormat="1" applyFont="1"/>
    <xf numFmtId="8" fontId="96" fillId="0" borderId="131" xfId="0" applyNumberFormat="1" applyFont="1" applyBorder="1" applyAlignment="1">
      <alignment horizontal="center" vertical="center" wrapText="1"/>
    </xf>
    <xf numFmtId="8" fontId="96" fillId="0" borderId="52" xfId="0" applyNumberFormat="1" applyFont="1" applyBorder="1" applyAlignment="1">
      <alignment horizontal="center" vertical="center" wrapText="1"/>
    </xf>
    <xf numFmtId="17" fontId="0" fillId="66" borderId="0" xfId="0" applyNumberFormat="1" applyFill="1" applyAlignment="1">
      <alignment horizontal="center"/>
    </xf>
    <xf numFmtId="17" fontId="0" fillId="0" borderId="0" xfId="0" applyNumberFormat="1"/>
    <xf numFmtId="0" fontId="0" fillId="0" borderId="0" xfId="0" applyAlignment="1">
      <alignment vertical="center" wrapText="1"/>
    </xf>
    <xf numFmtId="0" fontId="0" fillId="66" borderId="0" xfId="0" applyFill="1" applyAlignment="1">
      <alignment horizontal="center"/>
    </xf>
    <xf numFmtId="0" fontId="0" fillId="0" borderId="0" xfId="0" applyAlignment="1">
      <alignment horizontal="center"/>
    </xf>
    <xf numFmtId="0" fontId="13" fillId="0" borderId="0" xfId="904" applyFont="1"/>
    <xf numFmtId="0" fontId="13" fillId="0" borderId="0" xfId="904" applyFont="1" applyAlignment="1">
      <alignment horizontal="left" wrapText="1"/>
    </xf>
    <xf numFmtId="0" fontId="11" fillId="66" borderId="0" xfId="0" applyFont="1" applyFill="1" applyAlignment="1">
      <alignment horizontal="center" wrapText="1"/>
    </xf>
    <xf numFmtId="10" fontId="11" fillId="66" borderId="0" xfId="1" applyNumberFormat="1" applyFont="1" applyFill="1" applyAlignment="1">
      <alignment horizontal="center" wrapText="1"/>
    </xf>
    <xf numFmtId="0" fontId="107" fillId="0" borderId="8" xfId="904" applyFont="1" applyBorder="1"/>
    <xf numFmtId="44" fontId="0" fillId="66" borderId="10" xfId="0" applyNumberFormat="1" applyFill="1" applyBorder="1"/>
    <xf numFmtId="0" fontId="107" fillId="0" borderId="140" xfId="904" applyFont="1" applyBorder="1"/>
    <xf numFmtId="44" fontId="0" fillId="66" borderId="141" xfId="1283" applyFont="1" applyFill="1" applyBorder="1"/>
    <xf numFmtId="0" fontId="1" fillId="0" borderId="8" xfId="904" applyBorder="1"/>
    <xf numFmtId="0" fontId="1" fillId="0" borderId="10" xfId="904" applyBorder="1"/>
    <xf numFmtId="0" fontId="1" fillId="0" borderId="140" xfId="904" applyBorder="1"/>
    <xf numFmtId="0" fontId="1" fillId="0" borderId="141" xfId="904" applyBorder="1" applyAlignment="1">
      <alignment wrapText="1"/>
    </xf>
    <xf numFmtId="44" fontId="0" fillId="61" borderId="0" xfId="1283" applyFont="1" applyFill="1"/>
    <xf numFmtId="10" fontId="0" fillId="61" borderId="0" xfId="1" applyNumberFormat="1" applyFont="1" applyFill="1"/>
    <xf numFmtId="0" fontId="1" fillId="0" borderId="141" xfId="904" applyBorder="1"/>
    <xf numFmtId="44" fontId="0" fillId="66" borderId="141" xfId="0" applyNumberFormat="1" applyFill="1" applyBorder="1"/>
    <xf numFmtId="0" fontId="107" fillId="0" borderId="12" xfId="904" applyFont="1" applyBorder="1"/>
    <xf numFmtId="44" fontId="0" fillId="66" borderId="0" xfId="0" applyNumberFormat="1" applyFill="1"/>
    <xf numFmtId="0" fontId="1" fillId="0" borderId="0" xfId="904"/>
    <xf numFmtId="44" fontId="0" fillId="66" borderId="0" xfId="1283" applyFont="1" applyFill="1"/>
    <xf numFmtId="0" fontId="94" fillId="0" borderId="0" xfId="0" applyFont="1" applyAlignment="1">
      <alignment horizontal="right"/>
    </xf>
    <xf numFmtId="0" fontId="0" fillId="66" borderId="0" xfId="0" applyFill="1"/>
    <xf numFmtId="0" fontId="107" fillId="0" borderId="0" xfId="904" applyFont="1" applyAlignment="1">
      <alignment horizontal="right" wrapText="1"/>
    </xf>
    <xf numFmtId="171" fontId="1" fillId="66" borderId="0" xfId="904" applyNumberFormat="1" applyFill="1" applyAlignment="1">
      <alignment horizontal="center"/>
    </xf>
    <xf numFmtId="0" fontId="1" fillId="66" borderId="0" xfId="904" applyFill="1" applyAlignment="1">
      <alignment horizontal="center"/>
    </xf>
    <xf numFmtId="0" fontId="1" fillId="0" borderId="0" xfId="904" applyAlignment="1">
      <alignment horizontal="right"/>
    </xf>
    <xf numFmtId="10" fontId="1" fillId="66" borderId="0" xfId="1" applyNumberFormat="1" applyFont="1" applyFill="1" applyAlignment="1">
      <alignment horizontal="center"/>
    </xf>
    <xf numFmtId="9" fontId="1" fillId="66" borderId="0" xfId="1" applyFont="1" applyFill="1" applyAlignment="1">
      <alignment horizontal="center"/>
    </xf>
    <xf numFmtId="9" fontId="1" fillId="66" borderId="0" xfId="1" applyFont="1" applyFill="1"/>
    <xf numFmtId="0" fontId="108" fillId="0" borderId="0" xfId="904" applyFont="1" applyAlignment="1">
      <alignment horizontal="right"/>
    </xf>
    <xf numFmtId="0" fontId="109" fillId="0" borderId="0" xfId="0" applyFont="1"/>
    <xf numFmtId="0" fontId="110" fillId="0" borderId="0" xfId="1290"/>
    <xf numFmtId="0" fontId="50" fillId="41" borderId="0" xfId="1290" applyFont="1" applyFill="1"/>
    <xf numFmtId="0" fontId="45" fillId="41" borderId="16" xfId="1290" applyFont="1" applyFill="1" applyBorder="1"/>
    <xf numFmtId="0" fontId="79" fillId="41" borderId="141" xfId="1290" applyFont="1" applyFill="1" applyBorder="1"/>
    <xf numFmtId="0" fontId="45" fillId="41" borderId="142" xfId="1290" applyFont="1" applyFill="1" applyBorder="1"/>
    <xf numFmtId="0" fontId="45" fillId="0" borderId="0" xfId="1290" applyFont="1"/>
    <xf numFmtId="0" fontId="110" fillId="47" borderId="0" xfId="1290" applyFill="1"/>
    <xf numFmtId="0" fontId="80" fillId="63" borderId="0" xfId="1291" applyFont="1" applyFill="1" applyAlignment="1">
      <alignment horizontal="center"/>
    </xf>
    <xf numFmtId="14" fontId="45" fillId="0" borderId="0" xfId="1290" applyNumberFormat="1" applyFont="1"/>
    <xf numFmtId="170" fontId="110" fillId="0" borderId="0" xfId="1290" applyNumberFormat="1"/>
    <xf numFmtId="2" fontId="110" fillId="0" borderId="0" xfId="1290" applyNumberFormat="1"/>
    <xf numFmtId="0" fontId="45" fillId="0" borderId="0" xfId="295" applyFont="1"/>
    <xf numFmtId="0" fontId="25" fillId="0" borderId="0" xfId="295"/>
    <xf numFmtId="0" fontId="71" fillId="0" borderId="0" xfId="295" applyFont="1"/>
    <xf numFmtId="0" fontId="25" fillId="0" borderId="143" xfId="295" applyBorder="1"/>
    <xf numFmtId="0" fontId="25" fillId="0" borderId="144" xfId="295" applyBorder="1"/>
    <xf numFmtId="0" fontId="25" fillId="0" borderId="145" xfId="295" applyBorder="1"/>
    <xf numFmtId="0" fontId="25" fillId="0" borderId="48" xfId="295" applyBorder="1"/>
    <xf numFmtId="0" fontId="25" fillId="0" borderId="0" xfId="295" applyAlignment="1">
      <alignment horizontal="right"/>
    </xf>
    <xf numFmtId="0" fontId="45" fillId="0" borderId="0" xfId="295" applyFont="1" applyAlignment="1">
      <alignment horizontal="center"/>
    </xf>
    <xf numFmtId="0" fontId="25" fillId="0" borderId="30" xfId="295" applyBorder="1"/>
    <xf numFmtId="14" fontId="45" fillId="0" borderId="0" xfId="1291" applyNumberFormat="1" applyFont="1" applyAlignment="1">
      <alignment horizontal="center"/>
    </xf>
    <xf numFmtId="0" fontId="49" fillId="0" borderId="30" xfId="295" applyFont="1" applyBorder="1" applyAlignment="1">
      <alignment horizontal="center"/>
    </xf>
    <xf numFmtId="170" fontId="25" fillId="0" borderId="116" xfId="1291" applyNumberFormat="1" applyBorder="1"/>
    <xf numFmtId="0" fontId="25" fillId="0" borderId="117" xfId="295" applyBorder="1"/>
    <xf numFmtId="170" fontId="25" fillId="0" borderId="30" xfId="295" applyNumberFormat="1" applyBorder="1" applyAlignment="1">
      <alignment horizontal="center"/>
    </xf>
    <xf numFmtId="0" fontId="25" fillId="0" borderId="48" xfId="295" applyBorder="1" applyAlignment="1">
      <alignment horizontal="right"/>
    </xf>
    <xf numFmtId="170" fontId="25" fillId="0" borderId="118" xfId="1291" applyNumberFormat="1" applyBorder="1"/>
    <xf numFmtId="0" fontId="25" fillId="0" borderId="30" xfId="295" applyBorder="1" applyAlignment="1">
      <alignment horizontal="center"/>
    </xf>
    <xf numFmtId="0" fontId="45" fillId="37" borderId="0" xfId="295" applyFont="1" applyFill="1" applyAlignment="1">
      <alignment horizontal="right"/>
    </xf>
    <xf numFmtId="10" fontId="45" fillId="37" borderId="30" xfId="177" applyNumberFormat="1" applyFont="1" applyFill="1" applyBorder="1" applyAlignment="1">
      <alignment horizontal="center"/>
    </xf>
    <xf numFmtId="0" fontId="25" fillId="0" borderId="42" xfId="295" applyBorder="1"/>
    <xf numFmtId="0" fontId="25" fillId="0" borderId="32" xfId="295" applyBorder="1"/>
    <xf numFmtId="0" fontId="25" fillId="0" borderId="49" xfId="295" applyBorder="1"/>
    <xf numFmtId="10" fontId="0" fillId="0" borderId="0" xfId="0" applyNumberFormat="1"/>
    <xf numFmtId="0" fontId="99" fillId="43" borderId="131" xfId="0" applyFont="1" applyFill="1" applyBorder="1" applyAlignment="1">
      <alignment horizontal="center" vertical="center"/>
    </xf>
    <xf numFmtId="0" fontId="99" fillId="43" borderId="52" xfId="0" applyFont="1" applyFill="1" applyBorder="1" applyAlignment="1">
      <alignment horizontal="center" vertical="center"/>
    </xf>
    <xf numFmtId="0" fontId="0" fillId="43" borderId="0" xfId="0" applyFill="1"/>
    <xf numFmtId="0" fontId="96" fillId="43" borderId="50" xfId="0" applyFont="1" applyFill="1" applyBorder="1" applyAlignment="1">
      <alignment vertical="center" wrapText="1"/>
    </xf>
    <xf numFmtId="0" fontId="96" fillId="43" borderId="52" xfId="0" applyFont="1" applyFill="1" applyBorder="1" applyAlignment="1">
      <alignment vertical="center"/>
    </xf>
    <xf numFmtId="0" fontId="96" fillId="43" borderId="125" xfId="0" applyFont="1" applyFill="1" applyBorder="1" applyAlignment="1">
      <alignment horizontal="left" vertical="center" indent="2"/>
    </xf>
    <xf numFmtId="8" fontId="96" fillId="43" borderId="142" xfId="0" applyNumberFormat="1" applyFont="1" applyFill="1" applyBorder="1" applyAlignment="1">
      <alignment horizontal="center" vertical="center" wrapText="1"/>
    </xf>
    <xf numFmtId="0" fontId="96" fillId="43" borderId="125" xfId="0" applyFont="1" applyFill="1" applyBorder="1" applyAlignment="1">
      <alignment horizontal="left" vertical="center" wrapText="1" indent="2"/>
    </xf>
    <xf numFmtId="0" fontId="96" fillId="43" borderId="125" xfId="0" applyFont="1" applyFill="1" applyBorder="1" applyAlignment="1">
      <alignment vertical="center"/>
    </xf>
    <xf numFmtId="0" fontId="96" fillId="43" borderId="125" xfId="0" applyFont="1" applyFill="1" applyBorder="1" applyAlignment="1">
      <alignment vertical="center" wrapText="1"/>
    </xf>
    <xf numFmtId="0" fontId="96" fillId="43" borderId="14" xfId="0" applyFont="1" applyFill="1" applyBorder="1" applyAlignment="1">
      <alignment horizontal="center" vertical="center" wrapText="1"/>
    </xf>
    <xf numFmtId="8" fontId="96" fillId="43" borderId="14" xfId="0" applyNumberFormat="1" applyFont="1" applyFill="1" applyBorder="1" applyAlignment="1">
      <alignment horizontal="center" vertical="center" wrapText="1"/>
    </xf>
    <xf numFmtId="8" fontId="96" fillId="43" borderId="13" xfId="0" applyNumberFormat="1" applyFont="1" applyFill="1" applyBorder="1" applyAlignment="1">
      <alignment horizontal="center" vertical="center" wrapText="1"/>
    </xf>
    <xf numFmtId="10" fontId="96" fillId="43" borderId="133" xfId="1" applyNumberFormat="1" applyFont="1" applyFill="1" applyBorder="1" applyAlignment="1">
      <alignment horizontal="center" vertical="center" wrapText="1"/>
    </xf>
    <xf numFmtId="0" fontId="11" fillId="0" borderId="0" xfId="0" applyFont="1" applyAlignment="1">
      <alignment wrapText="1"/>
    </xf>
    <xf numFmtId="10" fontId="0" fillId="0" borderId="0" xfId="1" applyNumberFormat="1" applyFont="1" applyFill="1"/>
    <xf numFmtId="0" fontId="99" fillId="43" borderId="51" xfId="0" applyFont="1" applyFill="1" applyBorder="1" applyAlignment="1">
      <alignment horizontal="center" vertical="center"/>
    </xf>
    <xf numFmtId="0" fontId="96" fillId="43" borderId="51" xfId="0" applyFont="1" applyFill="1" applyBorder="1" applyAlignment="1">
      <alignment vertical="center"/>
    </xf>
    <xf numFmtId="44" fontId="96" fillId="43" borderId="141" xfId="0" applyNumberFormat="1" applyFont="1" applyFill="1" applyBorder="1" applyAlignment="1">
      <alignment horizontal="center" vertical="center" wrapText="1"/>
    </xf>
    <xf numFmtId="0" fontId="0" fillId="43" borderId="50" xfId="0" applyFill="1" applyBorder="1"/>
    <xf numFmtId="0" fontId="96" fillId="43" borderId="141" xfId="0" applyFont="1" applyFill="1" applyBorder="1" applyAlignment="1">
      <alignment horizontal="center" vertical="center" wrapText="1"/>
    </xf>
    <xf numFmtId="10" fontId="0" fillId="0" borderId="0" xfId="1" applyNumberFormat="1" applyFont="1" applyFill="1" applyBorder="1"/>
    <xf numFmtId="0" fontId="0" fillId="0" borderId="0" xfId="0" applyAlignment="1">
      <alignment vertical="top" wrapText="1"/>
    </xf>
    <xf numFmtId="10" fontId="0" fillId="0" borderId="0" xfId="1" applyNumberFormat="1" applyFont="1" applyFill="1" applyBorder="1" applyAlignment="1">
      <alignment vertical="top" wrapText="1"/>
    </xf>
    <xf numFmtId="8" fontId="96" fillId="0" borderId="0" xfId="0" applyNumberFormat="1" applyFont="1" applyAlignment="1">
      <alignment horizontal="center" vertical="center" wrapText="1"/>
    </xf>
    <xf numFmtId="0" fontId="96" fillId="0" borderId="0" xfId="0" applyFont="1" applyAlignment="1">
      <alignment horizontal="center" vertical="center" wrapText="1"/>
    </xf>
    <xf numFmtId="0" fontId="53" fillId="0" borderId="107" xfId="155" applyFont="1" applyBorder="1" applyAlignment="1">
      <alignment horizontal="center" vertical="center"/>
    </xf>
    <xf numFmtId="0" fontId="13" fillId="0" borderId="12" xfId="0" applyFont="1" applyBorder="1" applyAlignment="1">
      <alignment horizontal="center"/>
    </xf>
    <xf numFmtId="0" fontId="111" fillId="0" borderId="0" xfId="120" applyFont="1" applyAlignment="1">
      <alignment horizontal="center" wrapText="1"/>
    </xf>
    <xf numFmtId="38" fontId="13" fillId="0" borderId="16" xfId="0" applyNumberFormat="1" applyFont="1" applyBorder="1" applyAlignment="1">
      <alignment horizontal="center"/>
    </xf>
    <xf numFmtId="0" fontId="0" fillId="0" borderId="127" xfId="0" applyBorder="1"/>
    <xf numFmtId="165" fontId="112" fillId="0" borderId="124" xfId="54" applyNumberFormat="1" applyFont="1" applyFill="1" applyBorder="1"/>
    <xf numFmtId="165" fontId="94" fillId="0" borderId="124" xfId="54" applyNumberFormat="1" applyFont="1" applyFill="1" applyBorder="1"/>
    <xf numFmtId="0" fontId="0" fillId="0" borderId="107" xfId="0" applyBorder="1" applyAlignment="1">
      <alignment horizontal="left" wrapText="1"/>
    </xf>
    <xf numFmtId="0" fontId="53" fillId="0" borderId="12" xfId="155" applyFont="1" applyBorder="1" applyAlignment="1">
      <alignment horizontal="center"/>
    </xf>
    <xf numFmtId="0" fontId="53" fillId="0" borderId="0" xfId="155" applyFont="1" applyAlignment="1">
      <alignment horizontal="center" wrapText="1"/>
    </xf>
    <xf numFmtId="0" fontId="53" fillId="0" borderId="16" xfId="155" applyFont="1" applyBorder="1" applyAlignment="1">
      <alignment horizontal="center" wrapText="1"/>
    </xf>
    <xf numFmtId="166" fontId="0" fillId="0" borderId="12" xfId="0" applyNumberFormat="1" applyBorder="1"/>
    <xf numFmtId="165" fontId="0" fillId="0" borderId="0" xfId="54" applyNumberFormat="1" applyFont="1" applyFill="1" applyBorder="1" applyAlignment="1">
      <alignment horizontal="center"/>
    </xf>
    <xf numFmtId="39" fontId="0" fillId="0" borderId="0" xfId="3" applyNumberFormat="1" applyFont="1" applyFill="1" applyBorder="1" applyAlignment="1">
      <alignment horizontal="center"/>
    </xf>
    <xf numFmtId="165" fontId="0" fillId="0" borderId="16" xfId="3" applyNumberFormat="1" applyFont="1" applyFill="1" applyBorder="1" applyAlignment="1">
      <alignment horizontal="right"/>
    </xf>
    <xf numFmtId="0" fontId="112" fillId="0" borderId="127" xfId="155" applyFont="1" applyBorder="1"/>
    <xf numFmtId="2" fontId="0" fillId="0" borderId="0" xfId="3" applyNumberFormat="1" applyFont="1" applyFill="1" applyBorder="1" applyAlignment="1">
      <alignment horizontal="center"/>
    </xf>
    <xf numFmtId="167" fontId="0" fillId="0" borderId="12" xfId="0" applyNumberFormat="1" applyBorder="1"/>
    <xf numFmtId="165" fontId="0" fillId="0" borderId="124" xfId="3" applyNumberFormat="1" applyFont="1" applyFill="1" applyBorder="1" applyAlignment="1">
      <alignment horizontal="center"/>
    </xf>
    <xf numFmtId="0" fontId="112" fillId="0" borderId="124" xfId="120" applyFont="1" applyBorder="1"/>
    <xf numFmtId="0" fontId="112" fillId="0" borderId="107" xfId="120" applyFont="1" applyBorder="1" applyAlignment="1">
      <alignment horizontal="left" wrapText="1"/>
    </xf>
    <xf numFmtId="0" fontId="13" fillId="0" borderId="127" xfId="0" applyFont="1" applyBorder="1" applyAlignment="1">
      <alignment horizontal="center"/>
    </xf>
    <xf numFmtId="0" fontId="13" fillId="0" borderId="124" xfId="0" applyFont="1" applyBorder="1" applyAlignment="1">
      <alignment horizontal="center"/>
    </xf>
    <xf numFmtId="165" fontId="0" fillId="0" borderId="107" xfId="3" applyNumberFormat="1" applyFont="1" applyFill="1" applyBorder="1" applyAlignment="1">
      <alignment horizontal="center"/>
    </xf>
    <xf numFmtId="10" fontId="0" fillId="0" borderId="124" xfId="192" applyNumberFormat="1" applyFont="1" applyFill="1" applyBorder="1" applyAlignment="1">
      <alignment horizontal="center"/>
    </xf>
    <xf numFmtId="165" fontId="0" fillId="0" borderId="107" xfId="3" applyNumberFormat="1" applyFont="1" applyFill="1" applyBorder="1" applyAlignment="1">
      <alignment horizontal="left" vertical="top" wrapText="1"/>
    </xf>
    <xf numFmtId="0" fontId="13" fillId="0" borderId="50" xfId="0" applyFont="1" applyBorder="1"/>
    <xf numFmtId="5" fontId="0" fillId="0" borderId="51" xfId="54" applyNumberFormat="1" applyFont="1" applyFill="1" applyBorder="1" applyAlignment="1">
      <alignment horizontal="center"/>
    </xf>
    <xf numFmtId="2" fontId="13" fillId="0" borderId="51" xfId="0" applyNumberFormat="1" applyFont="1" applyBorder="1" applyAlignment="1">
      <alignment horizontal="center"/>
    </xf>
    <xf numFmtId="165" fontId="13" fillId="0" borderId="52" xfId="3" applyNumberFormat="1" applyFont="1" applyFill="1" applyBorder="1"/>
    <xf numFmtId="7" fontId="0" fillId="0" borderId="124" xfId="3" applyNumberFormat="1" applyFont="1" applyFill="1" applyBorder="1" applyAlignment="1">
      <alignment horizontal="center"/>
    </xf>
    <xf numFmtId="10" fontId="0" fillId="0" borderId="124" xfId="1" applyNumberFormat="1" applyFont="1" applyFill="1" applyBorder="1" applyAlignment="1">
      <alignment horizontal="center"/>
    </xf>
    <xf numFmtId="0" fontId="0" fillId="0" borderId="12" xfId="0" applyBorder="1"/>
    <xf numFmtId="165" fontId="13" fillId="0" borderId="0" xfId="3" applyNumberFormat="1" applyFont="1" applyFill="1" applyBorder="1" applyAlignment="1">
      <alignment horizontal="center"/>
    </xf>
    <xf numFmtId="2" fontId="13" fillId="0" borderId="0" xfId="0" applyNumberFormat="1" applyFont="1" applyAlignment="1">
      <alignment horizontal="center"/>
    </xf>
    <xf numFmtId="165" fontId="13" fillId="0" borderId="16" xfId="3" applyNumberFormat="1" applyFont="1" applyFill="1" applyBorder="1"/>
    <xf numFmtId="5" fontId="0" fillId="0" borderId="124" xfId="3" applyNumberFormat="1" applyFont="1" applyFill="1" applyBorder="1" applyAlignment="1">
      <alignment horizontal="center"/>
    </xf>
    <xf numFmtId="0" fontId="0" fillId="0" borderId="54" xfId="0" applyBorder="1"/>
    <xf numFmtId="0" fontId="0" fillId="0" borderId="32" xfId="0" applyBorder="1" applyAlignment="1">
      <alignment horizontal="center"/>
    </xf>
    <xf numFmtId="10" fontId="0" fillId="0" borderId="32" xfId="192" applyNumberFormat="1" applyFont="1" applyFill="1" applyBorder="1" applyAlignment="1">
      <alignment horizontal="center"/>
    </xf>
    <xf numFmtId="165" fontId="0" fillId="0" borderId="58" xfId="3" applyNumberFormat="1" applyFont="1" applyFill="1" applyBorder="1"/>
    <xf numFmtId="0" fontId="0" fillId="0" borderId="124" xfId="0" applyBorder="1"/>
    <xf numFmtId="0" fontId="0" fillId="0" borderId="59" xfId="0" applyBorder="1"/>
    <xf numFmtId="0" fontId="0" fillId="0" borderId="44" xfId="0" applyBorder="1" applyAlignment="1">
      <alignment horizontal="center"/>
    </xf>
    <xf numFmtId="165" fontId="13" fillId="0" borderId="60" xfId="3" applyNumberFormat="1" applyFont="1" applyFill="1" applyBorder="1"/>
    <xf numFmtId="0" fontId="94" fillId="0" borderId="124" xfId="0" applyFont="1" applyBorder="1"/>
    <xf numFmtId="10" fontId="0" fillId="0" borderId="0" xfId="0" applyNumberFormat="1" applyAlignment="1">
      <alignment horizontal="center"/>
    </xf>
    <xf numFmtId="165" fontId="0" fillId="0" borderId="16" xfId="0" applyNumberFormat="1" applyBorder="1"/>
    <xf numFmtId="165" fontId="0" fillId="0" borderId="16" xfId="3" applyNumberFormat="1" applyFont="1" applyFill="1" applyBorder="1"/>
    <xf numFmtId="0" fontId="53" fillId="0" borderId="127" xfId="155" applyFont="1" applyBorder="1"/>
    <xf numFmtId="0" fontId="53" fillId="0" borderId="124" xfId="155" applyFont="1" applyBorder="1"/>
    <xf numFmtId="10" fontId="112" fillId="0" borderId="124" xfId="192" applyNumberFormat="1" applyFont="1" applyFill="1" applyBorder="1" applyAlignment="1">
      <alignment horizontal="center"/>
    </xf>
    <xf numFmtId="0" fontId="0" fillId="0" borderId="58" xfId="0" applyBorder="1" applyAlignment="1">
      <alignment horizontal="left"/>
    </xf>
    <xf numFmtId="0" fontId="113" fillId="0" borderId="0" xfId="0" applyFont="1" applyAlignment="1">
      <alignment horizontal="center"/>
    </xf>
    <xf numFmtId="0" fontId="0" fillId="0" borderId="16" xfId="0" applyBorder="1"/>
    <xf numFmtId="7" fontId="0" fillId="0" borderId="0" xfId="1" applyNumberFormat="1" applyFont="1" applyFill="1" applyBorder="1" applyAlignment="1">
      <alignment horizontal="center"/>
    </xf>
    <xf numFmtId="0" fontId="112" fillId="0" borderId="140" xfId="155" applyFont="1" applyBorder="1"/>
    <xf numFmtId="44" fontId="112" fillId="0" borderId="141" xfId="1283" applyFont="1" applyBorder="1"/>
    <xf numFmtId="164" fontId="112" fillId="37" borderId="141" xfId="192" applyNumberFormat="1" applyFont="1" applyFill="1" applyBorder="1" applyAlignment="1">
      <alignment horizontal="center"/>
    </xf>
    <xf numFmtId="165" fontId="0" fillId="37" borderId="142" xfId="3" applyNumberFormat="1" applyFont="1" applyFill="1" applyBorder="1" applyAlignment="1">
      <alignment horizontal="left" wrapText="1"/>
    </xf>
    <xf numFmtId="0" fontId="112" fillId="0" borderId="0" xfId="155" applyFont="1"/>
    <xf numFmtId="0" fontId="112" fillId="0" borderId="0" xfId="120" applyFont="1"/>
    <xf numFmtId="164" fontId="112" fillId="0" borderId="0" xfId="192" applyNumberFormat="1" applyFont="1" applyFill="1" applyBorder="1" applyAlignment="1">
      <alignment horizontal="center"/>
    </xf>
    <xf numFmtId="0" fontId="13" fillId="0" borderId="61" xfId="0" applyFont="1" applyBorder="1"/>
    <xf numFmtId="0" fontId="0" fillId="0" borderId="95" xfId="0" applyBorder="1" applyAlignment="1">
      <alignment horizontal="center"/>
    </xf>
    <xf numFmtId="165" fontId="13" fillId="0" borderId="63" xfId="3" applyNumberFormat="1" applyFont="1" applyFill="1" applyBorder="1"/>
    <xf numFmtId="0" fontId="0" fillId="0" borderId="62" xfId="0" applyBorder="1" applyAlignment="1">
      <alignment horizontal="center"/>
    </xf>
    <xf numFmtId="164" fontId="11" fillId="0" borderId="0" xfId="120" applyNumberFormat="1" applyFont="1"/>
    <xf numFmtId="10" fontId="0" fillId="0" borderId="0" xfId="192" applyNumberFormat="1" applyFont="1" applyFill="1" applyBorder="1" applyAlignment="1">
      <alignment horizontal="center"/>
    </xf>
    <xf numFmtId="0" fontId="13" fillId="0" borderId="12" xfId="0" applyFont="1" applyBorder="1"/>
    <xf numFmtId="0" fontId="0" fillId="0" borderId="140" xfId="0" applyBorder="1"/>
    <xf numFmtId="10" fontId="0" fillId="0" borderId="141" xfId="0" applyNumberFormat="1" applyBorder="1" applyAlignment="1">
      <alignment horizontal="center"/>
    </xf>
    <xf numFmtId="44" fontId="13" fillId="37" borderId="142" xfId="3" applyFont="1" applyFill="1" applyBorder="1"/>
    <xf numFmtId="0" fontId="13" fillId="0" borderId="15" xfId="0" applyFont="1" applyBorder="1"/>
    <xf numFmtId="10" fontId="13" fillId="0" borderId="13" xfId="192" applyNumberFormat="1" applyFont="1" applyFill="1" applyBorder="1" applyAlignment="1">
      <alignment horizontal="center"/>
    </xf>
    <xf numFmtId="0" fontId="13" fillId="0" borderId="13" xfId="0" applyFont="1" applyBorder="1" applyAlignment="1">
      <alignment horizontal="center"/>
    </xf>
    <xf numFmtId="44" fontId="13" fillId="37" borderId="14" xfId="3" applyFont="1" applyFill="1" applyBorder="1"/>
    <xf numFmtId="44" fontId="13" fillId="0" borderId="0" xfId="3" applyFont="1" applyFill="1" applyBorder="1"/>
    <xf numFmtId="0" fontId="13" fillId="0" borderId="0" xfId="0" applyFont="1"/>
    <xf numFmtId="10" fontId="13" fillId="0" borderId="0" xfId="192" applyNumberFormat="1" applyFont="1" applyFill="1" applyBorder="1" applyAlignment="1">
      <alignment horizontal="center"/>
    </xf>
    <xf numFmtId="0" fontId="112" fillId="0" borderId="0" xfId="122" applyFont="1"/>
    <xf numFmtId="10" fontId="112" fillId="0" borderId="0" xfId="1" applyNumberFormat="1" applyFont="1" applyFill="1" applyBorder="1"/>
    <xf numFmtId="0" fontId="112" fillId="0" borderId="41" xfId="0" applyFont="1" applyBorder="1" applyAlignment="1">
      <alignment wrapText="1"/>
    </xf>
    <xf numFmtId="0" fontId="112" fillId="0" borderId="43" xfId="0" applyFont="1" applyBorder="1" applyAlignment="1">
      <alignment wrapText="1"/>
    </xf>
    <xf numFmtId="0" fontId="0" fillId="0" borderId="40" xfId="0" applyBorder="1"/>
    <xf numFmtId="164" fontId="0" fillId="0" borderId="107" xfId="0" applyNumberFormat="1" applyBorder="1"/>
    <xf numFmtId="0" fontId="0" fillId="0" borderId="83" xfId="0" applyBorder="1" applyAlignment="1">
      <alignment wrapText="1"/>
    </xf>
    <xf numFmtId="8" fontId="0" fillId="0" borderId="124" xfId="0" applyNumberFormat="1" applyBorder="1" applyAlignment="1">
      <alignment wrapText="1"/>
    </xf>
    <xf numFmtId="8" fontId="0" fillId="0" borderId="84" xfId="0" applyNumberFormat="1" applyBorder="1"/>
    <xf numFmtId="0" fontId="0" fillId="0" borderId="66" xfId="0" applyBorder="1"/>
    <xf numFmtId="164" fontId="111" fillId="0" borderId="98" xfId="54" applyNumberFormat="1" applyFont="1" applyFill="1" applyBorder="1"/>
    <xf numFmtId="164" fontId="111" fillId="37" borderId="68" xfId="54" applyNumberFormat="1" applyFont="1" applyFill="1" applyBorder="1"/>
    <xf numFmtId="0" fontId="0" fillId="0" borderId="82" xfId="0" applyBorder="1"/>
    <xf numFmtId="164" fontId="112" fillId="0" borderId="100" xfId="120" applyNumberFormat="1" applyFont="1" applyBorder="1" applyAlignment="1">
      <alignment vertical="center"/>
    </xf>
    <xf numFmtId="164" fontId="111" fillId="37" borderId="68" xfId="1247" applyNumberFormat="1" applyFont="1" applyFill="1" applyBorder="1"/>
    <xf numFmtId="0" fontId="0" fillId="0" borderId="49" xfId="0" applyBorder="1"/>
    <xf numFmtId="0" fontId="114" fillId="0" borderId="105" xfId="0" applyFont="1" applyBorder="1"/>
    <xf numFmtId="0" fontId="112" fillId="0" borderId="126" xfId="0" applyFont="1" applyBorder="1" applyAlignment="1">
      <alignment wrapText="1"/>
    </xf>
    <xf numFmtId="0" fontId="112" fillId="0" borderId="31" xfId="0" applyFont="1" applyBorder="1" applyAlignment="1">
      <alignment wrapText="1"/>
    </xf>
    <xf numFmtId="0" fontId="112" fillId="0" borderId="127" xfId="120" applyFont="1" applyBorder="1"/>
    <xf numFmtId="164" fontId="112" fillId="0" borderId="124" xfId="120" applyNumberFormat="1" applyFont="1" applyBorder="1"/>
    <xf numFmtId="164" fontId="13" fillId="0" borderId="98" xfId="0" applyNumberFormat="1" applyFont="1" applyBorder="1"/>
    <xf numFmtId="0" fontId="0" fillId="0" borderId="89" xfId="0" applyBorder="1" applyAlignment="1">
      <alignment wrapText="1"/>
    </xf>
    <xf numFmtId="164" fontId="112" fillId="0" borderId="107" xfId="0" applyNumberFormat="1" applyFont="1" applyBorder="1" applyAlignment="1">
      <alignment wrapText="1"/>
    </xf>
    <xf numFmtId="164" fontId="111" fillId="0" borderId="68" xfId="54" applyNumberFormat="1" applyFont="1" applyFill="1" applyBorder="1"/>
    <xf numFmtId="0" fontId="112" fillId="0" borderId="127" xfId="0" applyFont="1" applyBorder="1" applyAlignment="1">
      <alignment wrapText="1"/>
    </xf>
    <xf numFmtId="164" fontId="112" fillId="0" borderId="101" xfId="120" applyNumberFormat="1" applyFont="1" applyBorder="1" applyAlignment="1">
      <alignment vertical="center"/>
    </xf>
    <xf numFmtId="0" fontId="0" fillId="0" borderId="8" xfId="0" applyBorder="1"/>
    <xf numFmtId="0" fontId="0" fillId="0" borderId="81" xfId="0" applyBorder="1"/>
    <xf numFmtId="164" fontId="13" fillId="0" borderId="107" xfId="0" applyNumberFormat="1" applyFont="1" applyBorder="1"/>
    <xf numFmtId="0" fontId="112" fillId="0" borderId="0" xfId="0" applyFont="1"/>
    <xf numFmtId="8" fontId="13" fillId="0" borderId="107" xfId="0" applyNumberFormat="1" applyFont="1" applyBorder="1"/>
    <xf numFmtId="164" fontId="0" fillId="37" borderId="98" xfId="0" applyNumberFormat="1" applyFill="1" applyBorder="1"/>
    <xf numFmtId="0" fontId="0" fillId="0" borderId="89" xfId="0" applyBorder="1"/>
    <xf numFmtId="8" fontId="0" fillId="0" borderId="36" xfId="0" applyNumberFormat="1" applyBorder="1" applyAlignment="1">
      <alignment wrapText="1"/>
    </xf>
    <xf numFmtId="0" fontId="112" fillId="0" borderId="40" xfId="0" applyFont="1" applyBorder="1"/>
    <xf numFmtId="0" fontId="0" fillId="0" borderId="99" xfId="0" applyBorder="1"/>
    <xf numFmtId="8" fontId="0" fillId="0" borderId="100" xfId="0" applyNumberFormat="1" applyBorder="1" applyAlignment="1">
      <alignment wrapText="1"/>
    </xf>
    <xf numFmtId="164" fontId="13" fillId="37" borderId="98" xfId="0" applyNumberFormat="1" applyFont="1" applyFill="1" applyBorder="1"/>
    <xf numFmtId="8" fontId="112" fillId="0" borderId="36" xfId="0" applyNumberFormat="1" applyFont="1" applyBorder="1" applyAlignment="1">
      <alignment wrapText="1"/>
    </xf>
    <xf numFmtId="164" fontId="53" fillId="37" borderId="98" xfId="54" applyNumberFormat="1" applyFont="1" applyFill="1" applyBorder="1"/>
    <xf numFmtId="0" fontId="11" fillId="0" borderId="0" xfId="0" applyFont="1" applyAlignment="1">
      <alignment horizontal="center" wrapText="1"/>
    </xf>
    <xf numFmtId="0" fontId="0" fillId="0" borderId="50" xfId="0" applyBorder="1"/>
    <xf numFmtId="164" fontId="111" fillId="0" borderId="159" xfId="54" applyNumberFormat="1" applyFont="1" applyFill="1" applyBorder="1"/>
    <xf numFmtId="164" fontId="13" fillId="0" borderId="165" xfId="0" applyNumberFormat="1" applyFont="1" applyBorder="1"/>
    <xf numFmtId="8" fontId="13" fillId="0" borderId="165" xfId="0" applyNumberFormat="1" applyFont="1" applyBorder="1"/>
    <xf numFmtId="164" fontId="0" fillId="37" borderId="159" xfId="0" applyNumberFormat="1" applyFill="1" applyBorder="1"/>
    <xf numFmtId="166" fontId="53" fillId="0" borderId="0" xfId="0" applyNumberFormat="1" applyFont="1" applyAlignment="1">
      <alignment horizontal="center"/>
    </xf>
    <xf numFmtId="0" fontId="53" fillId="0" borderId="31" xfId="155" applyFont="1" applyBorder="1" applyAlignment="1">
      <alignment horizontal="center" vertical="center"/>
    </xf>
    <xf numFmtId="166" fontId="112" fillId="0" borderId="0" xfId="0" applyNumberFormat="1" applyFont="1"/>
    <xf numFmtId="165" fontId="0" fillId="0" borderId="0" xfId="3" applyNumberFormat="1" applyFont="1" applyFill="1" applyBorder="1" applyAlignment="1">
      <alignment horizontal="center"/>
    </xf>
    <xf numFmtId="165" fontId="112" fillId="0" borderId="0" xfId="54" applyNumberFormat="1" applyFont="1" applyBorder="1"/>
    <xf numFmtId="0" fontId="0" fillId="0" borderId="53" xfId="0" applyBorder="1" applyAlignment="1">
      <alignment horizontal="left" wrapText="1"/>
    </xf>
    <xf numFmtId="167" fontId="112" fillId="0" borderId="0" xfId="0" applyNumberFormat="1" applyFont="1"/>
    <xf numFmtId="165" fontId="0" fillId="0" borderId="16" xfId="3" applyNumberFormat="1" applyFont="1" applyBorder="1" applyAlignment="1">
      <alignment horizontal="right"/>
    </xf>
    <xf numFmtId="0" fontId="112" fillId="0" borderId="12" xfId="155" applyFont="1" applyBorder="1"/>
    <xf numFmtId="165" fontId="112" fillId="0" borderId="30" xfId="54" applyNumberFormat="1" applyFont="1" applyBorder="1"/>
    <xf numFmtId="0" fontId="53" fillId="0" borderId="0" xfId="0" applyFont="1" applyAlignment="1">
      <alignment horizontal="center"/>
    </xf>
    <xf numFmtId="0" fontId="53" fillId="0" borderId="0" xfId="0" applyFont="1"/>
    <xf numFmtId="39" fontId="0" fillId="0" borderId="0" xfId="3" applyNumberFormat="1" applyFont="1" applyBorder="1" applyAlignment="1">
      <alignment horizontal="center"/>
    </xf>
    <xf numFmtId="165" fontId="0" fillId="0" borderId="57" xfId="3" applyNumberFormat="1" applyFont="1" applyFill="1" applyBorder="1" applyAlignment="1">
      <alignment horizontal="center"/>
    </xf>
    <xf numFmtId="0" fontId="13" fillId="0" borderId="12" xfId="0" applyFont="1" applyBorder="1" applyAlignment="1">
      <alignment horizontal="right"/>
    </xf>
    <xf numFmtId="0" fontId="13" fillId="0" borderId="30" xfId="0" applyFont="1" applyBorder="1" applyAlignment="1">
      <alignment horizontal="center"/>
    </xf>
    <xf numFmtId="165" fontId="0" fillId="0" borderId="16" xfId="3" applyNumberFormat="1" applyFont="1" applyFill="1" applyBorder="1" applyAlignment="1">
      <alignment horizontal="center"/>
    </xf>
    <xf numFmtId="5" fontId="0" fillId="0" borderId="51" xfId="54" applyNumberFormat="1" applyFont="1" applyBorder="1" applyAlignment="1">
      <alignment horizontal="center"/>
    </xf>
    <xf numFmtId="165" fontId="13" fillId="0" borderId="52" xfId="3" applyNumberFormat="1" applyFont="1" applyBorder="1"/>
    <xf numFmtId="2" fontId="0" fillId="0" borderId="0" xfId="0" applyNumberFormat="1" applyAlignment="1">
      <alignment horizontal="center"/>
    </xf>
    <xf numFmtId="2" fontId="112" fillId="0" borderId="30" xfId="120" applyNumberFormat="1" applyFont="1" applyBorder="1" applyAlignment="1">
      <alignment horizontal="center"/>
    </xf>
    <xf numFmtId="165" fontId="0" fillId="0" borderId="16" xfId="3" applyNumberFormat="1" applyFont="1" applyFill="1" applyBorder="1" applyAlignment="1">
      <alignment horizontal="left" wrapText="1"/>
    </xf>
    <xf numFmtId="0" fontId="112" fillId="0" borderId="30" xfId="120" applyFont="1" applyBorder="1" applyAlignment="1">
      <alignment horizontal="center"/>
    </xf>
    <xf numFmtId="0" fontId="116" fillId="0" borderId="0" xfId="0" applyFont="1"/>
    <xf numFmtId="166" fontId="117" fillId="0" borderId="0" xfId="0" applyNumberFormat="1" applyFont="1" applyAlignment="1">
      <alignment horizontal="center"/>
    </xf>
    <xf numFmtId="0" fontId="0" fillId="61" borderId="12" xfId="0" applyFill="1" applyBorder="1"/>
    <xf numFmtId="10" fontId="0" fillId="61" borderId="0" xfId="0" applyNumberFormat="1" applyFill="1" applyAlignment="1">
      <alignment horizontal="center"/>
    </xf>
    <xf numFmtId="165" fontId="13" fillId="61" borderId="16" xfId="3" applyNumberFormat="1" applyFont="1" applyFill="1" applyBorder="1"/>
    <xf numFmtId="7" fontId="0" fillId="0" borderId="0" xfId="0" applyNumberFormat="1" applyAlignment="1">
      <alignment horizontal="center"/>
    </xf>
    <xf numFmtId="0" fontId="13" fillId="0" borderId="99" xfId="0" applyFont="1" applyBorder="1"/>
    <xf numFmtId="0" fontId="0" fillId="0" borderId="102" xfId="0" applyBorder="1" applyAlignment="1">
      <alignment horizontal="center"/>
    </xf>
    <xf numFmtId="165" fontId="13" fillId="0" borderId="103" xfId="3" applyNumberFormat="1" applyFont="1" applyFill="1" applyBorder="1"/>
    <xf numFmtId="10" fontId="0" fillId="0" borderId="30" xfId="192" applyNumberFormat="1" applyFont="1" applyFill="1" applyBorder="1" applyAlignment="1">
      <alignment horizontal="center"/>
    </xf>
    <xf numFmtId="10" fontId="0" fillId="0" borderId="0" xfId="192" applyNumberFormat="1" applyFont="1" applyBorder="1" applyAlignment="1">
      <alignment horizontal="center"/>
    </xf>
    <xf numFmtId="9" fontId="0" fillId="0" borderId="0" xfId="1" applyFont="1" applyFill="1" applyBorder="1" applyAlignment="1">
      <alignment horizontal="center"/>
    </xf>
    <xf numFmtId="0" fontId="0" fillId="0" borderId="15" xfId="0" applyBorder="1"/>
    <xf numFmtId="10" fontId="0" fillId="0" borderId="13" xfId="0" applyNumberFormat="1" applyBorder="1" applyAlignment="1">
      <alignment horizontal="center"/>
    </xf>
    <xf numFmtId="44" fontId="112" fillId="0" borderId="0" xfId="54" applyFont="1" applyBorder="1"/>
    <xf numFmtId="7" fontId="0" fillId="0" borderId="0" xfId="3" applyNumberFormat="1" applyFont="1" applyFill="1" applyBorder="1" applyAlignment="1">
      <alignment horizontal="center"/>
    </xf>
    <xf numFmtId="0" fontId="0" fillId="0" borderId="16" xfId="0" applyBorder="1" applyAlignment="1">
      <alignment horizontal="left" wrapText="1"/>
    </xf>
    <xf numFmtId="44" fontId="112" fillId="0" borderId="0" xfId="54" applyFont="1"/>
    <xf numFmtId="7" fontId="112" fillId="0" borderId="30" xfId="54" applyNumberFormat="1" applyFont="1" applyFill="1" applyBorder="1" applyAlignment="1">
      <alignment horizontal="center"/>
    </xf>
    <xf numFmtId="0" fontId="0" fillId="0" borderId="16" xfId="121" applyFont="1" applyBorder="1" applyAlignment="1">
      <alignment horizontal="left" wrapText="1"/>
    </xf>
    <xf numFmtId="1" fontId="117" fillId="0" borderId="0" xfId="0" applyNumberFormat="1" applyFont="1" applyAlignment="1">
      <alignment horizontal="center"/>
    </xf>
    <xf numFmtId="10" fontId="112" fillId="0" borderId="0" xfId="1" applyNumberFormat="1" applyFont="1" applyFill="1" applyBorder="1" applyAlignment="1"/>
    <xf numFmtId="0" fontId="14" fillId="0" borderId="0" xfId="0" applyFont="1"/>
    <xf numFmtId="4" fontId="53" fillId="0" borderId="0" xfId="0" quotePrefix="1" applyNumberFormat="1" applyFont="1" applyAlignment="1">
      <alignment horizontal="center"/>
    </xf>
    <xf numFmtId="165" fontId="0" fillId="0" borderId="16" xfId="121" applyNumberFormat="1" applyFont="1" applyBorder="1" applyAlignment="1">
      <alignment horizontal="left" wrapText="1"/>
    </xf>
    <xf numFmtId="170" fontId="118" fillId="0" borderId="0" xfId="0" applyNumberFormat="1" applyFont="1" applyAlignment="1">
      <alignment horizontal="center"/>
    </xf>
    <xf numFmtId="0" fontId="0" fillId="0" borderId="12" xfId="0" applyBorder="1" applyAlignment="1">
      <alignment wrapText="1"/>
    </xf>
    <xf numFmtId="7" fontId="0" fillId="0" borderId="30" xfId="1" applyNumberFormat="1" applyFont="1" applyFill="1" applyBorder="1" applyAlignment="1">
      <alignment horizontal="center"/>
    </xf>
    <xf numFmtId="2" fontId="53" fillId="0" borderId="0" xfId="0" applyNumberFormat="1" applyFont="1" applyAlignment="1">
      <alignment horizontal="center"/>
    </xf>
    <xf numFmtId="0" fontId="53" fillId="0" borderId="89" xfId="155" applyFont="1" applyBorder="1"/>
    <xf numFmtId="0" fontId="53" fillId="0" borderId="34" xfId="155" applyFont="1" applyBorder="1"/>
    <xf numFmtId="10" fontId="53" fillId="0" borderId="35" xfId="192" applyNumberFormat="1" applyFont="1" applyFill="1" applyBorder="1" applyAlignment="1">
      <alignment horizontal="center"/>
    </xf>
    <xf numFmtId="6" fontId="0" fillId="0" borderId="0" xfId="0" applyNumberFormat="1" applyAlignment="1">
      <alignment wrapText="1"/>
    </xf>
    <xf numFmtId="0" fontId="53" fillId="0" borderId="99" xfId="155" applyFont="1" applyBorder="1"/>
    <xf numFmtId="0" fontId="53" fillId="0" borderId="102" xfId="155" applyFont="1" applyBorder="1"/>
    <xf numFmtId="10" fontId="53" fillId="0" borderId="97" xfId="192" applyNumberFormat="1" applyFont="1" applyFill="1" applyBorder="1" applyAlignment="1">
      <alignment horizontal="center"/>
    </xf>
    <xf numFmtId="0" fontId="0" fillId="0" borderId="103" xfId="0" applyBorder="1" applyAlignment="1">
      <alignment horizontal="left"/>
    </xf>
    <xf numFmtId="166" fontId="119" fillId="0" borderId="0" xfId="0" applyNumberFormat="1" applyFont="1" applyAlignment="1">
      <alignment horizontal="center" wrapText="1"/>
    </xf>
    <xf numFmtId="0" fontId="1" fillId="0" borderId="0" xfId="0" applyFont="1"/>
    <xf numFmtId="0" fontId="1" fillId="0" borderId="12" xfId="0" applyFont="1" applyBorder="1"/>
    <xf numFmtId="165" fontId="112" fillId="0" borderId="0" xfId="54" applyNumberFormat="1" applyFont="1" applyFill="1" applyBorder="1"/>
    <xf numFmtId="165" fontId="112" fillId="0" borderId="45" xfId="54" applyNumberFormat="1" applyFont="1" applyFill="1" applyBorder="1"/>
    <xf numFmtId="165" fontId="1" fillId="0" borderId="16" xfId="3" applyNumberFormat="1" applyFont="1" applyFill="1" applyBorder="1" applyAlignment="1">
      <alignment horizontal="left" wrapText="1"/>
    </xf>
    <xf numFmtId="165" fontId="112" fillId="0" borderId="47" xfId="54" applyNumberFormat="1" applyFont="1" applyFill="1" applyBorder="1"/>
    <xf numFmtId="166" fontId="1" fillId="0" borderId="12" xfId="0" applyNumberFormat="1" applyFont="1" applyBorder="1"/>
    <xf numFmtId="165" fontId="1" fillId="0" borderId="0" xfId="54" applyNumberFormat="1" applyFont="1" applyFill="1" applyBorder="1" applyAlignment="1">
      <alignment horizontal="center"/>
    </xf>
    <xf numFmtId="39" fontId="1" fillId="0" borderId="0" xfId="3" applyNumberFormat="1" applyFont="1" applyFill="1" applyBorder="1" applyAlignment="1">
      <alignment horizontal="center"/>
    </xf>
    <xf numFmtId="165" fontId="1" fillId="0" borderId="16" xfId="3" applyNumberFormat="1" applyFont="1" applyBorder="1" applyAlignment="1">
      <alignment horizontal="right"/>
    </xf>
    <xf numFmtId="2" fontId="1" fillId="0" borderId="0" xfId="3" applyNumberFormat="1" applyFont="1" applyFill="1" applyBorder="1" applyAlignment="1">
      <alignment horizontal="center"/>
    </xf>
    <xf numFmtId="167" fontId="1" fillId="0" borderId="12" xfId="0" applyNumberFormat="1" applyFont="1" applyBorder="1" applyAlignment="1">
      <alignment wrapText="1"/>
    </xf>
    <xf numFmtId="165" fontId="1" fillId="0" borderId="0" xfId="3" applyNumberFormat="1" applyFont="1" applyFill="1" applyBorder="1" applyAlignment="1">
      <alignment horizontal="center"/>
    </xf>
    <xf numFmtId="39" fontId="1" fillId="0" borderId="0" xfId="3" applyNumberFormat="1" applyFont="1" applyBorder="1" applyAlignment="1">
      <alignment horizontal="center"/>
    </xf>
    <xf numFmtId="4" fontId="1" fillId="0" borderId="0" xfId="3" applyNumberFormat="1" applyFont="1" applyFill="1" applyBorder="1" applyAlignment="1">
      <alignment horizontal="center"/>
    </xf>
    <xf numFmtId="0" fontId="1" fillId="0" borderId="54" xfId="0" applyFont="1" applyBorder="1"/>
    <xf numFmtId="165" fontId="112" fillId="0" borderId="32" xfId="54" applyNumberFormat="1" applyFont="1" applyFill="1" applyBorder="1"/>
    <xf numFmtId="165" fontId="112" fillId="0" borderId="41" xfId="54" applyNumberFormat="1" applyFont="1" applyFill="1" applyBorder="1"/>
    <xf numFmtId="5" fontId="1" fillId="0" borderId="51" xfId="54" applyNumberFormat="1" applyFont="1" applyFill="1" applyBorder="1" applyAlignment="1">
      <alignment horizontal="center"/>
    </xf>
    <xf numFmtId="0" fontId="1" fillId="0" borderId="32" xfId="0" applyFont="1" applyBorder="1" applyAlignment="1">
      <alignment horizontal="center"/>
    </xf>
    <xf numFmtId="10" fontId="1" fillId="0" borderId="32" xfId="192" applyNumberFormat="1" applyFont="1" applyFill="1" applyBorder="1" applyAlignment="1">
      <alignment horizontal="center"/>
    </xf>
    <xf numFmtId="165" fontId="1" fillId="0" borderId="58" xfId="3" applyNumberFormat="1" applyFont="1" applyBorder="1"/>
    <xf numFmtId="0" fontId="13" fillId="0" borderId="45" xfId="0" applyFont="1" applyBorder="1" applyAlignment="1">
      <alignment horizontal="center"/>
    </xf>
    <xf numFmtId="5" fontId="1" fillId="0" borderId="51" xfId="54" applyNumberFormat="1" applyFont="1" applyBorder="1" applyAlignment="1">
      <alignment horizontal="center"/>
    </xf>
    <xf numFmtId="0" fontId="1" fillId="0" borderId="59" xfId="0" applyFont="1" applyBorder="1"/>
    <xf numFmtId="0" fontId="1" fillId="0" borderId="44" xfId="0" applyFont="1" applyBorder="1" applyAlignment="1">
      <alignment horizontal="center"/>
    </xf>
    <xf numFmtId="165" fontId="13" fillId="0" borderId="60" xfId="3" applyNumberFormat="1" applyFont="1" applyBorder="1"/>
    <xf numFmtId="2" fontId="1" fillId="0" borderId="0" xfId="0" applyNumberFormat="1" applyFont="1" applyAlignment="1">
      <alignment horizontal="center"/>
    </xf>
    <xf numFmtId="2" fontId="112" fillId="0" borderId="47" xfId="120" applyNumberFormat="1" applyFont="1" applyBorder="1" applyAlignment="1">
      <alignment horizontal="center"/>
    </xf>
    <xf numFmtId="10" fontId="1" fillId="0" borderId="0" xfId="54" applyNumberFormat="1" applyFont="1" applyFill="1" applyBorder="1" applyAlignment="1">
      <alignment horizontal="center"/>
    </xf>
    <xf numFmtId="165" fontId="1" fillId="0" borderId="16" xfId="0" applyNumberFormat="1" applyFont="1" applyBorder="1"/>
    <xf numFmtId="0" fontId="112" fillId="0" borderId="47" xfId="120" applyFont="1" applyBorder="1" applyAlignment="1">
      <alignment horizontal="center"/>
    </xf>
    <xf numFmtId="0" fontId="1" fillId="61" borderId="12" xfId="0" applyFont="1" applyFill="1" applyBorder="1"/>
    <xf numFmtId="0" fontId="1" fillId="61" borderId="0" xfId="0" applyFont="1" applyFill="1"/>
    <xf numFmtId="10" fontId="1" fillId="61" borderId="0" xfId="54" applyNumberFormat="1" applyFont="1" applyFill="1" applyBorder="1" applyAlignment="1">
      <alignment horizontal="center"/>
    </xf>
    <xf numFmtId="165" fontId="1" fillId="61" borderId="16" xfId="0" applyNumberFormat="1" applyFont="1" applyFill="1" applyBorder="1"/>
    <xf numFmtId="10" fontId="1" fillId="0" borderId="0" xfId="0" applyNumberFormat="1" applyFont="1" applyAlignment="1">
      <alignment horizontal="center"/>
    </xf>
    <xf numFmtId="0" fontId="13" fillId="0" borderId="94" xfId="0" applyFont="1" applyBorder="1"/>
    <xf numFmtId="0" fontId="1" fillId="0" borderId="95" xfId="0" applyFont="1" applyBorder="1" applyAlignment="1">
      <alignment horizontal="center"/>
    </xf>
    <xf numFmtId="165" fontId="13" fillId="0" borderId="96" xfId="3" applyNumberFormat="1" applyFont="1" applyBorder="1"/>
    <xf numFmtId="7" fontId="1" fillId="0" borderId="0" xfId="0" applyNumberFormat="1" applyFont="1" applyAlignment="1">
      <alignment horizontal="center"/>
    </xf>
    <xf numFmtId="0" fontId="1" fillId="0" borderId="78" xfId="0" applyFont="1" applyBorder="1"/>
    <xf numFmtId="10" fontId="1" fillId="0" borderId="79" xfId="192" applyNumberFormat="1" applyFont="1" applyFill="1" applyBorder="1" applyAlignment="1">
      <alignment horizontal="center"/>
    </xf>
    <xf numFmtId="10" fontId="1" fillId="0" borderId="79" xfId="0" applyNumberFormat="1" applyFont="1" applyBorder="1" applyAlignment="1">
      <alignment horizontal="center"/>
    </xf>
    <xf numFmtId="165" fontId="1" fillId="0" borderId="80" xfId="3" applyNumberFormat="1" applyFont="1" applyBorder="1"/>
    <xf numFmtId="10" fontId="1" fillId="61" borderId="0" xfId="0" applyNumberFormat="1" applyFont="1" applyFill="1" applyAlignment="1">
      <alignment horizontal="center"/>
    </xf>
    <xf numFmtId="0" fontId="1" fillId="0" borderId="15" xfId="0" applyFont="1" applyBorder="1"/>
    <xf numFmtId="10" fontId="1" fillId="0" borderId="13" xfId="0" applyNumberFormat="1" applyFont="1" applyBorder="1" applyAlignment="1">
      <alignment horizontal="center"/>
    </xf>
    <xf numFmtId="0" fontId="1" fillId="0" borderId="102" xfId="0" applyFont="1" applyBorder="1" applyAlignment="1">
      <alignment horizontal="center"/>
    </xf>
    <xf numFmtId="165" fontId="13" fillId="0" borderId="103" xfId="3" applyNumberFormat="1" applyFont="1" applyBorder="1"/>
    <xf numFmtId="0" fontId="112" fillId="0" borderId="0" xfId="120" applyFont="1" applyAlignment="1">
      <alignment horizontal="right"/>
    </xf>
    <xf numFmtId="10" fontId="112" fillId="0" borderId="0" xfId="1" applyNumberFormat="1" applyFont="1"/>
    <xf numFmtId="10" fontId="1" fillId="0" borderId="0" xfId="192" applyNumberFormat="1" applyFont="1" applyBorder="1" applyAlignment="1">
      <alignment horizontal="center"/>
    </xf>
    <xf numFmtId="165" fontId="1" fillId="0" borderId="16" xfId="3" applyNumberFormat="1" applyFont="1" applyBorder="1"/>
    <xf numFmtId="2" fontId="1" fillId="0" borderId="32" xfId="0" applyNumberFormat="1" applyFont="1" applyBorder="1" applyAlignment="1">
      <alignment horizontal="center"/>
    </xf>
    <xf numFmtId="2" fontId="112" fillId="0" borderId="41" xfId="120" applyNumberFormat="1" applyFont="1" applyBorder="1" applyAlignment="1">
      <alignment horizontal="center"/>
    </xf>
    <xf numFmtId="165" fontId="1" fillId="0" borderId="43" xfId="3" applyNumberFormat="1" applyFont="1" applyFill="1" applyBorder="1" applyAlignment="1">
      <alignment horizontal="left" wrapText="1"/>
    </xf>
    <xf numFmtId="10" fontId="1" fillId="0" borderId="0" xfId="192" applyNumberFormat="1" applyFont="1" applyFill="1" applyBorder="1" applyAlignment="1">
      <alignment horizontal="center"/>
    </xf>
    <xf numFmtId="10" fontId="1" fillId="0" borderId="30" xfId="192" applyNumberFormat="1" applyFont="1" applyFill="1" applyBorder="1" applyAlignment="1">
      <alignment horizontal="center"/>
    </xf>
    <xf numFmtId="10" fontId="1" fillId="0" borderId="0" xfId="3" applyNumberFormat="1" applyFont="1" applyFill="1" applyBorder="1" applyAlignment="1">
      <alignment horizontal="center"/>
    </xf>
    <xf numFmtId="0" fontId="13" fillId="40" borderId="50" xfId="0" applyFont="1" applyFill="1" applyBorder="1" applyAlignment="1">
      <alignment horizontal="center"/>
    </xf>
    <xf numFmtId="0" fontId="53" fillId="40" borderId="114" xfId="0" applyFont="1" applyFill="1" applyBorder="1"/>
    <xf numFmtId="0" fontId="53" fillId="40" borderId="52" xfId="0" applyFont="1" applyFill="1" applyBorder="1" applyAlignment="1">
      <alignment horizontal="center"/>
    </xf>
    <xf numFmtId="0" fontId="13" fillId="40" borderId="50" xfId="0" applyFont="1" applyFill="1" applyBorder="1" applyAlignment="1">
      <alignment horizontal="center" wrapText="1"/>
    </xf>
    <xf numFmtId="0" fontId="53" fillId="40" borderId="114" xfId="0" applyFont="1" applyFill="1" applyBorder="1" applyAlignment="1">
      <alignment wrapText="1"/>
    </xf>
    <xf numFmtId="0" fontId="112" fillId="0" borderId="12" xfId="0" applyFont="1" applyBorder="1"/>
    <xf numFmtId="10" fontId="112" fillId="0" borderId="0" xfId="3" applyNumberFormat="1" applyFont="1" applyFill="1" applyBorder="1" applyAlignment="1">
      <alignment horizontal="center"/>
    </xf>
    <xf numFmtId="165" fontId="112" fillId="0" borderId="16" xfId="3" applyNumberFormat="1" applyFont="1" applyFill="1" applyBorder="1" applyAlignment="1">
      <alignment horizontal="left" wrapText="1"/>
    </xf>
    <xf numFmtId="8" fontId="1" fillId="60" borderId="124" xfId="0" applyNumberFormat="1" applyFont="1" applyFill="1" applyBorder="1" applyAlignment="1">
      <alignment wrapText="1"/>
    </xf>
    <xf numFmtId="164" fontId="13" fillId="60" borderId="16" xfId="0" applyNumberFormat="1" applyFont="1" applyFill="1" applyBorder="1"/>
    <xf numFmtId="164" fontId="1" fillId="60" borderId="0" xfId="0" applyNumberFormat="1" applyFont="1" applyFill="1" applyAlignment="1">
      <alignment wrapText="1"/>
    </xf>
    <xf numFmtId="7" fontId="1" fillId="0" borderId="122" xfId="54" applyNumberFormat="1" applyFont="1" applyFill="1" applyBorder="1" applyAlignment="1">
      <alignment horizontal="center"/>
    </xf>
    <xf numFmtId="164" fontId="1" fillId="60" borderId="16" xfId="0" applyNumberFormat="1" applyFont="1" applyFill="1" applyBorder="1"/>
    <xf numFmtId="0" fontId="53" fillId="0" borderId="15" xfId="155" applyFont="1" applyBorder="1"/>
    <xf numFmtId="0" fontId="53" fillId="0" borderId="13" xfId="155" applyFont="1" applyBorder="1"/>
    <xf numFmtId="10" fontId="53" fillId="0" borderId="122" xfId="192" applyNumberFormat="1" applyFont="1" applyFill="1" applyBorder="1" applyAlignment="1">
      <alignment horizontal="center"/>
    </xf>
    <xf numFmtId="0" fontId="1" fillId="0" borderId="14" xfId="0" applyFont="1" applyBorder="1" applyAlignment="1">
      <alignment horizontal="left"/>
    </xf>
    <xf numFmtId="0" fontId="1" fillId="0" borderId="50" xfId="0" applyFont="1" applyBorder="1"/>
    <xf numFmtId="164" fontId="1" fillId="60" borderId="51" xfId="0" applyNumberFormat="1" applyFont="1" applyFill="1" applyBorder="1" applyAlignment="1">
      <alignment wrapText="1"/>
    </xf>
    <xf numFmtId="164" fontId="13" fillId="60" borderId="52" xfId="0" applyNumberFormat="1" applyFont="1" applyFill="1" applyBorder="1"/>
    <xf numFmtId="10" fontId="1" fillId="0" borderId="0" xfId="1" applyNumberFormat="1" applyFont="1" applyFill="1" applyBorder="1"/>
    <xf numFmtId="10" fontId="1" fillId="0" borderId="0" xfId="1" applyNumberFormat="1" applyFont="1" applyBorder="1"/>
    <xf numFmtId="0" fontId="53" fillId="0" borderId="0" xfId="0" applyFont="1" applyAlignment="1">
      <alignment horizontal="center" wrapText="1"/>
    </xf>
    <xf numFmtId="0" fontId="120" fillId="0" borderId="0" xfId="0" applyFont="1"/>
    <xf numFmtId="0" fontId="1" fillId="0" borderId="0" xfId="0" applyFont="1" applyAlignment="1">
      <alignment wrapText="1"/>
    </xf>
    <xf numFmtId="2" fontId="1" fillId="0" borderId="0" xfId="0" applyNumberFormat="1" applyFont="1"/>
    <xf numFmtId="44" fontId="1" fillId="0" borderId="0" xfId="0" applyNumberFormat="1" applyFont="1"/>
    <xf numFmtId="8" fontId="1" fillId="0" borderId="0" xfId="0" applyNumberFormat="1" applyFont="1"/>
    <xf numFmtId="44" fontId="53" fillId="0" borderId="0" xfId="53" applyFont="1" applyFill="1" applyBorder="1" applyAlignment="1">
      <alignment wrapText="1"/>
    </xf>
    <xf numFmtId="44" fontId="53" fillId="0" borderId="0" xfId="53" applyFont="1" applyFill="1" applyBorder="1"/>
    <xf numFmtId="10" fontId="53" fillId="0" borderId="0" xfId="175" applyNumberFormat="1" applyFont="1" applyFill="1" applyBorder="1"/>
    <xf numFmtId="0" fontId="0" fillId="0" borderId="0" xfId="0" applyAlignment="1">
      <alignment horizontal="left"/>
    </xf>
    <xf numFmtId="0" fontId="53" fillId="0" borderId="160" xfId="155" applyFont="1" applyBorder="1" applyAlignment="1">
      <alignment horizontal="center" vertical="center"/>
    </xf>
    <xf numFmtId="0" fontId="112" fillId="0" borderId="0" xfId="2" applyFont="1" applyFill="1" applyBorder="1" applyAlignment="1">
      <alignment horizontal="center"/>
    </xf>
    <xf numFmtId="0" fontId="0" fillId="0" borderId="12" xfId="0" applyBorder="1" applyAlignment="1">
      <alignment horizontal="center"/>
    </xf>
    <xf numFmtId="0" fontId="116" fillId="0" borderId="0" xfId="120" applyFont="1" applyAlignment="1">
      <alignment horizontal="center" wrapText="1"/>
    </xf>
    <xf numFmtId="38" fontId="0" fillId="0" borderId="16" xfId="0" applyNumberFormat="1" applyBorder="1" applyAlignment="1">
      <alignment horizontal="center"/>
    </xf>
    <xf numFmtId="165" fontId="0" fillId="0" borderId="161" xfId="3" applyNumberFormat="1" applyFont="1" applyFill="1" applyBorder="1" applyAlignment="1">
      <alignment horizontal="left" wrapText="1"/>
    </xf>
    <xf numFmtId="3" fontId="111" fillId="0" borderId="0" xfId="0" applyNumberFormat="1" applyFont="1"/>
    <xf numFmtId="0" fontId="53" fillId="0" borderId="50" xfId="155" applyFont="1" applyBorder="1" applyAlignment="1">
      <alignment horizontal="center"/>
    </xf>
    <xf numFmtId="0" fontId="53" fillId="0" borderId="51" xfId="155" applyFont="1" applyBorder="1" applyAlignment="1">
      <alignment horizontal="center" wrapText="1"/>
    </xf>
    <xf numFmtId="0" fontId="53" fillId="0" borderId="52" xfId="155" applyFont="1" applyBorder="1" applyAlignment="1">
      <alignment horizontal="center" wrapText="1"/>
    </xf>
    <xf numFmtId="165" fontId="0" fillId="0" borderId="138" xfId="3" applyNumberFormat="1" applyFont="1" applyFill="1" applyBorder="1" applyAlignment="1">
      <alignment horizontal="left" wrapText="1"/>
    </xf>
    <xf numFmtId="39" fontId="0" fillId="0" borderId="0" xfId="54" applyNumberFormat="1" applyFont="1" applyFill="1" applyBorder="1" applyAlignment="1">
      <alignment horizontal="center"/>
    </xf>
    <xf numFmtId="0" fontId="111" fillId="0" borderId="0" xfId="0" applyFont="1" applyAlignment="1">
      <alignment horizontal="center"/>
    </xf>
    <xf numFmtId="165" fontId="112" fillId="0" borderId="30" xfId="54" applyNumberFormat="1" applyFont="1" applyFill="1" applyBorder="1"/>
    <xf numFmtId="42" fontId="116" fillId="0" borderId="0" xfId="0" applyNumberFormat="1" applyFont="1"/>
    <xf numFmtId="167" fontId="0" fillId="0" borderId="12" xfId="0" applyNumberFormat="1" applyBorder="1" applyAlignment="1">
      <alignment wrapText="1"/>
    </xf>
    <xf numFmtId="165" fontId="112" fillId="0" borderId="49" xfId="54" applyNumberFormat="1" applyFont="1" applyFill="1" applyBorder="1"/>
    <xf numFmtId="165" fontId="0" fillId="0" borderId="41" xfId="3" applyNumberFormat="1" applyFont="1" applyFill="1" applyBorder="1" applyAlignment="1">
      <alignment horizontal="left" wrapText="1"/>
    </xf>
    <xf numFmtId="165" fontId="116" fillId="0" borderId="0" xfId="54" applyNumberFormat="1" applyFont="1" applyBorder="1"/>
    <xf numFmtId="4" fontId="0" fillId="0" borderId="0" xfId="3" applyNumberFormat="1" applyFont="1" applyFill="1" applyBorder="1" applyAlignment="1">
      <alignment horizontal="center"/>
    </xf>
    <xf numFmtId="165" fontId="116" fillId="0" borderId="0" xfId="54" applyNumberFormat="1" applyFont="1" applyFill="1"/>
    <xf numFmtId="0" fontId="0" fillId="0" borderId="12" xfId="0" applyBorder="1" applyAlignment="1">
      <alignment horizontal="right"/>
    </xf>
    <xf numFmtId="0" fontId="0" fillId="0" borderId="30" xfId="0" applyBorder="1" applyAlignment="1">
      <alignment horizontal="center"/>
    </xf>
    <xf numFmtId="0" fontId="121" fillId="0" borderId="0" xfId="0" applyFont="1"/>
    <xf numFmtId="165" fontId="0" fillId="0" borderId="58" xfId="3" applyNumberFormat="1" applyFont="1" applyBorder="1"/>
    <xf numFmtId="2" fontId="112" fillId="0" borderId="0" xfId="120" applyNumberFormat="1" applyFont="1" applyAlignment="1">
      <alignment horizontal="center"/>
    </xf>
    <xf numFmtId="42" fontId="111" fillId="0" borderId="0" xfId="0" applyNumberFormat="1" applyFont="1"/>
    <xf numFmtId="165" fontId="13" fillId="0" borderId="96" xfId="3" applyNumberFormat="1" applyFont="1" applyFill="1" applyBorder="1"/>
    <xf numFmtId="9" fontId="116" fillId="0" borderId="0" xfId="1" applyFont="1" applyFill="1" applyBorder="1"/>
    <xf numFmtId="2" fontId="0" fillId="0" borderId="32" xfId="0" applyNumberFormat="1" applyBorder="1" applyAlignment="1">
      <alignment horizontal="center"/>
    </xf>
    <xf numFmtId="2" fontId="112" fillId="0" borderId="49" xfId="120" applyNumberFormat="1" applyFont="1" applyBorder="1" applyAlignment="1">
      <alignment horizontal="center"/>
    </xf>
    <xf numFmtId="165" fontId="0" fillId="0" borderId="58" xfId="3" applyNumberFormat="1" applyFont="1" applyFill="1" applyBorder="1" applyAlignment="1">
      <alignment horizontal="left" wrapText="1"/>
    </xf>
    <xf numFmtId="165" fontId="0" fillId="0" borderId="16" xfId="3" applyNumberFormat="1" applyFont="1" applyBorder="1"/>
    <xf numFmtId="10" fontId="0" fillId="0" borderId="45" xfId="192" applyNumberFormat="1" applyFont="1" applyFill="1" applyBorder="1" applyAlignment="1">
      <alignment horizontal="center"/>
    </xf>
    <xf numFmtId="10" fontId="112" fillId="0" borderId="0" xfId="1" applyNumberFormat="1" applyFont="1" applyAlignment="1">
      <alignment horizontal="left"/>
    </xf>
    <xf numFmtId="7" fontId="0" fillId="0" borderId="0" xfId="3" applyNumberFormat="1" applyFont="1" applyBorder="1" applyAlignment="1">
      <alignment horizontal="center"/>
    </xf>
    <xf numFmtId="10" fontId="0" fillId="0" borderId="47" xfId="192" applyNumberFormat="1" applyFont="1" applyFill="1" applyBorder="1" applyAlignment="1">
      <alignment horizontal="center"/>
    </xf>
    <xf numFmtId="165" fontId="116" fillId="0" borderId="0" xfId="0" applyNumberFormat="1" applyFont="1"/>
    <xf numFmtId="44" fontId="0" fillId="0" borderId="0" xfId="3" applyFont="1" applyFill="1" applyBorder="1"/>
    <xf numFmtId="7" fontId="0" fillId="0" borderId="41" xfId="54" applyNumberFormat="1" applyFont="1" applyFill="1" applyBorder="1" applyAlignment="1">
      <alignment horizontal="center"/>
    </xf>
    <xf numFmtId="0" fontId="11" fillId="0" borderId="0" xfId="0" applyFont="1" applyAlignment="1">
      <alignment horizontal="left" wrapText="1"/>
    </xf>
    <xf numFmtId="44" fontId="116" fillId="0" borderId="0" xfId="53" applyFont="1" applyFill="1" applyBorder="1"/>
    <xf numFmtId="0" fontId="112" fillId="0" borderId="99" xfId="155" applyFont="1" applyBorder="1"/>
    <xf numFmtId="0" fontId="112" fillId="0" borderId="102" xfId="155" applyFont="1" applyBorder="1"/>
    <xf numFmtId="0" fontId="0" fillId="0" borderId="14" xfId="0" applyBorder="1" applyAlignment="1">
      <alignment horizontal="left"/>
    </xf>
    <xf numFmtId="0" fontId="112" fillId="0" borderId="50" xfId="0" applyFont="1" applyBorder="1"/>
    <xf numFmtId="0" fontId="53" fillId="0" borderId="51" xfId="0" applyFont="1" applyBorder="1" applyAlignment="1">
      <alignment horizontal="center" wrapText="1"/>
    </xf>
    <xf numFmtId="0" fontId="53" fillId="0" borderId="52" xfId="0" applyFont="1" applyBorder="1" applyAlignment="1">
      <alignment horizontal="center" wrapText="1"/>
    </xf>
    <xf numFmtId="44" fontId="116" fillId="0" borderId="0" xfId="53" applyFont="1" applyBorder="1"/>
    <xf numFmtId="0" fontId="53" fillId="0" borderId="10" xfId="0" applyFont="1" applyBorder="1" applyAlignment="1">
      <alignment horizontal="center" wrapText="1"/>
    </xf>
    <xf numFmtId="0" fontId="53" fillId="0" borderId="11" xfId="0" applyFont="1" applyBorder="1" applyAlignment="1">
      <alignment horizontal="center" wrapText="1"/>
    </xf>
    <xf numFmtId="0" fontId="112" fillId="0" borderId="8" xfId="0" applyFont="1" applyBorder="1"/>
    <xf numFmtId="8" fontId="112" fillId="60" borderId="10" xfId="0" applyNumberFormat="1" applyFont="1" applyFill="1" applyBorder="1" applyAlignment="1">
      <alignment wrapText="1"/>
    </xf>
    <xf numFmtId="8" fontId="112" fillId="60" borderId="11" xfId="0" applyNumberFormat="1" applyFont="1" applyFill="1" applyBorder="1" applyAlignment="1">
      <alignment wrapText="1"/>
    </xf>
    <xf numFmtId="8" fontId="53" fillId="60" borderId="11" xfId="0" applyNumberFormat="1" applyFont="1" applyFill="1" applyBorder="1"/>
    <xf numFmtId="1" fontId="122" fillId="0" borderId="0" xfId="0" applyNumberFormat="1" applyFont="1" applyAlignment="1">
      <alignment horizontal="right"/>
    </xf>
    <xf numFmtId="164" fontId="112" fillId="60" borderId="0" xfId="1283" applyNumberFormat="1" applyFont="1" applyFill="1" applyAlignment="1">
      <alignment wrapText="1"/>
    </xf>
    <xf numFmtId="164" fontId="112" fillId="60" borderId="16" xfId="1283" applyNumberFormat="1" applyFont="1" applyFill="1" applyBorder="1" applyAlignment="1">
      <alignment wrapText="1"/>
    </xf>
    <xf numFmtId="0" fontId="112" fillId="0" borderId="15" xfId="0" applyFont="1" applyBorder="1"/>
    <xf numFmtId="44" fontId="112" fillId="60" borderId="13" xfId="0" applyNumberFormat="1" applyFont="1" applyFill="1" applyBorder="1" applyAlignment="1">
      <alignment wrapText="1"/>
    </xf>
    <xf numFmtId="44" fontId="112" fillId="60" borderId="14" xfId="0" applyNumberFormat="1" applyFont="1" applyFill="1" applyBorder="1" applyAlignment="1">
      <alignment wrapText="1"/>
    </xf>
    <xf numFmtId="8" fontId="112" fillId="0" borderId="51" xfId="0" applyNumberFormat="1" applyFont="1" applyBorder="1" applyAlignment="1">
      <alignment wrapText="1"/>
    </xf>
    <xf numFmtId="164" fontId="53" fillId="37" borderId="52" xfId="0" applyNumberFormat="1" applyFont="1" applyFill="1" applyBorder="1"/>
    <xf numFmtId="10" fontId="112" fillId="0" borderId="0" xfId="1" applyNumberFormat="1" applyFont="1" applyFill="1" applyBorder="1" applyAlignment="1">
      <alignment horizontal="left"/>
    </xf>
    <xf numFmtId="44" fontId="116" fillId="0" borderId="0" xfId="54" applyFont="1"/>
    <xf numFmtId="44" fontId="112" fillId="0" borderId="51" xfId="0" applyNumberFormat="1" applyFont="1" applyBorder="1" applyAlignment="1">
      <alignment wrapText="1"/>
    </xf>
    <xf numFmtId="44" fontId="53" fillId="37" borderId="52" xfId="0" applyNumberFormat="1" applyFont="1" applyFill="1" applyBorder="1"/>
    <xf numFmtId="44" fontId="116" fillId="0" borderId="0" xfId="54" applyFont="1" applyBorder="1"/>
    <xf numFmtId="0" fontId="0" fillId="0" borderId="0" xfId="0" applyAlignment="1">
      <alignment wrapText="1"/>
    </xf>
    <xf numFmtId="165" fontId="0" fillId="0" borderId="0" xfId="3" applyNumberFormat="1" applyFont="1" applyFill="1" applyBorder="1" applyAlignment="1">
      <alignment horizontal="left" wrapText="1"/>
    </xf>
    <xf numFmtId="165" fontId="116" fillId="0" borderId="0" xfId="65" applyNumberFormat="1" applyFont="1" applyBorder="1"/>
    <xf numFmtId="0" fontId="112" fillId="0" borderId="0" xfId="0" applyFont="1" applyAlignment="1">
      <alignment wrapText="1"/>
    </xf>
    <xf numFmtId="2" fontId="112" fillId="0" borderId="0" xfId="0" applyNumberFormat="1" applyFont="1"/>
    <xf numFmtId="44" fontId="112" fillId="0" borderId="0" xfId="0" applyNumberFormat="1" applyFont="1"/>
    <xf numFmtId="8" fontId="112" fillId="0" borderId="0" xfId="0" applyNumberFormat="1" applyFont="1"/>
    <xf numFmtId="164" fontId="112" fillId="0" borderId="0" xfId="132" applyNumberFormat="1" applyFont="1"/>
    <xf numFmtId="44" fontId="116" fillId="0" borderId="0" xfId="54" applyFont="1" applyFill="1" applyBorder="1"/>
    <xf numFmtId="0" fontId="112" fillId="0" borderId="0" xfId="0" applyFont="1" applyAlignment="1">
      <alignment horizontal="center" wrapText="1"/>
    </xf>
    <xf numFmtId="169" fontId="0" fillId="0" borderId="0" xfId="3" applyNumberFormat="1" applyFont="1" applyFill="1" applyBorder="1" applyAlignment="1">
      <alignment horizontal="center"/>
    </xf>
    <xf numFmtId="1" fontId="116" fillId="0" borderId="0" xfId="0" applyNumberFormat="1" applyFont="1" applyAlignment="1">
      <alignment horizontal="center" wrapText="1"/>
    </xf>
    <xf numFmtId="2" fontId="53" fillId="0" borderId="0" xfId="0" quotePrefix="1" applyNumberFormat="1" applyFont="1" applyAlignment="1">
      <alignment horizontal="center"/>
    </xf>
    <xf numFmtId="2" fontId="112" fillId="0" borderId="0" xfId="0" applyNumberFormat="1" applyFont="1" applyAlignment="1">
      <alignment horizontal="center"/>
    </xf>
    <xf numFmtId="10" fontId="0" fillId="0" borderId="0" xfId="1" applyNumberFormat="1" applyFont="1" applyFill="1" applyBorder="1" applyAlignment="1">
      <alignment horizontal="center"/>
    </xf>
    <xf numFmtId="0" fontId="0" fillId="61" borderId="0" xfId="0" applyFill="1"/>
    <xf numFmtId="165" fontId="0" fillId="61" borderId="16" xfId="0" applyNumberFormat="1" applyFill="1" applyBorder="1"/>
    <xf numFmtId="10" fontId="0" fillId="0" borderId="0" xfId="3" applyNumberFormat="1" applyFont="1" applyBorder="1" applyAlignment="1">
      <alignment horizontal="center"/>
    </xf>
    <xf numFmtId="0" fontId="112" fillId="0" borderId="0" xfId="0" applyFont="1" applyAlignment="1">
      <alignment horizontal="center"/>
    </xf>
    <xf numFmtId="10" fontId="53" fillId="0" borderId="0" xfId="172" applyNumberFormat="1" applyFont="1" applyBorder="1"/>
    <xf numFmtId="10" fontId="53" fillId="0" borderId="102" xfId="155" applyNumberFormat="1" applyFont="1" applyBorder="1" applyAlignment="1">
      <alignment horizontal="center"/>
    </xf>
    <xf numFmtId="0" fontId="0" fillId="0" borderId="121" xfId="0" applyBorder="1" applyAlignment="1">
      <alignment horizontal="left"/>
    </xf>
    <xf numFmtId="0" fontId="112" fillId="0" borderId="37" xfId="0" applyFont="1" applyBorder="1"/>
    <xf numFmtId="0" fontId="53" fillId="0" borderId="51" xfId="0" applyFont="1" applyBorder="1" applyAlignment="1">
      <alignment horizontal="center" vertical="center" wrapText="1"/>
    </xf>
    <xf numFmtId="0" fontId="53" fillId="0" borderId="52" xfId="0" applyFont="1" applyBorder="1" applyAlignment="1">
      <alignment horizontal="center" vertical="center" wrapText="1"/>
    </xf>
    <xf numFmtId="0" fontId="112" fillId="0" borderId="39" xfId="0" applyFont="1" applyBorder="1"/>
    <xf numFmtId="8" fontId="112" fillId="60" borderId="36" xfId="0" applyNumberFormat="1" applyFont="1" applyFill="1" applyBorder="1" applyAlignment="1">
      <alignment wrapText="1"/>
    </xf>
    <xf numFmtId="8" fontId="53" fillId="60" borderId="65" xfId="0" applyNumberFormat="1" applyFont="1" applyFill="1" applyBorder="1"/>
    <xf numFmtId="7" fontId="112" fillId="60" borderId="36" xfId="0" applyNumberFormat="1" applyFont="1" applyFill="1" applyBorder="1" applyAlignment="1">
      <alignment wrapText="1"/>
    </xf>
    <xf numFmtId="7" fontId="112" fillId="60" borderId="65" xfId="0" applyNumberFormat="1" applyFont="1" applyFill="1" applyBorder="1"/>
    <xf numFmtId="0" fontId="112" fillId="0" borderId="0" xfId="120" applyFont="1" applyAlignment="1">
      <alignment horizontal="center"/>
    </xf>
    <xf numFmtId="0" fontId="0" fillId="0" borderId="101" xfId="0" applyBorder="1"/>
    <xf numFmtId="8" fontId="13" fillId="37" borderId="98" xfId="0" applyNumberFormat="1" applyFont="1" applyFill="1" applyBorder="1"/>
    <xf numFmtId="10" fontId="0" fillId="0" borderId="0" xfId="1" applyNumberFormat="1" applyFont="1" applyBorder="1" applyAlignment="1">
      <alignment horizontal="left"/>
    </xf>
    <xf numFmtId="0" fontId="121" fillId="0" borderId="0" xfId="120" applyFont="1" applyAlignment="1">
      <alignment horizontal="center"/>
    </xf>
    <xf numFmtId="166" fontId="53" fillId="0" borderId="8" xfId="0" applyNumberFormat="1" applyFont="1" applyBorder="1" applyAlignment="1">
      <alignment horizontal="center"/>
    </xf>
    <xf numFmtId="166" fontId="53" fillId="0" borderId="10" xfId="0" applyNumberFormat="1" applyFont="1" applyBorder="1" applyAlignment="1">
      <alignment horizontal="center"/>
    </xf>
    <xf numFmtId="166" fontId="53" fillId="0" borderId="11" xfId="0" applyNumberFormat="1" applyFont="1" applyBorder="1" applyAlignment="1">
      <alignment horizontal="center"/>
    </xf>
    <xf numFmtId="0" fontId="112" fillId="0" borderId="32" xfId="120" applyFont="1" applyBorder="1"/>
    <xf numFmtId="0" fontId="1" fillId="0" borderId="0" xfId="0" applyFont="1" applyAlignment="1">
      <alignment horizontal="center" wrapText="1"/>
    </xf>
    <xf numFmtId="0" fontId="53" fillId="0" borderId="115" xfId="155" applyFont="1" applyBorder="1" applyAlignment="1">
      <alignment horizontal="center" vertical="center"/>
    </xf>
    <xf numFmtId="38" fontId="13" fillId="0" borderId="0" xfId="0" applyNumberFormat="1" applyFont="1" applyAlignment="1">
      <alignment horizontal="center"/>
    </xf>
    <xf numFmtId="165" fontId="1" fillId="0" borderId="16" xfId="3" applyNumberFormat="1" applyFont="1" applyFill="1" applyBorder="1" applyAlignment="1">
      <alignment horizontal="right"/>
    </xf>
    <xf numFmtId="165" fontId="1" fillId="0" borderId="0" xfId="3" applyNumberFormat="1" applyFont="1" applyFill="1" applyBorder="1" applyAlignment="1">
      <alignment horizontal="right"/>
    </xf>
    <xf numFmtId="0" fontId="13" fillId="0" borderId="51" xfId="0" applyFont="1" applyBorder="1" applyAlignment="1">
      <alignment horizontal="center"/>
    </xf>
    <xf numFmtId="165" fontId="1" fillId="0" borderId="52" xfId="3" applyNumberFormat="1" applyFont="1" applyFill="1" applyBorder="1" applyAlignment="1">
      <alignment horizontal="center"/>
    </xf>
    <xf numFmtId="165" fontId="13" fillId="0" borderId="0" xfId="3" applyNumberFormat="1" applyFont="1" applyFill="1" applyBorder="1"/>
    <xf numFmtId="0" fontId="1" fillId="0" borderId="54" xfId="0" applyFont="1" applyBorder="1" applyAlignment="1">
      <alignment horizontal="right"/>
    </xf>
    <xf numFmtId="165" fontId="1" fillId="0" borderId="16" xfId="3" applyNumberFormat="1" applyFont="1" applyFill="1" applyBorder="1" applyAlignment="1">
      <alignment horizontal="center"/>
    </xf>
    <xf numFmtId="165" fontId="1" fillId="0" borderId="0" xfId="3" applyNumberFormat="1" applyFont="1" applyFill="1" applyBorder="1"/>
    <xf numFmtId="0" fontId="1" fillId="0" borderId="66" xfId="0" applyFont="1" applyBorder="1"/>
    <xf numFmtId="2" fontId="1" fillId="0" borderId="45" xfId="0" applyNumberFormat="1" applyFont="1" applyBorder="1" applyAlignment="1">
      <alignment horizontal="center"/>
    </xf>
    <xf numFmtId="165" fontId="1" fillId="0" borderId="58" xfId="3" applyNumberFormat="1" applyFont="1" applyFill="1" applyBorder="1"/>
    <xf numFmtId="0" fontId="1" fillId="0" borderId="77" xfId="0" applyFont="1" applyBorder="1"/>
    <xf numFmtId="0" fontId="112" fillId="0" borderId="77" xfId="155" applyFont="1" applyBorder="1"/>
    <xf numFmtId="2" fontId="1" fillId="0" borderId="47" xfId="0" applyNumberFormat="1" applyFont="1" applyBorder="1" applyAlignment="1">
      <alignment horizontal="center"/>
    </xf>
    <xf numFmtId="165" fontId="1" fillId="61" borderId="16" xfId="3" applyNumberFormat="1" applyFont="1" applyFill="1" applyBorder="1"/>
    <xf numFmtId="165" fontId="1" fillId="0" borderId="0" xfId="0" applyNumberFormat="1" applyFont="1"/>
    <xf numFmtId="9" fontId="1" fillId="0" borderId="0" xfId="1" applyFont="1" applyFill="1" applyBorder="1"/>
    <xf numFmtId="44" fontId="1" fillId="0" borderId="16" xfId="3" applyFont="1" applyFill="1" applyBorder="1"/>
    <xf numFmtId="0" fontId="13" fillId="0" borderId="55" xfId="0" applyFont="1" applyBorder="1"/>
    <xf numFmtId="0" fontId="1" fillId="0" borderId="56" xfId="0" applyFont="1" applyBorder="1" applyAlignment="1">
      <alignment horizontal="center"/>
    </xf>
    <xf numFmtId="165" fontId="13" fillId="0" borderId="57" xfId="3" applyNumberFormat="1" applyFont="1" applyBorder="1"/>
    <xf numFmtId="10" fontId="1" fillId="0" borderId="0" xfId="3" applyNumberFormat="1" applyFont="1" applyBorder="1" applyAlignment="1">
      <alignment horizontal="center"/>
    </xf>
    <xf numFmtId="0" fontId="1" fillId="0" borderId="12" xfId="0" applyFont="1" applyBorder="1" applyAlignment="1">
      <alignment wrapText="1"/>
    </xf>
    <xf numFmtId="7" fontId="1" fillId="0" borderId="0" xfId="0" applyNumberFormat="1" applyFont="1" applyAlignment="1">
      <alignment horizontal="center" wrapText="1"/>
    </xf>
    <xf numFmtId="10" fontId="13" fillId="0" borderId="0" xfId="172" applyNumberFormat="1" applyFont="1" applyBorder="1"/>
    <xf numFmtId="10" fontId="111" fillId="0" borderId="0" xfId="172" applyNumberFormat="1" applyFont="1" applyFill="1" applyBorder="1"/>
    <xf numFmtId="0" fontId="112" fillId="0" borderId="15" xfId="155" applyFont="1" applyBorder="1"/>
    <xf numFmtId="0" fontId="112" fillId="0" borderId="13" xfId="155" applyFont="1" applyBorder="1"/>
    <xf numFmtId="10" fontId="112" fillId="0" borderId="13" xfId="155" applyNumberFormat="1" applyFont="1" applyBorder="1" applyAlignment="1">
      <alignment horizontal="center"/>
    </xf>
    <xf numFmtId="0" fontId="53" fillId="0" borderId="10" xfId="0" applyFont="1" applyBorder="1" applyAlignment="1">
      <alignment horizontal="center" vertical="center" wrapText="1"/>
    </xf>
    <xf numFmtId="0" fontId="53" fillId="0" borderId="11" xfId="0" applyFont="1" applyBorder="1" applyAlignment="1">
      <alignment horizontal="center" vertical="center" wrapText="1"/>
    </xf>
    <xf numFmtId="0" fontId="112" fillId="0" borderId="16" xfId="0" applyFont="1" applyBorder="1"/>
    <xf numFmtId="10" fontId="116" fillId="0" borderId="0" xfId="172" applyNumberFormat="1" applyFont="1" applyBorder="1" applyAlignment="1">
      <alignment wrapText="1"/>
    </xf>
    <xf numFmtId="44" fontId="112" fillId="0" borderId="13" xfId="0" applyNumberFormat="1" applyFont="1" applyBorder="1" applyAlignment="1">
      <alignment wrapText="1"/>
    </xf>
    <xf numFmtId="44" fontId="53" fillId="37" borderId="13" xfId="0" applyNumberFormat="1" applyFont="1" applyFill="1" applyBorder="1"/>
    <xf numFmtId="10" fontId="112" fillId="0" borderId="14" xfId="1" applyNumberFormat="1" applyFont="1" applyFill="1" applyBorder="1"/>
    <xf numFmtId="0" fontId="1" fillId="0" borderId="0" xfId="121" applyFont="1" applyAlignment="1">
      <alignment wrapText="1"/>
    </xf>
    <xf numFmtId="9" fontId="112" fillId="0" borderId="0" xfId="175" applyFont="1" applyFill="1" applyBorder="1"/>
    <xf numFmtId="44" fontId="111" fillId="0" borderId="0" xfId="54" applyFont="1" applyFill="1" applyBorder="1"/>
    <xf numFmtId="44" fontId="53" fillId="0" borderId="0" xfId="54" applyFont="1" applyFill="1" applyBorder="1"/>
    <xf numFmtId="44" fontId="112" fillId="0" borderId="0" xfId="54" applyFont="1" applyFill="1" applyBorder="1"/>
    <xf numFmtId="0" fontId="109" fillId="44" borderId="89" xfId="121" applyFont="1" applyFill="1" applyBorder="1" applyAlignment="1">
      <alignment horizontal="center"/>
    </xf>
    <xf numFmtId="0" fontId="109" fillId="44" borderId="35" xfId="121" applyFont="1" applyFill="1" applyBorder="1" applyAlignment="1">
      <alignment horizontal="center"/>
    </xf>
    <xf numFmtId="0" fontId="109" fillId="44" borderId="124" xfId="121" applyFont="1" applyFill="1" applyBorder="1" applyAlignment="1">
      <alignment horizontal="center"/>
    </xf>
    <xf numFmtId="0" fontId="109" fillId="44" borderId="0" xfId="121" applyFont="1" applyFill="1" applyAlignment="1">
      <alignment horizontal="center"/>
    </xf>
    <xf numFmtId="0" fontId="123" fillId="44" borderId="16" xfId="121" applyFont="1" applyFill="1" applyBorder="1" applyAlignment="1">
      <alignment horizontal="left"/>
    </xf>
    <xf numFmtId="0" fontId="0" fillId="67" borderId="8" xfId="0" applyFill="1" applyBorder="1"/>
    <xf numFmtId="0" fontId="0" fillId="67" borderId="10" xfId="0" applyFill="1" applyBorder="1"/>
    <xf numFmtId="0" fontId="0" fillId="67" borderId="11" xfId="0" applyFill="1" applyBorder="1"/>
    <xf numFmtId="0" fontId="53" fillId="0" borderId="0" xfId="2" applyFont="1" applyFill="1" applyBorder="1" applyAlignment="1">
      <alignment horizontal="center"/>
    </xf>
    <xf numFmtId="165" fontId="116" fillId="0" borderId="124" xfId="0" applyNumberFormat="1" applyFont="1" applyBorder="1" applyAlignment="1">
      <alignment horizontal="center"/>
    </xf>
    <xf numFmtId="165" fontId="116" fillId="0" borderId="166" xfId="0" applyNumberFormat="1" applyFont="1" applyBorder="1" applyAlignment="1">
      <alignment horizontal="center"/>
    </xf>
    <xf numFmtId="165" fontId="116" fillId="0" borderId="33" xfId="0" applyNumberFormat="1" applyFont="1" applyBorder="1" applyAlignment="1">
      <alignment horizontal="center"/>
    </xf>
    <xf numFmtId="0" fontId="123" fillId="0" borderId="107" xfId="121" applyFont="1" applyBorder="1" applyAlignment="1">
      <alignment horizontal="left"/>
    </xf>
    <xf numFmtId="0" fontId="53" fillId="0" borderId="89" xfId="0" applyFont="1" applyBorder="1"/>
    <xf numFmtId="0" fontId="53" fillId="0" borderId="34" xfId="0" applyFont="1" applyBorder="1" applyAlignment="1">
      <alignment horizontal="center" wrapText="1"/>
    </xf>
    <xf numFmtId="0" fontId="13" fillId="0" borderId="34" xfId="0" applyFont="1" applyBorder="1" applyAlignment="1">
      <alignment horizontal="center"/>
    </xf>
    <xf numFmtId="0" fontId="53" fillId="0" borderId="72" xfId="0" applyFont="1" applyBorder="1" applyAlignment="1">
      <alignment horizontal="center" wrapText="1"/>
    </xf>
    <xf numFmtId="0" fontId="13" fillId="0" borderId="89" xfId="0" applyFont="1" applyBorder="1"/>
    <xf numFmtId="0" fontId="53" fillId="0" borderId="72" xfId="0" applyFont="1" applyBorder="1" applyAlignment="1">
      <alignment wrapText="1"/>
    </xf>
    <xf numFmtId="0" fontId="13" fillId="67" borderId="64" xfId="0" applyFont="1" applyFill="1" applyBorder="1"/>
    <xf numFmtId="0" fontId="53" fillId="67" borderId="167" xfId="0" applyFont="1" applyFill="1" applyBorder="1" applyAlignment="1">
      <alignment horizontal="center" wrapText="1"/>
    </xf>
    <xf numFmtId="0" fontId="13" fillId="67" borderId="167" xfId="0" applyFont="1" applyFill="1" applyBorder="1" applyAlignment="1">
      <alignment horizontal="center"/>
    </xf>
    <xf numFmtId="0" fontId="53" fillId="67" borderId="168" xfId="0" applyFont="1" applyFill="1" applyBorder="1" applyAlignment="1">
      <alignment horizontal="center" wrapText="1"/>
    </xf>
    <xf numFmtId="0" fontId="112" fillId="0" borderId="89" xfId="0" applyFont="1" applyBorder="1" applyAlignment="1">
      <alignment horizontal="center"/>
    </xf>
    <xf numFmtId="0" fontId="112" fillId="0" borderId="34" xfId="0" applyFont="1" applyBorder="1" applyAlignment="1">
      <alignment horizontal="center" wrapText="1"/>
    </xf>
    <xf numFmtId="0" fontId="112" fillId="0" borderId="34" xfId="0" applyFont="1" applyBorder="1" applyAlignment="1">
      <alignment horizontal="center"/>
    </xf>
    <xf numFmtId="0" fontId="112" fillId="0" borderId="72" xfId="0" applyFont="1" applyBorder="1" applyAlignment="1">
      <alignment horizontal="center" wrapText="1"/>
    </xf>
    <xf numFmtId="171" fontId="112" fillId="0" borderId="0" xfId="83" applyNumberFormat="1" applyFont="1" applyFill="1" applyBorder="1"/>
    <xf numFmtId="171" fontId="112" fillId="0" borderId="16" xfId="83" applyNumberFormat="1" applyFont="1" applyFill="1" applyBorder="1" applyAlignment="1">
      <alignment horizontal="center"/>
    </xf>
    <xf numFmtId="171" fontId="112" fillId="0" borderId="0" xfId="83" applyNumberFormat="1" applyFont="1" applyFill="1" applyBorder="1" applyAlignment="1">
      <alignment horizontal="center"/>
    </xf>
    <xf numFmtId="166" fontId="112" fillId="0" borderId="12" xfId="0" applyNumberFormat="1" applyFont="1" applyBorder="1"/>
    <xf numFmtId="171" fontId="112" fillId="0" borderId="0" xfId="0" applyNumberFormat="1" applyFont="1"/>
    <xf numFmtId="6" fontId="112" fillId="0" borderId="16" xfId="0" applyNumberFormat="1" applyFont="1" applyBorder="1" applyAlignment="1">
      <alignment horizontal="center"/>
    </xf>
    <xf numFmtId="166" fontId="112" fillId="67" borderId="12" xfId="0" applyNumberFormat="1" applyFont="1" applyFill="1" applyBorder="1"/>
    <xf numFmtId="171" fontId="112" fillId="67" borderId="0" xfId="0" applyNumberFormat="1" applyFont="1" applyFill="1"/>
    <xf numFmtId="0" fontId="112" fillId="67" borderId="0" xfId="0" applyFont="1" applyFill="1" applyAlignment="1">
      <alignment horizontal="center"/>
    </xf>
    <xf numFmtId="6" fontId="112" fillId="67" borderId="16" xfId="0" applyNumberFormat="1" applyFont="1" applyFill="1" applyBorder="1" applyAlignment="1">
      <alignment horizontal="center"/>
    </xf>
    <xf numFmtId="6" fontId="112" fillId="0" borderId="0" xfId="0" applyNumberFormat="1" applyFont="1" applyAlignment="1">
      <alignment horizontal="center"/>
    </xf>
    <xf numFmtId="171" fontId="112" fillId="0" borderId="0" xfId="0" applyNumberFormat="1" applyFont="1" applyAlignment="1">
      <alignment horizontal="center"/>
    </xf>
    <xf numFmtId="165" fontId="116" fillId="0" borderId="33" xfId="0" applyNumberFormat="1" applyFont="1" applyBorder="1"/>
    <xf numFmtId="4" fontId="112" fillId="0" borderId="0" xfId="0" applyNumberFormat="1" applyFont="1" applyAlignment="1">
      <alignment horizontal="center"/>
    </xf>
    <xf numFmtId="0" fontId="112" fillId="67" borderId="12" xfId="0" applyFont="1" applyFill="1" applyBorder="1"/>
    <xf numFmtId="6" fontId="53" fillId="0" borderId="0" xfId="0" applyNumberFormat="1" applyFont="1" applyAlignment="1">
      <alignment horizontal="center"/>
    </xf>
    <xf numFmtId="165" fontId="116" fillId="0" borderId="82" xfId="0" applyNumberFormat="1" applyFont="1" applyBorder="1" applyAlignment="1">
      <alignment horizontal="center"/>
    </xf>
    <xf numFmtId="165" fontId="116" fillId="0" borderId="124" xfId="0" applyNumberFormat="1" applyFont="1" applyBorder="1"/>
    <xf numFmtId="171" fontId="112" fillId="0" borderId="141" xfId="0" applyNumberFormat="1" applyFont="1" applyBorder="1"/>
    <xf numFmtId="4" fontId="112" fillId="0" borderId="141" xfId="0" applyNumberFormat="1" applyFont="1" applyBorder="1" applyAlignment="1">
      <alignment horizontal="center"/>
    </xf>
    <xf numFmtId="6" fontId="112" fillId="0" borderId="142" xfId="0" applyNumberFormat="1" applyFont="1" applyBorder="1" applyAlignment="1">
      <alignment horizontal="center"/>
    </xf>
    <xf numFmtId="8" fontId="112" fillId="0" borderId="0" xfId="0" applyNumberFormat="1" applyFont="1" applyAlignment="1">
      <alignment horizontal="center"/>
    </xf>
    <xf numFmtId="0" fontId="53" fillId="0" borderId="50" xfId="0" applyFont="1" applyBorder="1"/>
    <xf numFmtId="0" fontId="0" fillId="0" borderId="51" xfId="0" applyBorder="1"/>
    <xf numFmtId="171" fontId="13" fillId="0" borderId="52" xfId="0" applyNumberFormat="1" applyFont="1" applyBorder="1" applyAlignment="1">
      <alignment horizontal="center"/>
    </xf>
    <xf numFmtId="0" fontId="13" fillId="0" borderId="51" xfId="0" applyFont="1" applyBorder="1"/>
    <xf numFmtId="6" fontId="13" fillId="0" borderId="52" xfId="0" applyNumberFormat="1" applyFont="1" applyBorder="1" applyAlignment="1">
      <alignment horizontal="center"/>
    </xf>
    <xf numFmtId="0" fontId="53" fillId="0" borderId="59" xfId="0" applyFont="1" applyBorder="1"/>
    <xf numFmtId="0" fontId="53" fillId="0" borderId="44" xfId="0" applyFont="1" applyBorder="1"/>
    <xf numFmtId="4" fontId="53" fillId="0" borderId="44" xfId="0" applyNumberFormat="1" applyFont="1" applyBorder="1" applyAlignment="1">
      <alignment horizontal="center"/>
    </xf>
    <xf numFmtId="6" fontId="53" fillId="0" borderId="60" xfId="0" applyNumberFormat="1" applyFont="1" applyBorder="1" applyAlignment="1">
      <alignment horizontal="center"/>
    </xf>
    <xf numFmtId="0" fontId="53" fillId="67" borderId="50" xfId="0" applyFont="1" applyFill="1" applyBorder="1"/>
    <xf numFmtId="0" fontId="53" fillId="67" borderId="51" xfId="0" applyFont="1" applyFill="1" applyBorder="1"/>
    <xf numFmtId="0" fontId="53" fillId="67" borderId="51" xfId="0" applyFont="1" applyFill="1" applyBorder="1" applyAlignment="1">
      <alignment horizontal="center"/>
    </xf>
    <xf numFmtId="6" fontId="53" fillId="67" borderId="52" xfId="0" applyNumberFormat="1" applyFont="1" applyFill="1" applyBorder="1" applyAlignment="1">
      <alignment horizontal="center"/>
    </xf>
    <xf numFmtId="0" fontId="112" fillId="0" borderId="51" xfId="0" applyFont="1" applyBorder="1"/>
    <xf numFmtId="0" fontId="53" fillId="0" borderId="51" xfId="0" applyFont="1" applyBorder="1" applyAlignment="1">
      <alignment horizontal="center"/>
    </xf>
    <xf numFmtId="6" fontId="53" fillId="0" borderId="52" xfId="0" applyNumberFormat="1" applyFont="1" applyBorder="1" applyAlignment="1">
      <alignment horizontal="center"/>
    </xf>
    <xf numFmtId="10" fontId="112" fillId="0" borderId="0" xfId="192" applyNumberFormat="1" applyFont="1" applyFill="1" applyBorder="1" applyAlignment="1">
      <alignment horizontal="center"/>
    </xf>
    <xf numFmtId="171" fontId="0" fillId="0" borderId="16" xfId="0" applyNumberFormat="1" applyBorder="1" applyAlignment="1">
      <alignment horizontal="center"/>
    </xf>
    <xf numFmtId="171" fontId="13" fillId="0" borderId="0" xfId="0" applyNumberFormat="1" applyFont="1" applyAlignment="1">
      <alignment horizontal="center"/>
    </xf>
    <xf numFmtId="10" fontId="112" fillId="0" borderId="0" xfId="0" applyNumberFormat="1" applyFont="1" applyAlignment="1">
      <alignment horizontal="center"/>
    </xf>
    <xf numFmtId="6" fontId="0" fillId="0" borderId="16" xfId="0" applyNumberFormat="1" applyBorder="1" applyAlignment="1">
      <alignment horizontal="center"/>
    </xf>
    <xf numFmtId="0" fontId="13" fillId="0" borderId="54" xfId="0" applyFont="1" applyBorder="1"/>
    <xf numFmtId="0" fontId="0" fillId="0" borderId="32" xfId="0" applyBorder="1"/>
    <xf numFmtId="10" fontId="112" fillId="0" borderId="32" xfId="0" applyNumberFormat="1" applyFont="1" applyBorder="1" applyAlignment="1">
      <alignment horizontal="center"/>
    </xf>
    <xf numFmtId="6" fontId="0" fillId="0" borderId="58" xfId="0" applyNumberFormat="1" applyBorder="1" applyAlignment="1">
      <alignment horizontal="center"/>
    </xf>
    <xf numFmtId="0" fontId="53" fillId="67" borderId="54" xfId="0" applyFont="1" applyFill="1" applyBorder="1"/>
    <xf numFmtId="0" fontId="112" fillId="67" borderId="32" xfId="0" applyFont="1" applyFill="1" applyBorder="1"/>
    <xf numFmtId="10" fontId="112" fillId="67" borderId="32" xfId="0" applyNumberFormat="1" applyFont="1" applyFill="1" applyBorder="1" applyAlignment="1">
      <alignment horizontal="center"/>
    </xf>
    <xf numFmtId="6" fontId="53" fillId="67" borderId="58" xfId="0" applyNumberFormat="1" applyFont="1" applyFill="1" applyBorder="1" applyAlignment="1">
      <alignment horizontal="center"/>
    </xf>
    <xf numFmtId="0" fontId="53" fillId="0" borderId="54" xfId="0" applyFont="1" applyBorder="1"/>
    <xf numFmtId="0" fontId="112" fillId="0" borderId="32" xfId="0" applyFont="1" applyBorder="1"/>
    <xf numFmtId="6" fontId="112" fillId="0" borderId="58" xfId="0" applyNumberFormat="1" applyFont="1" applyBorder="1" applyAlignment="1">
      <alignment horizontal="center"/>
    </xf>
    <xf numFmtId="0" fontId="53" fillId="0" borderId="94" xfId="0" applyFont="1" applyBorder="1"/>
    <xf numFmtId="0" fontId="0" fillId="0" borderId="95" xfId="0" applyBorder="1"/>
    <xf numFmtId="171" fontId="13" fillId="0" borderId="96" xfId="0" applyNumberFormat="1" applyFont="1" applyBorder="1" applyAlignment="1">
      <alignment horizontal="center"/>
    </xf>
    <xf numFmtId="6" fontId="13" fillId="0" borderId="96" xfId="0" applyNumberFormat="1" applyFont="1" applyBorder="1" applyAlignment="1">
      <alignment horizontal="center"/>
    </xf>
    <xf numFmtId="0" fontId="53" fillId="67" borderId="61" xfId="0" applyFont="1" applyFill="1" applyBorder="1"/>
    <xf numFmtId="0" fontId="53" fillId="67" borderId="62" xfId="0" applyFont="1" applyFill="1" applyBorder="1"/>
    <xf numFmtId="6" fontId="53" fillId="67" borderId="63" xfId="0" applyNumberFormat="1" applyFont="1" applyFill="1" applyBorder="1" applyAlignment="1">
      <alignment horizontal="center"/>
    </xf>
    <xf numFmtId="0" fontId="112" fillId="0" borderId="34" xfId="0" applyFont="1" applyBorder="1"/>
    <xf numFmtId="6" fontId="53" fillId="0" borderId="72" xfId="0" applyNumberFormat="1" applyFont="1" applyBorder="1" applyAlignment="1">
      <alignment horizontal="center"/>
    </xf>
    <xf numFmtId="165" fontId="112" fillId="0" borderId="33" xfId="0" applyNumberFormat="1" applyFont="1" applyBorder="1" applyAlignment="1">
      <alignment horizontal="center"/>
    </xf>
    <xf numFmtId="171" fontId="13" fillId="0" borderId="16" xfId="0" applyNumberFormat="1" applyFont="1" applyBorder="1" applyAlignment="1">
      <alignment horizontal="center"/>
    </xf>
    <xf numFmtId="8" fontId="13" fillId="0" borderId="16" xfId="0" applyNumberFormat="1" applyFont="1" applyBorder="1" applyAlignment="1">
      <alignment horizontal="center"/>
    </xf>
    <xf numFmtId="172" fontId="13" fillId="0" borderId="0" xfId="1275" applyNumberFormat="1" applyFont="1" applyFill="1" applyAlignment="1">
      <alignment horizontal="center"/>
    </xf>
    <xf numFmtId="0" fontId="53" fillId="0" borderId="12" xfId="0" applyFont="1" applyBorder="1" applyAlignment="1">
      <alignment horizontal="center"/>
    </xf>
    <xf numFmtId="6" fontId="13" fillId="0" borderId="16" xfId="0" applyNumberFormat="1" applyFont="1" applyBorder="1" applyAlignment="1">
      <alignment horizontal="center"/>
    </xf>
    <xf numFmtId="10" fontId="13" fillId="67" borderId="0" xfId="0" applyNumberFormat="1" applyFont="1" applyFill="1" applyAlignment="1">
      <alignment horizontal="center"/>
    </xf>
    <xf numFmtId="0" fontId="112" fillId="67" borderId="0" xfId="0" applyFont="1" applyFill="1"/>
    <xf numFmtId="8" fontId="112" fillId="67" borderId="16" xfId="0" applyNumberFormat="1" applyFont="1" applyFill="1" applyBorder="1" applyAlignment="1">
      <alignment horizontal="center"/>
    </xf>
    <xf numFmtId="0" fontId="53" fillId="0" borderId="12" xfId="0" applyFont="1" applyBorder="1"/>
    <xf numFmtId="6" fontId="53" fillId="0" borderId="16" xfId="0" applyNumberFormat="1" applyFont="1" applyBorder="1" applyAlignment="1">
      <alignment horizontal="center"/>
    </xf>
    <xf numFmtId="165" fontId="116" fillId="0" borderId="166" xfId="0" applyNumberFormat="1" applyFont="1" applyBorder="1"/>
    <xf numFmtId="165" fontId="0" fillId="0" borderId="0" xfId="1283" applyNumberFormat="1" applyFont="1" applyFill="1" applyBorder="1"/>
    <xf numFmtId="171" fontId="0" fillId="0" borderId="0" xfId="0" applyNumberFormat="1" applyAlignment="1">
      <alignment horizontal="center"/>
    </xf>
    <xf numFmtId="165" fontId="0" fillId="0" borderId="0" xfId="0" applyNumberFormat="1"/>
    <xf numFmtId="5" fontId="0" fillId="0" borderId="16" xfId="0" applyNumberFormat="1" applyBorder="1" applyAlignment="1">
      <alignment horizontal="center"/>
    </xf>
    <xf numFmtId="0" fontId="0" fillId="67" borderId="12" xfId="0" applyFill="1" applyBorder="1"/>
    <xf numFmtId="171" fontId="112" fillId="67" borderId="0" xfId="0" applyNumberFormat="1" applyFont="1" applyFill="1" applyAlignment="1">
      <alignment horizontal="center"/>
    </xf>
    <xf numFmtId="171" fontId="112" fillId="67" borderId="16" xfId="0" applyNumberFormat="1" applyFont="1" applyFill="1" applyBorder="1" applyAlignment="1">
      <alignment horizontal="center"/>
    </xf>
    <xf numFmtId="165" fontId="112" fillId="0" borderId="16" xfId="0" applyNumberFormat="1" applyFont="1" applyBorder="1" applyAlignment="1">
      <alignment horizontal="center"/>
    </xf>
    <xf numFmtId="0" fontId="0" fillId="42" borderId="127" xfId="0" applyFill="1" applyBorder="1"/>
    <xf numFmtId="0" fontId="0" fillId="42" borderId="124" xfId="0" applyFill="1" applyBorder="1"/>
    <xf numFmtId="0" fontId="0" fillId="42" borderId="166" xfId="0" applyFill="1" applyBorder="1"/>
    <xf numFmtId="0" fontId="0" fillId="42" borderId="33" xfId="0" applyFill="1" applyBorder="1"/>
    <xf numFmtId="0" fontId="0" fillId="42" borderId="107" xfId="0" applyFill="1" applyBorder="1"/>
    <xf numFmtId="0" fontId="112" fillId="67" borderId="162" xfId="0" applyFont="1" applyFill="1" applyBorder="1" applyAlignment="1">
      <alignment wrapText="1"/>
    </xf>
    <xf numFmtId="165" fontId="112" fillId="67" borderId="163" xfId="192" applyNumberFormat="1" applyFont="1" applyFill="1" applyBorder="1" applyAlignment="1">
      <alignment horizontal="center"/>
    </xf>
    <xf numFmtId="0" fontId="112" fillId="67" borderId="163" xfId="0" applyFont="1" applyFill="1" applyBorder="1"/>
    <xf numFmtId="171" fontId="112" fillId="67" borderId="164" xfId="0" applyNumberFormat="1" applyFont="1" applyFill="1" applyBorder="1" applyAlignment="1">
      <alignment horizontal="center"/>
    </xf>
    <xf numFmtId="171" fontId="112" fillId="0" borderId="16" xfId="0" applyNumberFormat="1" applyFont="1" applyBorder="1" applyAlignment="1">
      <alignment horizontal="center"/>
    </xf>
    <xf numFmtId="10" fontId="112" fillId="0" borderId="41" xfId="0" applyNumberFormat="1" applyFont="1" applyBorder="1" applyAlignment="1">
      <alignment horizontal="center"/>
    </xf>
    <xf numFmtId="10" fontId="112" fillId="0" borderId="42" xfId="0" applyNumberFormat="1" applyFont="1" applyBorder="1" applyAlignment="1">
      <alignment horizontal="center"/>
    </xf>
    <xf numFmtId="171" fontId="112" fillId="0" borderId="12" xfId="0" applyNumberFormat="1" applyFont="1" applyBorder="1" applyAlignment="1">
      <alignment wrapText="1"/>
    </xf>
    <xf numFmtId="165" fontId="112" fillId="0" borderId="0" xfId="1283" applyNumberFormat="1" applyFont="1" applyFill="1" applyBorder="1"/>
    <xf numFmtId="171" fontId="0" fillId="0" borderId="12" xfId="0" applyNumberFormat="1" applyBorder="1" applyAlignment="1">
      <alignment wrapText="1"/>
    </xf>
    <xf numFmtId="9" fontId="0" fillId="0" borderId="0" xfId="0" applyNumberFormat="1"/>
    <xf numFmtId="171" fontId="0" fillId="0" borderId="16" xfId="83" applyNumberFormat="1" applyFont="1" applyFill="1" applyBorder="1" applyAlignment="1">
      <alignment horizontal="center"/>
    </xf>
    <xf numFmtId="0" fontId="112" fillId="67" borderId="12" xfId="0" applyFont="1" applyFill="1" applyBorder="1" applyAlignment="1">
      <alignment wrapText="1"/>
    </xf>
    <xf numFmtId="165" fontId="112" fillId="67" borderId="0" xfId="192" applyNumberFormat="1" applyFont="1" applyFill="1" applyBorder="1" applyAlignment="1">
      <alignment horizontal="center"/>
    </xf>
    <xf numFmtId="171" fontId="112" fillId="0" borderId="12" xfId="0" applyNumberFormat="1" applyFont="1" applyBorder="1"/>
    <xf numFmtId="165" fontId="112" fillId="0" borderId="0" xfId="0" applyNumberFormat="1" applyFont="1"/>
    <xf numFmtId="10" fontId="112" fillId="0" borderId="166" xfId="192" applyNumberFormat="1" applyFont="1" applyFill="1" applyBorder="1" applyAlignment="1">
      <alignment horizontal="center"/>
    </xf>
    <xf numFmtId="10" fontId="112" fillId="0" borderId="33" xfId="192" applyNumberFormat="1" applyFont="1" applyFill="1" applyBorder="1" applyAlignment="1">
      <alignment horizontal="center"/>
    </xf>
    <xf numFmtId="10" fontId="112" fillId="0" borderId="158" xfId="181" applyNumberFormat="1" applyFont="1" applyFill="1" applyBorder="1" applyAlignment="1">
      <alignment horizontal="center"/>
    </xf>
    <xf numFmtId="10" fontId="112" fillId="0" borderId="141" xfId="181" applyNumberFormat="1" applyFont="1" applyFill="1" applyBorder="1" applyAlignment="1">
      <alignment horizontal="center"/>
    </xf>
    <xf numFmtId="0" fontId="123" fillId="0" borderId="159" xfId="121" applyFont="1" applyBorder="1" applyAlignment="1">
      <alignment horizontal="left"/>
    </xf>
    <xf numFmtId="9" fontId="112" fillId="0" borderId="0" xfId="1" applyFont="1" applyBorder="1"/>
    <xf numFmtId="7" fontId="0" fillId="0" borderId="16" xfId="83" applyNumberFormat="1" applyFont="1" applyFill="1" applyBorder="1" applyAlignment="1">
      <alignment horizontal="center"/>
    </xf>
    <xf numFmtId="5" fontId="112" fillId="0" borderId="0" xfId="83" applyNumberFormat="1" applyFont="1" applyFill="1" applyBorder="1" applyAlignment="1">
      <alignment horizontal="center"/>
    </xf>
    <xf numFmtId="165" fontId="116" fillId="0" borderId="47" xfId="0" applyNumberFormat="1" applyFont="1" applyBorder="1"/>
    <xf numFmtId="0" fontId="0" fillId="67" borderId="51" xfId="0" applyFill="1" applyBorder="1"/>
    <xf numFmtId="6" fontId="13" fillId="67" borderId="52" xfId="0" applyNumberFormat="1" applyFont="1" applyFill="1" applyBorder="1" applyAlignment="1">
      <alignment horizontal="center"/>
    </xf>
    <xf numFmtId="10" fontId="112" fillId="0" borderId="44" xfId="0" applyNumberFormat="1" applyFont="1" applyBorder="1"/>
    <xf numFmtId="10" fontId="0" fillId="0" borderId="44" xfId="172" applyNumberFormat="1" applyFont="1" applyFill="1" applyBorder="1"/>
    <xf numFmtId="171" fontId="0" fillId="0" borderId="60" xfId="0" applyNumberFormat="1" applyBorder="1" applyAlignment="1">
      <alignment horizontal="center"/>
    </xf>
    <xf numFmtId="171" fontId="53" fillId="0" borderId="0" xfId="0" applyNumberFormat="1" applyFont="1" applyAlignment="1">
      <alignment horizontal="center"/>
    </xf>
    <xf numFmtId="10" fontId="0" fillId="0" borderId="44" xfId="0" applyNumberFormat="1" applyBorder="1"/>
    <xf numFmtId="0" fontId="0" fillId="0" borderId="44" xfId="0" applyBorder="1"/>
    <xf numFmtId="6" fontId="0" fillId="0" borderId="60" xfId="0" applyNumberFormat="1" applyBorder="1" applyAlignment="1">
      <alignment horizontal="center"/>
    </xf>
    <xf numFmtId="0" fontId="0" fillId="67" borderId="162" xfId="0" applyFill="1" applyBorder="1"/>
    <xf numFmtId="10" fontId="112" fillId="67" borderId="163" xfId="0" applyNumberFormat="1" applyFont="1" applyFill="1" applyBorder="1" applyAlignment="1">
      <alignment horizontal="center"/>
    </xf>
    <xf numFmtId="6" fontId="112" fillId="67" borderId="164" xfId="0" applyNumberFormat="1" applyFont="1" applyFill="1" applyBorder="1" applyAlignment="1">
      <alignment horizontal="center"/>
    </xf>
    <xf numFmtId="0" fontId="112" fillId="0" borderId="44" xfId="0" applyFont="1" applyBorder="1"/>
    <xf numFmtId="6" fontId="112" fillId="0" borderId="60" xfId="0" applyNumberFormat="1" applyFont="1" applyBorder="1" applyAlignment="1">
      <alignment horizontal="center"/>
    </xf>
    <xf numFmtId="171" fontId="53" fillId="0" borderId="58" xfId="0" applyNumberFormat="1" applyFont="1" applyBorder="1" applyAlignment="1">
      <alignment horizontal="center"/>
    </xf>
    <xf numFmtId="0" fontId="0" fillId="0" borderId="111" xfId="0" applyBorder="1"/>
    <xf numFmtId="6" fontId="0" fillId="0" borderId="112" xfId="0" applyNumberFormat="1" applyBorder="1" applyAlignment="1">
      <alignment horizontal="center"/>
    </xf>
    <xf numFmtId="0" fontId="0" fillId="0" borderId="34" xfId="0" applyBorder="1" applyAlignment="1">
      <alignment horizontal="center"/>
    </xf>
    <xf numFmtId="0" fontId="0" fillId="0" borderId="34" xfId="0" applyBorder="1"/>
    <xf numFmtId="6" fontId="13" fillId="0" borderId="72" xfId="0" applyNumberFormat="1" applyFont="1" applyBorder="1" applyAlignment="1">
      <alignment horizontal="center"/>
    </xf>
    <xf numFmtId="10" fontId="112" fillId="67" borderId="0" xfId="0" applyNumberFormat="1" applyFont="1" applyFill="1" applyAlignment="1">
      <alignment horizontal="center"/>
    </xf>
    <xf numFmtId="0" fontId="53" fillId="0" borderId="106" xfId="0" applyFont="1" applyBorder="1"/>
    <xf numFmtId="10" fontId="112" fillId="0" borderId="0" xfId="0" applyNumberFormat="1" applyFont="1"/>
    <xf numFmtId="171" fontId="53" fillId="0" borderId="16" xfId="0" applyNumberFormat="1" applyFont="1" applyBorder="1" applyAlignment="1">
      <alignment horizontal="center"/>
    </xf>
    <xf numFmtId="10" fontId="112" fillId="0" borderId="34" xfId="0" applyNumberFormat="1" applyFont="1" applyBorder="1"/>
    <xf numFmtId="6" fontId="112" fillId="0" borderId="72" xfId="0" applyNumberFormat="1" applyFont="1" applyBorder="1" applyAlignment="1">
      <alignment horizontal="center"/>
    </xf>
    <xf numFmtId="0" fontId="0" fillId="0" borderId="42" xfId="0" applyBorder="1"/>
    <xf numFmtId="171" fontId="13" fillId="0" borderId="72" xfId="0" applyNumberFormat="1" applyFont="1" applyBorder="1" applyAlignment="1">
      <alignment horizontal="center"/>
    </xf>
    <xf numFmtId="6" fontId="112" fillId="67" borderId="58" xfId="0" applyNumberFormat="1" applyFont="1" applyFill="1" applyBorder="1" applyAlignment="1">
      <alignment horizontal="center"/>
    </xf>
    <xf numFmtId="6" fontId="53" fillId="0" borderId="58" xfId="0" applyNumberFormat="1" applyFont="1" applyBorder="1" applyAlignment="1">
      <alignment horizontal="center"/>
    </xf>
    <xf numFmtId="10" fontId="112" fillId="0" borderId="102" xfId="0" applyNumberFormat="1" applyFont="1" applyBorder="1"/>
    <xf numFmtId="10" fontId="0" fillId="0" borderId="102" xfId="172" applyNumberFormat="1" applyFont="1" applyFill="1" applyBorder="1"/>
    <xf numFmtId="171" fontId="13" fillId="37" borderId="103" xfId="0" applyNumberFormat="1" applyFont="1" applyFill="1" applyBorder="1" applyAlignment="1">
      <alignment horizontal="center"/>
    </xf>
    <xf numFmtId="171" fontId="0" fillId="0" borderId="72" xfId="0" applyNumberFormat="1" applyBorder="1" applyAlignment="1">
      <alignment horizontal="center"/>
    </xf>
    <xf numFmtId="8" fontId="0" fillId="0" borderId="16" xfId="0" applyNumberFormat="1" applyBorder="1" applyAlignment="1">
      <alignment horizontal="center"/>
    </xf>
    <xf numFmtId="0" fontId="112" fillId="67" borderId="64" xfId="0" applyFont="1" applyFill="1" applyBorder="1"/>
    <xf numFmtId="7" fontId="112" fillId="67" borderId="16" xfId="54" applyNumberFormat="1" applyFont="1" applyFill="1" applyBorder="1" applyAlignment="1">
      <alignment horizontal="center"/>
    </xf>
    <xf numFmtId="9" fontId="112" fillId="0" borderId="0" xfId="0" applyNumberFormat="1" applyFont="1" applyAlignment="1">
      <alignment horizontal="center"/>
    </xf>
    <xf numFmtId="44" fontId="0" fillId="0" borderId="0" xfId="83" applyFont="1"/>
    <xf numFmtId="10" fontId="0" fillId="0" borderId="13" xfId="0" applyNumberFormat="1" applyBorder="1"/>
    <xf numFmtId="0" fontId="0" fillId="0" borderId="13" xfId="0" applyBorder="1"/>
    <xf numFmtId="6" fontId="13" fillId="37" borderId="14" xfId="0" applyNumberFormat="1" applyFont="1" applyFill="1" applyBorder="1" applyAlignment="1">
      <alignment horizontal="center"/>
    </xf>
    <xf numFmtId="7" fontId="0" fillId="0" borderId="0" xfId="54" applyNumberFormat="1" applyFont="1" applyFill="1" applyBorder="1" applyAlignment="1">
      <alignment horizontal="center"/>
    </xf>
    <xf numFmtId="0" fontId="0" fillId="67" borderId="140" xfId="0" applyFill="1" applyBorder="1"/>
    <xf numFmtId="10" fontId="0" fillId="67" borderId="169" xfId="0" applyNumberFormat="1" applyFill="1" applyBorder="1"/>
    <xf numFmtId="10" fontId="13" fillId="67" borderId="169" xfId="0" applyNumberFormat="1" applyFont="1" applyFill="1" applyBorder="1"/>
    <xf numFmtId="7" fontId="13" fillId="67" borderId="170" xfId="83" applyNumberFormat="1" applyFont="1" applyFill="1" applyBorder="1" applyAlignment="1"/>
    <xf numFmtId="164" fontId="112" fillId="0" borderId="16" xfId="0" applyNumberFormat="1" applyFont="1" applyBorder="1" applyAlignment="1">
      <alignment horizontal="center"/>
    </xf>
    <xf numFmtId="6" fontId="13" fillId="0" borderId="142" xfId="0" applyNumberFormat="1" applyFont="1" applyBorder="1" applyAlignment="1">
      <alignment horizontal="center"/>
    </xf>
    <xf numFmtId="7" fontId="0" fillId="0" borderId="0" xfId="83" applyNumberFormat="1" applyFont="1" applyFill="1" applyBorder="1" applyAlignment="1">
      <alignment horizontal="center"/>
    </xf>
    <xf numFmtId="0" fontId="0" fillId="0" borderId="0" xfId="83" applyNumberFormat="1" applyFont="1" applyFill="1" applyBorder="1" applyAlignment="1">
      <alignment horizontal="center"/>
    </xf>
    <xf numFmtId="5" fontId="0" fillId="0" borderId="16" xfId="83" applyNumberFormat="1" applyFont="1" applyFill="1" applyBorder="1" applyAlignment="1">
      <alignment horizontal="center"/>
    </xf>
    <xf numFmtId="6" fontId="0" fillId="67" borderId="12" xfId="0" applyNumberFormat="1" applyFill="1" applyBorder="1"/>
    <xf numFmtId="0" fontId="0" fillId="67" borderId="0" xfId="0" applyFill="1"/>
    <xf numFmtId="44" fontId="0" fillId="67" borderId="16" xfId="54" applyFont="1" applyFill="1" applyBorder="1"/>
    <xf numFmtId="0" fontId="112" fillId="0" borderId="99" xfId="0" applyFont="1" applyBorder="1"/>
    <xf numFmtId="0" fontId="112" fillId="0" borderId="102" xfId="0" applyFont="1" applyBorder="1"/>
    <xf numFmtId="7" fontId="53" fillId="37" borderId="103" xfId="83" applyNumberFormat="1" applyFont="1" applyFill="1" applyBorder="1" applyAlignment="1">
      <alignment horizontal="center"/>
    </xf>
    <xf numFmtId="8" fontId="0" fillId="67" borderId="0" xfId="0" applyNumberFormat="1" applyFill="1"/>
    <xf numFmtId="164" fontId="0" fillId="67" borderId="0" xfId="0" applyNumberFormat="1" applyFill="1"/>
    <xf numFmtId="10" fontId="0" fillId="67" borderId="16" xfId="172" applyNumberFormat="1" applyFont="1" applyFill="1" applyBorder="1"/>
    <xf numFmtId="0" fontId="53" fillId="51" borderId="0" xfId="0" applyFont="1" applyFill="1"/>
    <xf numFmtId="171" fontId="53" fillId="51" borderId="0" xfId="0" applyNumberFormat="1" applyFont="1" applyFill="1"/>
    <xf numFmtId="39" fontId="53" fillId="51" borderId="0" xfId="0" applyNumberFormat="1" applyFont="1" applyFill="1" applyAlignment="1">
      <alignment horizontal="right"/>
    </xf>
    <xf numFmtId="5" fontId="53" fillId="0" borderId="0" xfId="0" applyNumberFormat="1" applyFont="1"/>
    <xf numFmtId="44" fontId="0" fillId="0" borderId="0" xfId="83" applyFont="1" applyFill="1" applyBorder="1" applyAlignment="1">
      <alignment horizontal="center"/>
    </xf>
    <xf numFmtId="0" fontId="53" fillId="67" borderId="12" xfId="0" applyFont="1" applyFill="1" applyBorder="1"/>
    <xf numFmtId="0" fontId="53" fillId="67" borderId="0" xfId="0" applyFont="1" applyFill="1"/>
    <xf numFmtId="0" fontId="53" fillId="67" borderId="16" xfId="0" applyFont="1" applyFill="1" applyBorder="1"/>
    <xf numFmtId="10" fontId="0" fillId="0" borderId="0" xfId="192" applyNumberFormat="1" applyFont="1" applyFill="1" applyBorder="1"/>
    <xf numFmtId="7" fontId="53" fillId="67" borderId="16" xfId="0" applyNumberFormat="1" applyFont="1" applyFill="1" applyBorder="1"/>
    <xf numFmtId="7" fontId="112" fillId="0" borderId="0" xfId="0" applyNumberFormat="1" applyFont="1"/>
    <xf numFmtId="4" fontId="0" fillId="0" borderId="99" xfId="0" applyNumberFormat="1" applyBorder="1"/>
    <xf numFmtId="0" fontId="13" fillId="0" borderId="102" xfId="0" applyFont="1" applyBorder="1"/>
    <xf numFmtId="6" fontId="13" fillId="37" borderId="103" xfId="0" applyNumberFormat="1" applyFont="1" applyFill="1" applyBorder="1" applyAlignment="1">
      <alignment horizontal="center"/>
    </xf>
    <xf numFmtId="10" fontId="0" fillId="0" borderId="0" xfId="192" applyNumberFormat="1" applyFont="1"/>
    <xf numFmtId="0" fontId="53" fillId="67" borderId="140" xfId="0" applyFont="1" applyFill="1" applyBorder="1"/>
    <xf numFmtId="0" fontId="53" fillId="67" borderId="141" xfId="0" applyFont="1" applyFill="1" applyBorder="1"/>
    <xf numFmtId="0" fontId="0" fillId="67" borderId="142" xfId="0" applyFill="1" applyBorder="1"/>
    <xf numFmtId="9" fontId="0" fillId="0" borderId="0" xfId="192" applyFont="1"/>
    <xf numFmtId="6" fontId="0" fillId="0" borderId="0" xfId="0" applyNumberFormat="1" applyAlignment="1">
      <alignment horizontal="center"/>
    </xf>
    <xf numFmtId="0" fontId="13" fillId="0" borderId="48" xfId="123" applyFont="1" applyBorder="1"/>
    <xf numFmtId="0" fontId="116" fillId="0" borderId="143" xfId="123" applyFont="1" applyBorder="1"/>
    <xf numFmtId="0" fontId="112" fillId="0" borderId="144" xfId="123" applyFont="1" applyBorder="1" applyAlignment="1">
      <alignment horizontal="center" vertical="center"/>
    </xf>
    <xf numFmtId="0" fontId="112" fillId="0" borderId="144" xfId="123" applyFont="1" applyBorder="1"/>
    <xf numFmtId="3" fontId="112" fillId="0" borderId="145" xfId="123" applyNumberFormat="1" applyFont="1" applyBorder="1" applyAlignment="1">
      <alignment horizontal="center"/>
    </xf>
    <xf numFmtId="0" fontId="13" fillId="0" borderId="0" xfId="123" applyFont="1"/>
    <xf numFmtId="0" fontId="116" fillId="0" borderId="48" xfId="123" applyFont="1" applyBorder="1"/>
    <xf numFmtId="0" fontId="112" fillId="0" borderId="0" xfId="123" applyFont="1"/>
    <xf numFmtId="0" fontId="112" fillId="0" borderId="30" xfId="123" applyFont="1" applyBorder="1"/>
    <xf numFmtId="0" fontId="116" fillId="0" borderId="42" xfId="123" applyFont="1" applyBorder="1"/>
    <xf numFmtId="0" fontId="112" fillId="0" borderId="32" xfId="123" applyFont="1" applyBorder="1" applyAlignment="1">
      <alignment horizontal="center"/>
    </xf>
    <xf numFmtId="0" fontId="112" fillId="0" borderId="49" xfId="123" applyFont="1" applyBorder="1" applyAlignment="1">
      <alignment horizontal="center"/>
    </xf>
    <xf numFmtId="166" fontId="112" fillId="0" borderId="48" xfId="123" applyNumberFormat="1" applyFont="1" applyBorder="1"/>
    <xf numFmtId="42" fontId="112" fillId="0" borderId="0" xfId="123" applyNumberFormat="1" applyFont="1"/>
    <xf numFmtId="4" fontId="112" fillId="0" borderId="0" xfId="123" applyNumberFormat="1" applyFont="1"/>
    <xf numFmtId="42" fontId="112" fillId="0" borderId="30" xfId="123" applyNumberFormat="1" applyFont="1" applyBorder="1"/>
    <xf numFmtId="166" fontId="112" fillId="69" borderId="48" xfId="123" applyNumberFormat="1" applyFont="1" applyFill="1" applyBorder="1"/>
    <xf numFmtId="9" fontId="13" fillId="0" borderId="0" xfId="1" applyFont="1"/>
    <xf numFmtId="0" fontId="111" fillId="0" borderId="166" xfId="123" applyFont="1" applyBorder="1"/>
    <xf numFmtId="44" fontId="53" fillId="0" borderId="167" xfId="1283" applyFont="1" applyBorder="1"/>
    <xf numFmtId="4" fontId="53" fillId="0" borderId="167" xfId="123" applyNumberFormat="1" applyFont="1" applyBorder="1"/>
    <xf numFmtId="42" fontId="53" fillId="0" borderId="171" xfId="123" applyNumberFormat="1" applyFont="1" applyBorder="1"/>
    <xf numFmtId="0" fontId="0" fillId="0" borderId="30" xfId="0" applyBorder="1"/>
    <xf numFmtId="44" fontId="0" fillId="0" borderId="30" xfId="0" applyNumberFormat="1" applyBorder="1"/>
    <xf numFmtId="0" fontId="0" fillId="0" borderId="0" xfId="1" applyNumberFormat="1" applyFont="1"/>
    <xf numFmtId="42" fontId="13" fillId="0" borderId="52" xfId="0" applyNumberFormat="1" applyFont="1" applyBorder="1"/>
    <xf numFmtId="0" fontId="0" fillId="0" borderId="143" xfId="0" applyBorder="1"/>
    <xf numFmtId="0" fontId="13" fillId="0" borderId="144" xfId="0" applyFont="1" applyBorder="1" applyAlignment="1">
      <alignment horizontal="center"/>
    </xf>
    <xf numFmtId="0" fontId="13" fillId="0" borderId="167" xfId="0" applyFont="1" applyBorder="1" applyAlignment="1">
      <alignment horizontal="center"/>
    </xf>
    <xf numFmtId="0" fontId="13" fillId="0" borderId="145" xfId="0" applyFont="1" applyBorder="1" applyAlignment="1">
      <alignment horizontal="center"/>
    </xf>
    <xf numFmtId="0" fontId="0" fillId="0" borderId="144" xfId="0" applyBorder="1"/>
    <xf numFmtId="44" fontId="0" fillId="0" borderId="0" xfId="1283" applyFont="1" applyBorder="1"/>
    <xf numFmtId="44" fontId="0" fillId="0" borderId="145" xfId="0" applyNumberFormat="1" applyBorder="1"/>
    <xf numFmtId="4" fontId="0" fillId="0" borderId="0" xfId="0" applyNumberFormat="1"/>
    <xf numFmtId="0" fontId="116" fillId="69" borderId="48" xfId="123" applyFont="1" applyFill="1" applyBorder="1"/>
    <xf numFmtId="9" fontId="0" fillId="0" borderId="0" xfId="1" applyFont="1" applyBorder="1"/>
    <xf numFmtId="44" fontId="0" fillId="0" borderId="30" xfId="1283" applyFont="1" applyBorder="1"/>
    <xf numFmtId="9" fontId="0" fillId="0" borderId="0" xfId="1" applyFont="1"/>
    <xf numFmtId="44" fontId="0" fillId="0" borderId="52" xfId="0" applyNumberFormat="1" applyBorder="1"/>
    <xf numFmtId="44" fontId="0" fillId="0" borderId="0" xfId="1283" applyFont="1" applyFill="1" applyBorder="1"/>
    <xf numFmtId="42" fontId="0" fillId="0" borderId="52" xfId="0" applyNumberFormat="1" applyBorder="1"/>
    <xf numFmtId="0" fontId="0" fillId="0" borderId="166" xfId="0" applyBorder="1"/>
    <xf numFmtId="10" fontId="0" fillId="0" borderId="167" xfId="0" applyNumberFormat="1" applyBorder="1"/>
    <xf numFmtId="0" fontId="0" fillId="0" borderId="167" xfId="0" applyBorder="1"/>
    <xf numFmtId="44" fontId="0" fillId="0" borderId="171" xfId="0" applyNumberFormat="1" applyBorder="1"/>
    <xf numFmtId="10" fontId="13" fillId="0" borderId="51" xfId="0" applyNumberFormat="1" applyFont="1" applyBorder="1"/>
    <xf numFmtId="44" fontId="13" fillId="0" borderId="52" xfId="0" applyNumberFormat="1" applyFont="1" applyBorder="1"/>
    <xf numFmtId="10" fontId="0" fillId="0" borderId="144" xfId="0" applyNumberFormat="1" applyBorder="1"/>
    <xf numFmtId="0" fontId="108" fillId="0" borderId="50" xfId="0" applyFont="1" applyBorder="1"/>
    <xf numFmtId="10" fontId="108" fillId="0" borderId="51" xfId="0" applyNumberFormat="1" applyFont="1" applyBorder="1"/>
    <xf numFmtId="0" fontId="108" fillId="0" borderId="51" xfId="0" applyFont="1" applyBorder="1"/>
    <xf numFmtId="44" fontId="108" fillId="57" borderId="52" xfId="0" applyNumberFormat="1" applyFont="1" applyFill="1" applyBorder="1"/>
    <xf numFmtId="0" fontId="113" fillId="0" borderId="82" xfId="0" applyFont="1" applyBorder="1" applyAlignment="1">
      <alignment horizontal="center" vertical="center" wrapText="1"/>
    </xf>
    <xf numFmtId="166" fontId="112" fillId="0" borderId="82" xfId="122" applyNumberFormat="1" applyFont="1" applyBorder="1" applyAlignment="1">
      <alignment horizontal="center" vertical="center" wrapText="1"/>
    </xf>
    <xf numFmtId="0" fontId="0" fillId="0" borderId="82" xfId="0" applyBorder="1" applyAlignment="1">
      <alignment horizontal="center"/>
    </xf>
    <xf numFmtId="175" fontId="123" fillId="0" borderId="82" xfId="1" applyNumberFormat="1" applyFont="1" applyFill="1" applyBorder="1" applyAlignment="1">
      <alignment horizontal="center" vertical="center" wrapText="1"/>
    </xf>
    <xf numFmtId="0" fontId="107" fillId="0" borderId="0" xfId="0" applyFont="1" applyAlignment="1">
      <alignment horizontal="center" vertical="center" wrapText="1"/>
    </xf>
    <xf numFmtId="0" fontId="53" fillId="39" borderId="82" xfId="0" applyFont="1" applyFill="1" applyBorder="1" applyAlignment="1">
      <alignment horizontal="center" vertical="center"/>
    </xf>
    <xf numFmtId="0" fontId="53" fillId="72" borderId="82" xfId="0" applyFont="1" applyFill="1" applyBorder="1" applyAlignment="1">
      <alignment horizontal="center" vertical="center"/>
    </xf>
    <xf numFmtId="0" fontId="53" fillId="72" borderId="82" xfId="0" applyFont="1" applyFill="1" applyBorder="1" applyAlignment="1">
      <alignment horizontal="center" vertical="center" wrapText="1"/>
    </xf>
    <xf numFmtId="0" fontId="53" fillId="37" borderId="82" xfId="0" applyFont="1" applyFill="1" applyBorder="1" applyAlignment="1">
      <alignment horizontal="center" vertical="center" wrapText="1"/>
    </xf>
    <xf numFmtId="0" fontId="53" fillId="0" borderId="82" xfId="0" applyFont="1" applyBorder="1" applyAlignment="1">
      <alignment horizontal="center" vertical="center"/>
    </xf>
    <xf numFmtId="44" fontId="0" fillId="0" borderId="82" xfId="0" applyNumberFormat="1" applyBorder="1" applyAlignment="1">
      <alignment horizontal="center"/>
    </xf>
    <xf numFmtId="10" fontId="0" fillId="0" borderId="82" xfId="0" applyNumberFormat="1" applyBorder="1" applyAlignment="1">
      <alignment horizontal="center"/>
    </xf>
    <xf numFmtId="1" fontId="0" fillId="0" borderId="82" xfId="0" applyNumberFormat="1" applyBorder="1" applyAlignment="1">
      <alignment horizontal="center"/>
    </xf>
    <xf numFmtId="44" fontId="0" fillId="37" borderId="82" xfId="0" applyNumberFormat="1" applyFill="1" applyBorder="1" applyAlignment="1">
      <alignment horizontal="center"/>
    </xf>
    <xf numFmtId="0" fontId="124" fillId="0" borderId="82" xfId="0" applyFont="1" applyBorder="1" applyAlignment="1">
      <alignment horizontal="center" vertical="center"/>
    </xf>
    <xf numFmtId="44" fontId="0" fillId="0" borderId="82" xfId="1283" applyFont="1" applyFill="1" applyBorder="1" applyAlignment="1">
      <alignment horizontal="center"/>
    </xf>
    <xf numFmtId="0" fontId="13" fillId="0" borderId="82" xfId="0" applyFont="1" applyBorder="1" applyAlignment="1">
      <alignment horizontal="center" vertical="center"/>
    </xf>
    <xf numFmtId="10" fontId="0" fillId="0" borderId="82" xfId="1" applyNumberFormat="1" applyFont="1" applyBorder="1" applyAlignment="1">
      <alignment horizontal="center"/>
    </xf>
    <xf numFmtId="0" fontId="0" fillId="56" borderId="82" xfId="0" applyFill="1" applyBorder="1"/>
    <xf numFmtId="0" fontId="112" fillId="39" borderId="0" xfId="0" applyFont="1" applyFill="1"/>
    <xf numFmtId="0" fontId="0" fillId="39" borderId="0" xfId="0" applyFill="1" applyAlignment="1">
      <alignment horizontal="center"/>
    </xf>
    <xf numFmtId="0" fontId="0" fillId="39" borderId="0" xfId="0" applyFill="1" applyAlignment="1">
      <alignment horizontal="center" wrapText="1"/>
    </xf>
    <xf numFmtId="0" fontId="0" fillId="72" borderId="0" xfId="0" applyFill="1"/>
    <xf numFmtId="0" fontId="0" fillId="72" borderId="0" xfId="0" applyFill="1" applyAlignment="1">
      <alignment horizontal="center"/>
    </xf>
    <xf numFmtId="0" fontId="58" fillId="73" borderId="8" xfId="159" applyFont="1" applyFill="1" applyBorder="1"/>
    <xf numFmtId="0" fontId="58" fillId="73" borderId="10" xfId="159" applyFont="1" applyFill="1" applyBorder="1"/>
    <xf numFmtId="0" fontId="58" fillId="73" borderId="10" xfId="159" applyFont="1" applyFill="1" applyBorder="1" applyAlignment="1">
      <alignment horizontal="center"/>
    </xf>
    <xf numFmtId="166" fontId="58" fillId="73" borderId="11" xfId="159" applyNumberFormat="1" applyFont="1" applyFill="1" applyBorder="1" applyAlignment="1">
      <alignment horizontal="center"/>
    </xf>
    <xf numFmtId="0" fontId="125" fillId="73" borderId="12" xfId="159" applyFont="1" applyFill="1" applyBorder="1"/>
    <xf numFmtId="0" fontId="125" fillId="73" borderId="0" xfId="159" applyFont="1" applyFill="1" applyAlignment="1">
      <alignment horizontal="right"/>
    </xf>
    <xf numFmtId="0" fontId="125" fillId="73" borderId="16" xfId="159" applyFont="1" applyFill="1" applyBorder="1" applyAlignment="1">
      <alignment horizontal="center"/>
    </xf>
    <xf numFmtId="0" fontId="125" fillId="73" borderId="54" xfId="159" applyFont="1" applyFill="1" applyBorder="1"/>
    <xf numFmtId="0" fontId="125" fillId="73" borderId="32" xfId="159" applyFont="1" applyFill="1" applyBorder="1" applyAlignment="1">
      <alignment horizontal="right"/>
    </xf>
    <xf numFmtId="1" fontId="125" fillId="73" borderId="58" xfId="159" applyNumberFormat="1" applyFont="1" applyFill="1" applyBorder="1" applyAlignment="1">
      <alignment horizontal="center"/>
    </xf>
    <xf numFmtId="0" fontId="44" fillId="0" borderId="0" xfId="0" applyFont="1" applyAlignment="1">
      <alignment horizontal="left"/>
    </xf>
    <xf numFmtId="0" fontId="125" fillId="73" borderId="54" xfId="159" applyFont="1" applyFill="1" applyBorder="1" applyAlignment="1">
      <alignment horizontal="left"/>
    </xf>
    <xf numFmtId="0" fontId="126" fillId="73" borderId="32" xfId="159" applyFont="1" applyFill="1" applyBorder="1" applyAlignment="1">
      <alignment horizontal="right"/>
    </xf>
    <xf numFmtId="0" fontId="125" fillId="73" borderId="58" xfId="159" applyFont="1" applyFill="1" applyBorder="1" applyAlignment="1">
      <alignment horizontal="center"/>
    </xf>
    <xf numFmtId="0" fontId="125" fillId="73" borderId="0" xfId="159" applyFont="1" applyFill="1"/>
    <xf numFmtId="1" fontId="125" fillId="73" borderId="16" xfId="159" applyNumberFormat="1" applyFont="1" applyFill="1" applyBorder="1" applyAlignment="1">
      <alignment horizontal="center"/>
    </xf>
    <xf numFmtId="0" fontId="125" fillId="73" borderId="140" xfId="159" applyFont="1" applyFill="1" applyBorder="1"/>
    <xf numFmtId="0" fontId="125" fillId="73" borderId="141" xfId="159" applyFont="1" applyFill="1" applyBorder="1"/>
    <xf numFmtId="0" fontId="125" fillId="73" borderId="141" xfId="159" applyFont="1" applyFill="1" applyBorder="1" applyAlignment="1">
      <alignment horizontal="right"/>
    </xf>
    <xf numFmtId="1" fontId="125" fillId="73" borderId="142" xfId="159" applyNumberFormat="1" applyFont="1" applyFill="1" applyBorder="1" applyAlignment="1">
      <alignment horizontal="center"/>
    </xf>
    <xf numFmtId="0" fontId="125" fillId="73" borderId="142" xfId="159" applyFont="1" applyFill="1" applyBorder="1" applyAlignment="1">
      <alignment horizontal="center"/>
    </xf>
    <xf numFmtId="0" fontId="53" fillId="0" borderId="144" xfId="134" applyFont="1" applyBorder="1" applyAlignment="1">
      <alignment horizontal="center" vertical="center" wrapText="1"/>
    </xf>
    <xf numFmtId="44" fontId="0" fillId="59" borderId="0" xfId="1283" applyFont="1" applyFill="1" applyBorder="1"/>
    <xf numFmtId="10" fontId="0" fillId="0" borderId="32" xfId="1" applyNumberFormat="1" applyFont="1" applyFill="1" applyBorder="1"/>
    <xf numFmtId="0" fontId="13" fillId="0" borderId="144" xfId="0" applyFont="1" applyBorder="1"/>
    <xf numFmtId="10" fontId="0" fillId="0" borderId="144" xfId="1" applyNumberFormat="1" applyFont="1" applyFill="1" applyBorder="1"/>
    <xf numFmtId="0" fontId="13" fillId="0" borderId="167" xfId="0" applyFont="1" applyBorder="1"/>
    <xf numFmtId="0" fontId="53" fillId="0" borderId="0" xfId="134" applyFont="1" applyAlignment="1">
      <alignment vertical="center"/>
    </xf>
    <xf numFmtId="164" fontId="13" fillId="0" borderId="0" xfId="0" applyNumberFormat="1" applyFont="1"/>
    <xf numFmtId="6" fontId="123" fillId="42" borderId="41" xfId="0" applyNumberFormat="1" applyFont="1" applyFill="1" applyBorder="1" applyAlignment="1">
      <alignment horizontal="center" vertical="center" wrapText="1"/>
    </xf>
    <xf numFmtId="8" fontId="123" fillId="42" borderId="41" xfId="0" applyNumberFormat="1" applyFont="1" applyFill="1" applyBorder="1" applyAlignment="1">
      <alignment horizontal="center" vertical="center" wrapText="1"/>
    </xf>
    <xf numFmtId="9" fontId="123" fillId="42" borderId="41" xfId="1" applyFont="1" applyFill="1" applyBorder="1" applyAlignment="1">
      <alignment horizontal="center" vertical="center" wrapText="1"/>
    </xf>
    <xf numFmtId="10" fontId="123" fillId="42" borderId="41" xfId="1" applyNumberFormat="1" applyFont="1" applyFill="1" applyBorder="1" applyAlignment="1">
      <alignment horizontal="center" vertical="center" wrapText="1"/>
    </xf>
    <xf numFmtId="175" fontId="123" fillId="42" borderId="82" xfId="1" applyNumberFormat="1" applyFont="1" applyFill="1" applyBorder="1" applyAlignment="1">
      <alignment horizontal="center" vertical="center" wrapText="1"/>
    </xf>
    <xf numFmtId="6" fontId="123" fillId="42" borderId="82" xfId="0" applyNumberFormat="1" applyFont="1" applyFill="1" applyBorder="1" applyAlignment="1">
      <alignment horizontal="center" vertical="center" wrapText="1"/>
    </xf>
    <xf numFmtId="8" fontId="123" fillId="42" borderId="82" xfId="0" applyNumberFormat="1" applyFont="1" applyFill="1" applyBorder="1" applyAlignment="1">
      <alignment horizontal="center" vertical="center" wrapText="1"/>
    </xf>
    <xf numFmtId="6" fontId="123" fillId="0" borderId="82" xfId="0" applyNumberFormat="1" applyFont="1" applyBorder="1" applyAlignment="1">
      <alignment horizontal="center" vertical="center" wrapText="1"/>
    </xf>
    <xf numFmtId="8" fontId="123" fillId="0" borderId="82" xfId="0" applyNumberFormat="1" applyFont="1" applyBorder="1" applyAlignment="1">
      <alignment horizontal="center" vertical="center" wrapText="1"/>
    </xf>
    <xf numFmtId="10" fontId="123" fillId="0" borderId="41" xfId="1" applyNumberFormat="1" applyFont="1" applyFill="1" applyBorder="1" applyAlignment="1">
      <alignment horizontal="center" vertical="center" wrapText="1"/>
    </xf>
    <xf numFmtId="8" fontId="123" fillId="0" borderId="41" xfId="0" applyNumberFormat="1" applyFont="1" applyBorder="1" applyAlignment="1">
      <alignment horizontal="center" vertical="center" wrapText="1"/>
    </xf>
    <xf numFmtId="6" fontId="123" fillId="0" borderId="41" xfId="0" applyNumberFormat="1" applyFont="1" applyBorder="1" applyAlignment="1">
      <alignment horizontal="center" vertical="center" wrapText="1"/>
    </xf>
    <xf numFmtId="0" fontId="116" fillId="0" borderId="82" xfId="266" applyFont="1" applyBorder="1" applyAlignment="1">
      <alignment horizontal="center" vertical="center" wrapText="1"/>
    </xf>
    <xf numFmtId="0" fontId="116" fillId="0" borderId="0" xfId="266" applyFont="1" applyAlignment="1">
      <alignment horizontal="center" vertical="center" wrapText="1"/>
    </xf>
    <xf numFmtId="0" fontId="0" fillId="0" borderId="0" xfId="0" applyAlignment="1">
      <alignment horizontal="center" vertical="center"/>
    </xf>
    <xf numFmtId="0" fontId="0" fillId="0" borderId="82" xfId="0" applyBorder="1" applyAlignment="1">
      <alignment horizontal="center" vertical="center"/>
    </xf>
    <xf numFmtId="0" fontId="0" fillId="0" borderId="0" xfId="0" applyAlignment="1">
      <alignment horizontal="left" vertical="center"/>
    </xf>
    <xf numFmtId="0" fontId="0" fillId="42" borderId="82" xfId="0" applyFill="1" applyBorder="1" applyAlignment="1">
      <alignment horizontal="center"/>
    </xf>
    <xf numFmtId="0" fontId="0" fillId="42" borderId="41" xfId="0" applyFill="1" applyBorder="1" applyAlignment="1">
      <alignment horizontal="center"/>
    </xf>
    <xf numFmtId="0" fontId="0" fillId="43" borderId="82" xfId="0" applyFill="1" applyBorder="1" applyAlignment="1">
      <alignment horizontal="center"/>
    </xf>
    <xf numFmtId="0" fontId="0" fillId="70" borderId="82" xfId="0" applyFill="1" applyBorder="1" applyAlignment="1">
      <alignment horizontal="center"/>
    </xf>
    <xf numFmtId="0" fontId="0" fillId="71" borderId="82" xfId="0" applyFill="1" applyBorder="1" applyAlignment="1">
      <alignment horizontal="center"/>
    </xf>
    <xf numFmtId="0" fontId="0" fillId="59" borderId="82" xfId="0" applyFill="1" applyBorder="1" applyAlignment="1">
      <alignment horizontal="center"/>
    </xf>
    <xf numFmtId="0" fontId="99" fillId="43" borderId="50" xfId="0" applyFont="1" applyFill="1" applyBorder="1" applyAlignment="1">
      <alignment horizontal="center" vertical="center"/>
    </xf>
    <xf numFmtId="0" fontId="96" fillId="43" borderId="52" xfId="0" applyFont="1" applyFill="1" applyBorder="1" applyAlignment="1">
      <alignment vertical="center" wrapText="1"/>
    </xf>
    <xf numFmtId="0" fontId="96" fillId="43" borderId="50" xfId="0" applyFont="1" applyFill="1" applyBorder="1" applyAlignment="1">
      <alignment vertical="center"/>
    </xf>
    <xf numFmtId="0" fontId="15" fillId="0" borderId="11" xfId="996" applyFont="1" applyBorder="1" applyAlignment="1">
      <alignment horizontal="left" vertical="center" wrapText="1"/>
    </xf>
    <xf numFmtId="0" fontId="15" fillId="0" borderId="142" xfId="996" applyFont="1" applyBorder="1" applyAlignment="1">
      <alignment horizontal="left" vertical="center" wrapText="1"/>
    </xf>
    <xf numFmtId="0" fontId="15" fillId="0" borderId="10" xfId="996" applyFont="1" applyBorder="1" applyAlignment="1">
      <alignment horizontal="left" vertical="top" wrapText="1"/>
    </xf>
    <xf numFmtId="0" fontId="15" fillId="0" borderId="141" xfId="996" applyFont="1" applyBorder="1" applyAlignment="1">
      <alignment horizontal="left" vertical="top" wrapText="1"/>
    </xf>
    <xf numFmtId="0" fontId="15" fillId="0" borderId="16" xfId="996" applyFont="1" applyBorder="1" applyAlignment="1">
      <alignment horizontal="left" vertical="center" wrapText="1"/>
    </xf>
    <xf numFmtId="0" fontId="15" fillId="0" borderId="10" xfId="996" applyFont="1" applyBorder="1" applyAlignment="1">
      <alignment vertical="top" wrapText="1"/>
    </xf>
    <xf numFmtId="0" fontId="15" fillId="0" borderId="141" xfId="996" applyFont="1" applyBorder="1" applyAlignment="1">
      <alignment vertical="top" wrapText="1"/>
    </xf>
    <xf numFmtId="49" fontId="15" fillId="0" borderId="11" xfId="996" applyNumberFormat="1" applyFont="1" applyBorder="1" applyAlignment="1">
      <alignment horizontal="left" vertical="center" wrapText="1"/>
    </xf>
    <xf numFmtId="49" fontId="15" fillId="0" borderId="142" xfId="996" applyNumberFormat="1" applyFont="1" applyBorder="1" applyAlignment="1">
      <alignment horizontal="left" vertical="center" wrapText="1"/>
    </xf>
    <xf numFmtId="168" fontId="53" fillId="40" borderId="50" xfId="2" applyNumberFormat="1" applyFont="1" applyFill="1" applyBorder="1" applyAlignment="1">
      <alignment horizontal="center" vertical="center"/>
    </xf>
    <xf numFmtId="168" fontId="53" fillId="40" borderId="51" xfId="2" applyNumberFormat="1" applyFont="1" applyFill="1" applyBorder="1" applyAlignment="1">
      <alignment horizontal="center" vertical="center"/>
    </xf>
    <xf numFmtId="168" fontId="53" fillId="40" borderId="52" xfId="2" applyNumberFormat="1" applyFont="1" applyFill="1" applyBorder="1" applyAlignment="1">
      <alignment horizontal="center" vertical="center"/>
    </xf>
    <xf numFmtId="168" fontId="53" fillId="38" borderId="50" xfId="2" applyNumberFormat="1" applyFont="1" applyFill="1" applyBorder="1" applyAlignment="1">
      <alignment horizontal="center" vertical="center"/>
    </xf>
    <xf numFmtId="168" fontId="53" fillId="38" borderId="51" xfId="2" applyNumberFormat="1" applyFont="1" applyFill="1" applyBorder="1" applyAlignment="1">
      <alignment horizontal="center" vertical="center"/>
    </xf>
    <xf numFmtId="168" fontId="53" fillId="38" borderId="52" xfId="2" applyNumberFormat="1" applyFont="1" applyFill="1" applyBorder="1" applyAlignment="1">
      <alignment horizontal="center" vertical="center"/>
    </xf>
    <xf numFmtId="164" fontId="112" fillId="0" borderId="127" xfId="120" applyNumberFormat="1" applyFont="1" applyBorder="1" applyAlignment="1">
      <alignment horizontal="center" vertical="center"/>
    </xf>
    <xf numFmtId="164" fontId="112" fillId="0" borderId="124" xfId="120" applyNumberFormat="1" applyFont="1" applyBorder="1" applyAlignment="1">
      <alignment horizontal="center" vertical="center"/>
    </xf>
    <xf numFmtId="164" fontId="112" fillId="0" borderId="107" xfId="120" applyNumberFormat="1" applyFont="1" applyBorder="1" applyAlignment="1">
      <alignment horizontal="center" vertical="center"/>
    </xf>
    <xf numFmtId="0" fontId="0" fillId="0" borderId="69" xfId="0" applyBorder="1"/>
    <xf numFmtId="0" fontId="0" fillId="0" borderId="71" xfId="0" applyBorder="1"/>
    <xf numFmtId="0" fontId="112" fillId="0" borderId="99" xfId="0" applyFont="1" applyBorder="1" applyAlignment="1">
      <alignment horizontal="center"/>
    </xf>
    <xf numFmtId="0" fontId="112" fillId="0" borderId="97" xfId="0" applyFont="1" applyBorder="1" applyAlignment="1">
      <alignment horizontal="center"/>
    </xf>
    <xf numFmtId="0" fontId="13" fillId="0" borderId="55" xfId="0" applyFont="1" applyBorder="1" applyAlignment="1">
      <alignment horizontal="center"/>
    </xf>
    <xf numFmtId="0" fontId="13" fillId="0" borderId="56" xfId="0" applyFont="1" applyBorder="1" applyAlignment="1">
      <alignment horizontal="center"/>
    </xf>
    <xf numFmtId="0" fontId="13" fillId="0" borderId="46" xfId="0" applyFont="1" applyBorder="1" applyAlignment="1">
      <alignment horizontal="center"/>
    </xf>
    <xf numFmtId="0" fontId="1" fillId="0" borderId="15" xfId="0" applyFont="1" applyBorder="1" applyAlignment="1">
      <alignment horizontal="left" wrapText="1"/>
    </xf>
    <xf numFmtId="0" fontId="1" fillId="0" borderId="13" xfId="0" applyFont="1" applyBorder="1" applyAlignment="1">
      <alignment horizontal="left" wrapText="1"/>
    </xf>
    <xf numFmtId="0" fontId="0" fillId="0" borderId="55" xfId="0" applyBorder="1" applyAlignment="1">
      <alignment horizontal="center"/>
    </xf>
    <xf numFmtId="0" fontId="0" fillId="0" borderId="56" xfId="0" applyBorder="1" applyAlignment="1">
      <alignment horizontal="center"/>
    </xf>
    <xf numFmtId="0" fontId="0" fillId="0" borderId="46" xfId="0" applyBorder="1" applyAlignment="1">
      <alignment horizontal="center"/>
    </xf>
    <xf numFmtId="0" fontId="0" fillId="0" borderId="54" xfId="0" applyBorder="1" applyAlignment="1">
      <alignment horizontal="left" wrapText="1"/>
    </xf>
    <xf numFmtId="0" fontId="0" fillId="0" borderId="32" xfId="0" applyBorder="1" applyAlignment="1">
      <alignment horizontal="left" wrapText="1"/>
    </xf>
    <xf numFmtId="0" fontId="112" fillId="0" borderId="0" xfId="120" applyFont="1" applyAlignment="1">
      <alignment horizontal="left" wrapText="1"/>
    </xf>
    <xf numFmtId="0" fontId="112" fillId="0" borderId="16" xfId="120" applyFont="1" applyBorder="1" applyAlignment="1">
      <alignment horizontal="left" wrapText="1"/>
    </xf>
    <xf numFmtId="0" fontId="13" fillId="0" borderId="50" xfId="0" applyFont="1" applyBorder="1" applyAlignment="1">
      <alignment horizontal="center"/>
    </xf>
    <xf numFmtId="0" fontId="53" fillId="43" borderId="69" xfId="2" applyFont="1" applyFill="1" applyBorder="1" applyAlignment="1">
      <alignment horizontal="center"/>
    </xf>
    <xf numFmtId="0" fontId="53" fillId="43" borderId="9" xfId="2" applyFont="1" applyFill="1" applyBorder="1" applyAlignment="1">
      <alignment horizontal="center"/>
    </xf>
    <xf numFmtId="0" fontId="53" fillId="43" borderId="70" xfId="2" applyFont="1" applyFill="1" applyBorder="1" applyAlignment="1">
      <alignment horizontal="center"/>
    </xf>
    <xf numFmtId="44" fontId="13" fillId="0" borderId="0" xfId="1283" applyFont="1" applyFill="1"/>
    <xf numFmtId="0" fontId="1" fillId="0" borderId="58" xfId="0" applyFont="1" applyBorder="1" applyAlignment="1">
      <alignment horizontal="center"/>
    </xf>
    <xf numFmtId="0" fontId="53" fillId="0" borderId="172" xfId="134" applyFont="1" applyBorder="1" applyAlignment="1">
      <alignment horizontal="center" vertical="center" wrapText="1"/>
    </xf>
    <xf numFmtId="0" fontId="53" fillId="0" borderId="173" xfId="134" applyFont="1" applyBorder="1" applyAlignment="1">
      <alignment horizontal="center" vertical="center" wrapText="1"/>
    </xf>
    <xf numFmtId="2" fontId="0" fillId="0" borderId="0" xfId="0" applyNumberFormat="1" applyAlignment="1">
      <alignment horizontal="center" vertical="center"/>
    </xf>
    <xf numFmtId="171" fontId="0" fillId="0" borderId="16" xfId="0" applyNumberFormat="1" applyBorder="1"/>
    <xf numFmtId="0" fontId="0" fillId="59" borderId="12" xfId="0" applyFill="1" applyBorder="1"/>
    <xf numFmtId="2" fontId="0" fillId="59" borderId="0" xfId="0" applyNumberFormat="1" applyFill="1" applyAlignment="1">
      <alignment horizontal="center" vertical="center"/>
    </xf>
    <xf numFmtId="171" fontId="0" fillId="59" borderId="16" xfId="0" applyNumberFormat="1" applyFill="1" applyBorder="1"/>
    <xf numFmtId="2" fontId="13" fillId="0" borderId="0" xfId="0" applyNumberFormat="1" applyFont="1"/>
    <xf numFmtId="171" fontId="13" fillId="0" borderId="16" xfId="1283" applyNumberFormat="1" applyFont="1" applyBorder="1"/>
    <xf numFmtId="171" fontId="0" fillId="0" borderId="58" xfId="0" applyNumberFormat="1" applyBorder="1"/>
    <xf numFmtId="0" fontId="13" fillId="0" borderId="64" xfId="0" applyFont="1" applyBorder="1"/>
    <xf numFmtId="171" fontId="13" fillId="0" borderId="168" xfId="0" applyNumberFormat="1" applyFont="1" applyBorder="1"/>
    <xf numFmtId="164" fontId="0" fillId="0" borderId="16" xfId="0" applyNumberFormat="1" applyBorder="1"/>
    <xf numFmtId="0" fontId="0" fillId="59" borderId="0" xfId="0" applyFill="1" applyAlignment="1">
      <alignment horizontal="center"/>
    </xf>
    <xf numFmtId="0" fontId="0" fillId="59" borderId="16" xfId="0" applyFill="1" applyBorder="1"/>
    <xf numFmtId="0" fontId="0" fillId="0" borderId="58" xfId="0" applyBorder="1"/>
    <xf numFmtId="164" fontId="13" fillId="0" borderId="168" xfId="0" applyNumberFormat="1" applyFont="1" applyBorder="1"/>
    <xf numFmtId="0" fontId="13" fillId="0" borderId="172" xfId="0" applyFont="1" applyBorder="1"/>
    <xf numFmtId="171" fontId="13" fillId="0" borderId="173" xfId="0" applyNumberFormat="1" applyFont="1" applyBorder="1"/>
    <xf numFmtId="0" fontId="0" fillId="0" borderId="172" xfId="0" applyBorder="1" applyAlignment="1">
      <alignment horizontal="left" vertical="center"/>
    </xf>
    <xf numFmtId="164" fontId="0" fillId="0" borderId="173" xfId="0" applyNumberFormat="1" applyBorder="1"/>
    <xf numFmtId="0" fontId="0" fillId="0" borderId="54" xfId="0" applyBorder="1" applyAlignment="1">
      <alignment horizontal="left" vertical="center"/>
    </xf>
    <xf numFmtId="164" fontId="0" fillId="0" borderId="58" xfId="0" applyNumberFormat="1" applyBorder="1"/>
    <xf numFmtId="171" fontId="13" fillId="0" borderId="16" xfId="0" applyNumberFormat="1" applyFont="1" applyBorder="1"/>
    <xf numFmtId="0" fontId="53" fillId="0" borderId="64" xfId="134" applyFont="1" applyBorder="1" applyAlignment="1">
      <alignment vertical="center"/>
    </xf>
    <xf numFmtId="0" fontId="53" fillId="0" borderId="140" xfId="134" applyFont="1" applyBorder="1" applyAlignment="1">
      <alignment vertical="center"/>
    </xf>
    <xf numFmtId="0" fontId="13" fillId="0" borderId="141" xfId="0" applyFont="1" applyBorder="1"/>
    <xf numFmtId="164" fontId="13" fillId="37" borderId="142" xfId="0" applyNumberFormat="1" applyFont="1" applyFill="1" applyBorder="1"/>
    <xf numFmtId="17" fontId="127" fillId="0" borderId="0" xfId="996" applyNumberFormat="1" applyFont="1" applyAlignment="1">
      <alignment horizontal="center"/>
    </xf>
    <xf numFmtId="0" fontId="128" fillId="0" borderId="0" xfId="295" applyFont="1"/>
    <xf numFmtId="0" fontId="130" fillId="0" borderId="39" xfId="0" applyFont="1" applyBorder="1"/>
    <xf numFmtId="0" fontId="129" fillId="0" borderId="127" xfId="0" applyFont="1" applyBorder="1"/>
    <xf numFmtId="10" fontId="129" fillId="0" borderId="124" xfId="1" applyNumberFormat="1" applyFont="1" applyFill="1" applyBorder="1" applyAlignment="1">
      <alignment horizontal="center"/>
    </xf>
    <xf numFmtId="165" fontId="129" fillId="0" borderId="16" xfId="3" applyNumberFormat="1" applyFont="1" applyFill="1" applyBorder="1" applyAlignment="1">
      <alignment horizontal="left" wrapText="1"/>
    </xf>
    <xf numFmtId="0" fontId="129" fillId="0" borderId="0" xfId="0" applyFont="1"/>
    <xf numFmtId="0" fontId="129" fillId="0" borderId="124" xfId="0" applyFont="1" applyBorder="1"/>
    <xf numFmtId="0" fontId="129" fillId="0" borderId="16" xfId="121" applyFont="1" applyBorder="1" applyAlignment="1">
      <alignment horizontal="left" wrapText="1"/>
    </xf>
    <xf numFmtId="10" fontId="129" fillId="0" borderId="30" xfId="54" applyNumberFormat="1" applyFont="1" applyFill="1" applyBorder="1" applyAlignment="1">
      <alignment horizontal="center"/>
    </xf>
    <xf numFmtId="0" fontId="130" fillId="0" borderId="12" xfId="0" applyFont="1" applyBorder="1" applyAlignment="1">
      <alignment horizontal="left" wrapText="1"/>
    </xf>
    <xf numFmtId="165" fontId="130" fillId="0" borderId="16" xfId="3" applyNumberFormat="1" applyFont="1" applyFill="1" applyBorder="1" applyAlignment="1">
      <alignment horizontal="left" wrapText="1"/>
    </xf>
    <xf numFmtId="10" fontId="130" fillId="0" borderId="45" xfId="54" applyNumberFormat="1" applyFont="1" applyFill="1" applyBorder="1" applyAlignment="1">
      <alignment horizontal="center"/>
    </xf>
    <xf numFmtId="0" fontId="130" fillId="0" borderId="12" xfId="0" applyFont="1" applyBorder="1" applyAlignment="1">
      <alignment wrapText="1"/>
    </xf>
    <xf numFmtId="10" fontId="130" fillId="0" borderId="0" xfId="0" applyNumberFormat="1" applyFont="1" applyAlignment="1">
      <alignment horizontal="center"/>
    </xf>
    <xf numFmtId="165" fontId="130" fillId="0" borderId="16" xfId="121" applyNumberFormat="1" applyFont="1" applyBorder="1" applyAlignment="1">
      <alignment horizontal="left" wrapText="1"/>
    </xf>
    <xf numFmtId="10" fontId="130" fillId="0" borderId="0" xfId="0" applyNumberFormat="1" applyFont="1" applyAlignment="1">
      <alignment horizontal="center" wrapText="1"/>
    </xf>
    <xf numFmtId="0" fontId="131" fillId="64" borderId="0" xfId="1291" applyFont="1" applyFill="1" applyAlignment="1">
      <alignment horizontal="center"/>
    </xf>
    <xf numFmtId="0" fontId="133" fillId="0" borderId="12" xfId="0" applyFont="1" applyBorder="1"/>
    <xf numFmtId="10" fontId="133" fillId="0" borderId="30" xfId="192" applyNumberFormat="1" applyFont="1" applyFill="1" applyBorder="1" applyAlignment="1">
      <alignment horizontal="center"/>
    </xf>
    <xf numFmtId="0" fontId="134" fillId="73" borderId="0" xfId="159" applyFont="1" applyFill="1" applyAlignment="1">
      <alignment horizontal="center"/>
    </xf>
    <xf numFmtId="1" fontId="134" fillId="73" borderId="32" xfId="159" applyNumberFormat="1" applyFont="1" applyFill="1" applyBorder="1" applyAlignment="1">
      <alignment horizontal="center"/>
    </xf>
    <xf numFmtId="0" fontId="133" fillId="0" borderId="0" xfId="0" applyFont="1"/>
    <xf numFmtId="0" fontId="53" fillId="40" borderId="50" xfId="0" applyFont="1" applyFill="1" applyBorder="1" applyAlignment="1">
      <alignment horizontal="center" wrapText="1"/>
    </xf>
    <xf numFmtId="0" fontId="53" fillId="40" borderId="51" xfId="0" applyFont="1" applyFill="1" applyBorder="1" applyAlignment="1">
      <alignment horizontal="center" wrapText="1"/>
    </xf>
    <xf numFmtId="0" fontId="53" fillId="40" borderId="52" xfId="0" applyFont="1" applyFill="1" applyBorder="1" applyAlignment="1">
      <alignment horizontal="center" wrapText="1"/>
    </xf>
    <xf numFmtId="0" fontId="1" fillId="38" borderId="8" xfId="0" applyFont="1" applyFill="1" applyBorder="1" applyAlignment="1">
      <alignment horizontal="center" wrapText="1"/>
    </xf>
    <xf numFmtId="0" fontId="1" fillId="38" borderId="10" xfId="0" applyFont="1" applyFill="1" applyBorder="1" applyAlignment="1">
      <alignment horizontal="center" wrapText="1"/>
    </xf>
    <xf numFmtId="0" fontId="1" fillId="38" borderId="11" xfId="0" applyFont="1" applyFill="1" applyBorder="1" applyAlignment="1">
      <alignment horizontal="center" wrapText="1"/>
    </xf>
    <xf numFmtId="0" fontId="13" fillId="38" borderId="50" xfId="0" applyFont="1" applyFill="1" applyBorder="1" applyAlignment="1">
      <alignment horizontal="center" wrapText="1"/>
    </xf>
    <xf numFmtId="0" fontId="1" fillId="0" borderId="51" xfId="0" applyFont="1" applyBorder="1" applyAlignment="1">
      <alignment horizontal="center" wrapText="1"/>
    </xf>
    <xf numFmtId="0" fontId="1" fillId="0" borderId="52" xfId="0" applyFont="1" applyBorder="1" applyAlignment="1">
      <alignment horizontal="center" wrapText="1"/>
    </xf>
    <xf numFmtId="0" fontId="53" fillId="0" borderId="113" xfId="155" applyFont="1" applyBorder="1" applyAlignment="1">
      <alignment horizontal="center" vertical="center"/>
    </xf>
    <xf numFmtId="0" fontId="53" fillId="0" borderId="51" xfId="155" applyFont="1" applyBorder="1" applyAlignment="1">
      <alignment horizontal="center" vertical="center"/>
    </xf>
    <xf numFmtId="0" fontId="15" fillId="0" borderId="11" xfId="996" applyFont="1" applyBorder="1" applyAlignment="1">
      <alignment horizontal="left" vertical="center" wrapText="1"/>
    </xf>
    <xf numFmtId="0" fontId="15" fillId="0" borderId="142" xfId="996" applyFont="1" applyBorder="1" applyAlignment="1">
      <alignment horizontal="left" vertical="center" wrapText="1"/>
    </xf>
    <xf numFmtId="0" fontId="15" fillId="0" borderId="16" xfId="996" applyFont="1" applyBorder="1" applyAlignment="1">
      <alignment horizontal="left" vertical="center" wrapText="1"/>
    </xf>
    <xf numFmtId="0" fontId="127" fillId="0" borderId="0" xfId="996" applyFont="1" applyAlignment="1">
      <alignment horizontal="center"/>
    </xf>
    <xf numFmtId="0" fontId="88" fillId="0" borderId="0" xfId="996" applyFont="1" applyAlignment="1">
      <alignment horizontal="center"/>
    </xf>
    <xf numFmtId="0" fontId="72" fillId="41" borderId="10" xfId="1290" applyFont="1" applyFill="1" applyBorder="1" applyAlignment="1">
      <alignment horizontal="left"/>
    </xf>
    <xf numFmtId="0" fontId="72" fillId="41" borderId="11" xfId="1290" applyFont="1" applyFill="1" applyBorder="1" applyAlignment="1">
      <alignment horizontal="left"/>
    </xf>
    <xf numFmtId="0" fontId="25" fillId="0" borderId="50" xfId="1291" applyBorder="1" applyAlignment="1">
      <alignment horizontal="center"/>
    </xf>
    <xf numFmtId="0" fontId="25" fillId="0" borderId="51" xfId="1291" applyBorder="1" applyAlignment="1">
      <alignment horizontal="center"/>
    </xf>
    <xf numFmtId="0" fontId="25" fillId="0" borderId="52" xfId="1291" applyBorder="1" applyAlignment="1">
      <alignment horizontal="center"/>
    </xf>
    <xf numFmtId="0" fontId="25" fillId="0" borderId="48" xfId="295" applyBorder="1" applyAlignment="1">
      <alignment horizontal="right"/>
    </xf>
    <xf numFmtId="0" fontId="25" fillId="0" borderId="0" xfId="295" applyAlignment="1">
      <alignment horizontal="right"/>
    </xf>
    <xf numFmtId="0" fontId="1" fillId="0" borderId="0" xfId="904" applyAlignment="1">
      <alignment horizontal="center"/>
    </xf>
    <xf numFmtId="0" fontId="1" fillId="0" borderId="11" xfId="904" applyBorder="1" applyAlignment="1">
      <alignment horizontal="left" vertical="center" wrapText="1"/>
    </xf>
    <xf numFmtId="0" fontId="1" fillId="0" borderId="142" xfId="904" applyBorder="1" applyAlignment="1">
      <alignment horizontal="left" vertical="center" wrapText="1"/>
    </xf>
    <xf numFmtId="0" fontId="1" fillId="0" borderId="11" xfId="996" applyBorder="1" applyAlignment="1">
      <alignment horizontal="left" vertical="center" wrapText="1"/>
    </xf>
    <xf numFmtId="0" fontId="1" fillId="0" borderId="142" xfId="996" applyBorder="1" applyAlignment="1">
      <alignment horizontal="left" vertical="center" wrapText="1"/>
    </xf>
    <xf numFmtId="0" fontId="1" fillId="0" borderId="16" xfId="904" applyBorder="1" applyAlignment="1">
      <alignment horizontal="left" vertical="center" wrapText="1"/>
    </xf>
    <xf numFmtId="0" fontId="1" fillId="0" borderId="10" xfId="904" applyBorder="1" applyAlignment="1">
      <alignment vertical="top" wrapText="1"/>
    </xf>
    <xf numFmtId="0" fontId="1" fillId="0" borderId="141" xfId="904" applyBorder="1" applyAlignment="1">
      <alignment vertical="top" wrapText="1"/>
    </xf>
    <xf numFmtId="49" fontId="1" fillId="0" borderId="11" xfId="996" applyNumberFormat="1" applyBorder="1" applyAlignment="1">
      <alignment horizontal="left" vertical="center" wrapText="1"/>
    </xf>
    <xf numFmtId="49" fontId="1" fillId="0" borderId="142" xfId="996" applyNumberFormat="1" applyBorder="1" applyAlignment="1">
      <alignment horizontal="left" vertical="center" wrapText="1"/>
    </xf>
    <xf numFmtId="0" fontId="1" fillId="0" borderId="16" xfId="996" applyBorder="1" applyAlignment="1">
      <alignment horizontal="left" vertical="center" wrapText="1"/>
    </xf>
    <xf numFmtId="0" fontId="1" fillId="0" borderId="10" xfId="904" applyBorder="1" applyAlignment="1">
      <alignment horizontal="left" vertical="top" wrapText="1"/>
    </xf>
    <xf numFmtId="0" fontId="1" fillId="0" borderId="141" xfId="904" applyBorder="1" applyAlignment="1">
      <alignment horizontal="left" vertical="top" wrapText="1"/>
    </xf>
    <xf numFmtId="0" fontId="72" fillId="41" borderId="10" xfId="1284" applyFont="1" applyFill="1" applyBorder="1" applyAlignment="1">
      <alignment horizontal="left"/>
    </xf>
    <xf numFmtId="0" fontId="72" fillId="41" borderId="11" xfId="1284" applyFont="1" applyFill="1" applyBorder="1" applyAlignment="1">
      <alignment horizontal="left"/>
    </xf>
    <xf numFmtId="0" fontId="25" fillId="0" borderId="48" xfId="142" applyBorder="1" applyAlignment="1">
      <alignment horizontal="right"/>
    </xf>
    <xf numFmtId="0" fontId="25" fillId="0" borderId="0" xfId="142" applyAlignment="1">
      <alignment horizontal="right"/>
    </xf>
    <xf numFmtId="0" fontId="69" fillId="0" borderId="11" xfId="296" applyFont="1" applyBorder="1" applyAlignment="1">
      <alignment horizontal="left" vertical="center" wrapText="1"/>
    </xf>
    <xf numFmtId="0" fontId="69" fillId="0" borderId="14" xfId="296" applyFont="1" applyBorder="1" applyAlignment="1">
      <alignment horizontal="left" vertical="center" wrapText="1"/>
    </xf>
    <xf numFmtId="0" fontId="69" fillId="0" borderId="10" xfId="296" applyFont="1" applyBorder="1" applyAlignment="1">
      <alignment horizontal="left" vertical="top" wrapText="1"/>
    </xf>
    <xf numFmtId="0" fontId="69" fillId="0" borderId="13" xfId="296" applyFont="1" applyBorder="1" applyAlignment="1">
      <alignment horizontal="left" vertical="top" wrapText="1"/>
    </xf>
    <xf numFmtId="0" fontId="69" fillId="0" borderId="16" xfId="296" applyFont="1" applyBorder="1" applyAlignment="1">
      <alignment horizontal="left" vertical="center" wrapText="1"/>
    </xf>
    <xf numFmtId="49" fontId="69" fillId="0" borderId="11" xfId="296" applyNumberFormat="1" applyFont="1" applyBorder="1" applyAlignment="1">
      <alignment horizontal="left" vertical="center" wrapText="1"/>
    </xf>
    <xf numFmtId="49" fontId="69" fillId="0" borderId="14" xfId="296" applyNumberFormat="1" applyFont="1" applyBorder="1" applyAlignment="1">
      <alignment horizontal="left" vertical="center" wrapText="1"/>
    </xf>
    <xf numFmtId="0" fontId="69" fillId="0" borderId="10" xfId="296" applyFont="1" applyBorder="1" applyAlignment="1">
      <alignment vertical="top" wrapText="1"/>
    </xf>
    <xf numFmtId="0" fontId="69" fillId="0" borderId="13" xfId="296" applyFont="1" applyBorder="1" applyAlignment="1">
      <alignment vertical="top" wrapText="1"/>
    </xf>
    <xf numFmtId="0" fontId="68" fillId="0" borderId="0" xfId="296" applyFont="1" applyAlignment="1">
      <alignment horizontal="left" vertical="top" wrapText="1"/>
    </xf>
    <xf numFmtId="0" fontId="99" fillId="0" borderId="50" xfId="0" applyFont="1" applyBorder="1" applyAlignment="1">
      <alignment horizontal="center" vertical="center"/>
    </xf>
    <xf numFmtId="0" fontId="99" fillId="0" borderId="52" xfId="0" applyFont="1" applyBorder="1" applyAlignment="1">
      <alignment horizontal="center" vertical="center"/>
    </xf>
    <xf numFmtId="0" fontId="94" fillId="60" borderId="13" xfId="0" applyFont="1" applyFill="1" applyBorder="1" applyAlignment="1">
      <alignment horizontal="center"/>
    </xf>
    <xf numFmtId="0" fontId="94" fillId="0" borderId="13" xfId="0" applyFont="1" applyBorder="1" applyAlignment="1">
      <alignment horizontal="center"/>
    </xf>
    <xf numFmtId="0" fontId="96" fillId="0" borderId="50" xfId="0" applyFont="1" applyBorder="1" applyAlignment="1">
      <alignment vertical="center" wrapText="1"/>
    </xf>
    <xf numFmtId="0" fontId="96" fillId="0" borderId="52" xfId="0" applyFont="1" applyBorder="1" applyAlignment="1">
      <alignment vertical="center" wrapText="1"/>
    </xf>
    <xf numFmtId="0" fontId="96" fillId="0" borderId="50" xfId="0" applyFont="1" applyBorder="1" applyAlignment="1">
      <alignment vertical="center"/>
    </xf>
    <xf numFmtId="0" fontId="96" fillId="0" borderId="52" xfId="0" applyFont="1" applyBorder="1" applyAlignment="1">
      <alignment vertical="center"/>
    </xf>
    <xf numFmtId="0" fontId="129" fillId="0" borderId="13" xfId="0" applyFont="1" applyBorder="1" applyAlignment="1">
      <alignment horizontal="center"/>
    </xf>
    <xf numFmtId="0" fontId="53" fillId="0" borderId="13" xfId="0" applyFont="1" applyBorder="1" applyAlignment="1">
      <alignment horizontal="center"/>
    </xf>
    <xf numFmtId="0" fontId="53" fillId="0" borderId="141" xfId="0" applyFont="1" applyBorder="1" applyAlignment="1">
      <alignment horizontal="center"/>
    </xf>
    <xf numFmtId="168" fontId="53" fillId="40" borderId="50" xfId="2" applyNumberFormat="1" applyFont="1" applyFill="1" applyBorder="1" applyAlignment="1">
      <alignment horizontal="center" vertical="center"/>
    </xf>
    <xf numFmtId="168" fontId="53" fillId="40" borderId="51" xfId="2" applyNumberFormat="1" applyFont="1" applyFill="1" applyBorder="1" applyAlignment="1">
      <alignment horizontal="center" vertical="center"/>
    </xf>
    <xf numFmtId="168" fontId="53" fillId="40" borderId="52" xfId="2" applyNumberFormat="1" applyFont="1" applyFill="1" applyBorder="1" applyAlignment="1">
      <alignment horizontal="center" vertical="center"/>
    </xf>
    <xf numFmtId="0" fontId="13" fillId="38" borderId="147" xfId="0" applyFont="1" applyFill="1" applyBorder="1" applyAlignment="1">
      <alignment horizontal="center" wrapText="1"/>
    </xf>
    <xf numFmtId="0" fontId="13" fillId="38" borderId="148" xfId="0" applyFont="1" applyFill="1" applyBorder="1" applyAlignment="1">
      <alignment horizontal="center" wrapText="1"/>
    </xf>
    <xf numFmtId="0" fontId="13" fillId="38" borderId="149" xfId="0" applyFont="1" applyFill="1" applyBorder="1" applyAlignment="1">
      <alignment horizontal="center" wrapText="1"/>
    </xf>
    <xf numFmtId="0" fontId="53" fillId="0" borderId="127" xfId="155" applyFont="1" applyBorder="1" applyAlignment="1">
      <alignment horizontal="center" vertical="center"/>
    </xf>
    <xf numFmtId="0" fontId="53" fillId="0" borderId="124" xfId="155" applyFont="1" applyBorder="1" applyAlignment="1">
      <alignment horizontal="center" vertical="center"/>
    </xf>
    <xf numFmtId="0" fontId="0" fillId="0" borderId="73" xfId="0" applyBorder="1" applyAlignment="1">
      <alignment wrapText="1"/>
    </xf>
    <xf numFmtId="0" fontId="0" fillId="0" borderId="67" xfId="0" applyBorder="1" applyAlignment="1">
      <alignment wrapText="1"/>
    </xf>
    <xf numFmtId="0" fontId="0" fillId="0" borderId="51" xfId="0" applyBorder="1" applyAlignment="1">
      <alignment horizontal="center" wrapText="1"/>
    </xf>
    <xf numFmtId="0" fontId="0" fillId="0" borderId="52" xfId="0" applyBorder="1" applyAlignment="1">
      <alignment horizontal="center" wrapText="1"/>
    </xf>
    <xf numFmtId="168" fontId="53" fillId="38" borderId="50" xfId="2" applyNumberFormat="1" applyFont="1" applyFill="1" applyBorder="1" applyAlignment="1">
      <alignment horizontal="center" vertical="center"/>
    </xf>
    <xf numFmtId="168" fontId="53" fillId="38" borderId="51" xfId="2" applyNumberFormat="1" applyFont="1" applyFill="1" applyBorder="1" applyAlignment="1">
      <alignment horizontal="center" vertical="center"/>
    </xf>
    <xf numFmtId="168" fontId="53" fillId="38" borderId="52" xfId="2" applyNumberFormat="1" applyFont="1" applyFill="1" applyBorder="1" applyAlignment="1">
      <alignment horizontal="center" vertical="center"/>
    </xf>
    <xf numFmtId="168" fontId="53" fillId="40" borderId="8" xfId="2" applyNumberFormat="1" applyFont="1" applyFill="1" applyBorder="1" applyAlignment="1">
      <alignment horizontal="center" vertical="center"/>
    </xf>
    <xf numFmtId="168" fontId="53" fillId="40" borderId="10" xfId="2" applyNumberFormat="1" applyFont="1" applyFill="1" applyBorder="1" applyAlignment="1">
      <alignment horizontal="center" vertical="center"/>
    </xf>
    <xf numFmtId="168" fontId="53" fillId="40" borderId="11" xfId="2" applyNumberFormat="1" applyFont="1" applyFill="1" applyBorder="1" applyAlignment="1">
      <alignment horizontal="center" vertical="center"/>
    </xf>
    <xf numFmtId="0" fontId="0" fillId="0" borderId="64" xfId="0" applyBorder="1" applyAlignment="1">
      <alignment wrapText="1"/>
    </xf>
    <xf numFmtId="0" fontId="0" fillId="0" borderId="35" xfId="0" applyBorder="1" applyAlignment="1">
      <alignment wrapText="1"/>
    </xf>
    <xf numFmtId="0" fontId="0" fillId="0" borderId="64" xfId="0" applyBorder="1"/>
    <xf numFmtId="0" fontId="0" fillId="0" borderId="35" xfId="0" applyBorder="1"/>
    <xf numFmtId="0" fontId="0" fillId="0" borderId="89" xfId="0" applyBorder="1" applyAlignment="1">
      <alignment wrapText="1"/>
    </xf>
    <xf numFmtId="0" fontId="130" fillId="0" borderId="89" xfId="0" applyFont="1" applyBorder="1"/>
    <xf numFmtId="0" fontId="130" fillId="0" borderId="35" xfId="0" applyFont="1" applyBorder="1"/>
    <xf numFmtId="168" fontId="132" fillId="40" borderId="50" xfId="2" applyNumberFormat="1" applyFont="1" applyFill="1" applyBorder="1" applyAlignment="1">
      <alignment horizontal="center" vertical="center"/>
    </xf>
    <xf numFmtId="168" fontId="132" fillId="40" borderId="51" xfId="2" applyNumberFormat="1" applyFont="1" applyFill="1" applyBorder="1" applyAlignment="1">
      <alignment horizontal="center" vertical="center"/>
    </xf>
    <xf numFmtId="168" fontId="132" fillId="40" borderId="52" xfId="2" applyNumberFormat="1" applyFont="1" applyFill="1" applyBorder="1" applyAlignment="1">
      <alignment horizontal="center" vertical="center"/>
    </xf>
    <xf numFmtId="0" fontId="130" fillId="0" borderId="99" xfId="0" applyFont="1" applyBorder="1" applyAlignment="1">
      <alignment wrapText="1"/>
    </xf>
    <xf numFmtId="0" fontId="130" fillId="0" borderId="97" xfId="0" applyFont="1" applyBorder="1" applyAlignment="1">
      <alignment wrapText="1"/>
    </xf>
    <xf numFmtId="0" fontId="13" fillId="38" borderId="8" xfId="0" applyFont="1" applyFill="1" applyBorder="1" applyAlignment="1">
      <alignment horizontal="center" wrapText="1"/>
    </xf>
    <xf numFmtId="0" fontId="13" fillId="38" borderId="10" xfId="0" applyFont="1" applyFill="1" applyBorder="1" applyAlignment="1">
      <alignment horizontal="center" wrapText="1"/>
    </xf>
    <xf numFmtId="0" fontId="13" fillId="38" borderId="11" xfId="0" applyFont="1" applyFill="1" applyBorder="1" applyAlignment="1">
      <alignment horizontal="center" wrapText="1"/>
    </xf>
    <xf numFmtId="0" fontId="112" fillId="38" borderId="128" xfId="2" applyFont="1" applyFill="1" applyBorder="1" applyAlignment="1">
      <alignment horizontal="center"/>
    </xf>
    <xf numFmtId="0" fontId="112" fillId="38" borderId="129" xfId="2" applyFont="1" applyFill="1" applyBorder="1" applyAlignment="1">
      <alignment horizontal="center"/>
    </xf>
    <xf numFmtId="0" fontId="112" fillId="38" borderId="130" xfId="2" applyFont="1" applyFill="1" applyBorder="1" applyAlignment="1">
      <alignment horizontal="center"/>
    </xf>
    <xf numFmtId="0" fontId="53" fillId="0" borderId="105" xfId="155" applyFont="1" applyBorder="1" applyAlignment="1">
      <alignment horizontal="center" vertical="center"/>
    </xf>
    <xf numFmtId="0" fontId="53" fillId="0" borderId="9" xfId="155" applyFont="1" applyBorder="1" applyAlignment="1">
      <alignment horizontal="center" vertical="center"/>
    </xf>
    <xf numFmtId="0" fontId="53" fillId="0" borderId="38" xfId="155" applyFont="1" applyBorder="1" applyAlignment="1">
      <alignment horizontal="center" vertical="center"/>
    </xf>
    <xf numFmtId="0" fontId="53" fillId="38" borderId="74" xfId="2" applyFont="1" applyFill="1" applyBorder="1" applyAlignment="1">
      <alignment horizontal="center" wrapText="1"/>
    </xf>
    <xf numFmtId="0" fontId="53" fillId="38" borderId="75" xfId="2" applyFont="1" applyFill="1" applyBorder="1" applyAlignment="1">
      <alignment horizontal="center"/>
    </xf>
    <xf numFmtId="0" fontId="53" fillId="38" borderId="76" xfId="2" applyFont="1" applyFill="1" applyBorder="1" applyAlignment="1">
      <alignment horizontal="center"/>
    </xf>
    <xf numFmtId="0" fontId="53" fillId="40" borderId="8" xfId="0" applyFont="1" applyFill="1" applyBorder="1" applyAlignment="1">
      <alignment horizontal="center" wrapText="1"/>
    </xf>
    <xf numFmtId="0" fontId="53" fillId="40" borderId="10" xfId="0" applyFont="1" applyFill="1" applyBorder="1" applyAlignment="1">
      <alignment horizontal="center" wrapText="1"/>
    </xf>
    <xf numFmtId="0" fontId="53" fillId="40" borderId="11" xfId="0" applyFont="1" applyFill="1" applyBorder="1" applyAlignment="1">
      <alignment horizontal="center" wrapText="1"/>
    </xf>
    <xf numFmtId="0" fontId="13" fillId="38" borderId="69" xfId="0" applyFont="1" applyFill="1" applyBorder="1" applyAlignment="1">
      <alignment horizontal="center" wrapText="1"/>
    </xf>
    <xf numFmtId="0" fontId="13" fillId="38" borderId="9" xfId="0" applyFont="1" applyFill="1" applyBorder="1" applyAlignment="1">
      <alignment horizontal="center" wrapText="1"/>
    </xf>
    <xf numFmtId="0" fontId="13" fillId="38" borderId="70" xfId="0" applyFont="1" applyFill="1" applyBorder="1" applyAlignment="1">
      <alignment horizontal="center" wrapText="1"/>
    </xf>
    <xf numFmtId="0" fontId="112" fillId="0" borderId="40" xfId="155" applyFont="1" applyBorder="1" applyAlignment="1">
      <alignment horizontal="center" vertical="center"/>
    </xf>
    <xf numFmtId="0" fontId="112" fillId="0" borderId="32" xfId="155" applyFont="1" applyBorder="1" applyAlignment="1">
      <alignment horizontal="center" vertical="center"/>
    </xf>
    <xf numFmtId="0" fontId="112" fillId="0" borderId="42" xfId="155" applyFont="1" applyBorder="1" applyAlignment="1">
      <alignment horizontal="center" vertical="center"/>
    </xf>
    <xf numFmtId="0" fontId="53" fillId="38" borderId="50" xfId="0" applyFont="1" applyFill="1" applyBorder="1" applyAlignment="1">
      <alignment horizontal="center" wrapText="1"/>
    </xf>
    <xf numFmtId="0" fontId="53" fillId="38" borderId="51" xfId="0" applyFont="1" applyFill="1" applyBorder="1" applyAlignment="1">
      <alignment horizontal="center" wrapText="1"/>
    </xf>
    <xf numFmtId="0" fontId="53" fillId="38" borderId="52" xfId="0" applyFont="1" applyFill="1" applyBorder="1" applyAlignment="1">
      <alignment horizontal="center" wrapText="1"/>
    </xf>
    <xf numFmtId="0" fontId="51" fillId="44" borderId="33" xfId="121" applyFont="1" applyFill="1" applyBorder="1" applyAlignment="1">
      <alignment horizontal="center"/>
    </xf>
    <xf numFmtId="0" fontId="51" fillId="44" borderId="35" xfId="121" applyFont="1" applyFill="1" applyBorder="1" applyAlignment="1">
      <alignment horizontal="center"/>
    </xf>
    <xf numFmtId="10" fontId="52" fillId="0" borderId="33" xfId="181" applyNumberFormat="1" applyFont="1" applyFill="1" applyBorder="1" applyAlignment="1">
      <alignment horizontal="center"/>
    </xf>
    <xf numFmtId="10" fontId="52" fillId="0" borderId="35" xfId="181" applyNumberFormat="1" applyFont="1" applyFill="1" applyBorder="1" applyAlignment="1">
      <alignment horizontal="center"/>
    </xf>
    <xf numFmtId="0" fontId="54" fillId="42" borderId="41" xfId="0" applyFont="1" applyFill="1" applyBorder="1" applyAlignment="1">
      <alignment horizontal="center"/>
    </xf>
    <xf numFmtId="10" fontId="52" fillId="0" borderId="41" xfId="0" applyNumberFormat="1" applyFont="1" applyBorder="1" applyAlignment="1">
      <alignment horizontal="center"/>
    </xf>
    <xf numFmtId="10" fontId="52" fillId="0" borderId="104" xfId="192" applyNumberFormat="1" applyFont="1" applyFill="1" applyBorder="1" applyAlignment="1">
      <alignment horizontal="center"/>
    </xf>
    <xf numFmtId="0" fontId="56" fillId="42" borderId="104" xfId="0" applyFont="1" applyFill="1" applyBorder="1" applyAlignment="1">
      <alignment horizontal="center"/>
    </xf>
    <xf numFmtId="0" fontId="51" fillId="0" borderId="33" xfId="121" applyFont="1" applyBorder="1" applyAlignment="1">
      <alignment horizontal="center"/>
    </xf>
    <xf numFmtId="0" fontId="51" fillId="0" borderId="35" xfId="121" applyFont="1" applyBorder="1" applyAlignment="1">
      <alignment horizontal="center"/>
    </xf>
    <xf numFmtId="0" fontId="73" fillId="0" borderId="33" xfId="121" applyFont="1" applyBorder="1" applyAlignment="1">
      <alignment horizontal="center" vertical="center"/>
    </xf>
    <xf numFmtId="0" fontId="73" fillId="0" borderId="35" xfId="121" applyFont="1" applyBorder="1" applyAlignment="1">
      <alignment horizontal="center" vertical="center"/>
    </xf>
    <xf numFmtId="0" fontId="73" fillId="0" borderId="33" xfId="121" applyFont="1" applyBorder="1" applyAlignment="1">
      <alignment horizontal="center"/>
    </xf>
    <xf numFmtId="0" fontId="73" fillId="0" borderId="35" xfId="121" applyFont="1" applyBorder="1" applyAlignment="1">
      <alignment horizontal="center"/>
    </xf>
    <xf numFmtId="0" fontId="54" fillId="0" borderId="104" xfId="0" applyFont="1" applyBorder="1" applyAlignment="1">
      <alignment horizontal="center"/>
    </xf>
    <xf numFmtId="0" fontId="54" fillId="0" borderId="104" xfId="0" applyFont="1" applyBorder="1" applyAlignment="1">
      <alignment horizontal="center" wrapText="1"/>
    </xf>
    <xf numFmtId="0" fontId="67" fillId="0" borderId="104" xfId="0" applyFont="1" applyBorder="1" applyAlignment="1">
      <alignment horizontal="center"/>
    </xf>
    <xf numFmtId="0" fontId="67" fillId="0" borderId="33" xfId="0" applyFont="1" applyBorder="1" applyAlignment="1">
      <alignment horizontal="center"/>
    </xf>
    <xf numFmtId="0" fontId="67" fillId="0" borderId="35" xfId="0" applyFont="1" applyBorder="1" applyAlignment="1">
      <alignment horizontal="center"/>
    </xf>
    <xf numFmtId="0" fontId="73" fillId="44" borderId="33" xfId="121" applyFont="1" applyFill="1" applyBorder="1" applyAlignment="1">
      <alignment horizontal="center" wrapText="1"/>
    </xf>
    <xf numFmtId="0" fontId="73" fillId="44" borderId="35" xfId="121" applyFont="1" applyFill="1" applyBorder="1" applyAlignment="1">
      <alignment horizontal="center" wrapText="1"/>
    </xf>
    <xf numFmtId="0" fontId="54" fillId="0" borderId="33" xfId="0" applyFont="1" applyBorder="1" applyAlignment="1">
      <alignment horizontal="center" wrapText="1"/>
    </xf>
    <xf numFmtId="0" fontId="54" fillId="0" borderId="35" xfId="0" applyFont="1" applyBorder="1" applyAlignment="1">
      <alignment horizontal="center" wrapText="1"/>
    </xf>
    <xf numFmtId="0" fontId="73" fillId="44" borderId="33" xfId="121" applyFont="1" applyFill="1" applyBorder="1" applyAlignment="1">
      <alignment horizontal="center"/>
    </xf>
    <xf numFmtId="0" fontId="73" fillId="44" borderId="35" xfId="121" applyFont="1" applyFill="1" applyBorder="1" applyAlignment="1">
      <alignment horizontal="center"/>
    </xf>
    <xf numFmtId="0" fontId="48" fillId="43" borderId="33" xfId="0" applyFont="1" applyFill="1" applyBorder="1" applyAlignment="1">
      <alignment horizontal="center"/>
    </xf>
    <xf numFmtId="0" fontId="48" fillId="43" borderId="34" xfId="0" applyFont="1" applyFill="1" applyBorder="1" applyAlignment="1">
      <alignment horizontal="center"/>
    </xf>
    <xf numFmtId="0" fontId="48" fillId="43" borderId="35" xfId="0" applyFont="1" applyFill="1" applyBorder="1" applyAlignment="1">
      <alignment horizontal="center"/>
    </xf>
    <xf numFmtId="0" fontId="51" fillId="43" borderId="69" xfId="2" applyFont="1" applyFill="1" applyBorder="1" applyAlignment="1">
      <alignment horizontal="center"/>
    </xf>
    <xf numFmtId="0" fontId="51" fillId="43" borderId="9" xfId="2" applyFont="1" applyFill="1" applyBorder="1" applyAlignment="1">
      <alignment horizontal="center"/>
    </xf>
    <xf numFmtId="0" fontId="51" fillId="43" borderId="70" xfId="2" applyFont="1" applyFill="1" applyBorder="1" applyAlignment="1">
      <alignment horizontal="center"/>
    </xf>
    <xf numFmtId="166" fontId="51" fillId="44" borderId="33" xfId="121" applyNumberFormat="1" applyFont="1" applyFill="1" applyBorder="1" applyAlignment="1">
      <alignment horizontal="center"/>
    </xf>
    <xf numFmtId="166" fontId="51" fillId="44" borderId="35" xfId="121" applyNumberFormat="1" applyFont="1" applyFill="1" applyBorder="1" applyAlignment="1">
      <alignment horizontal="center"/>
    </xf>
    <xf numFmtId="166" fontId="86" fillId="0" borderId="104" xfId="121" applyNumberFormat="1" applyFont="1" applyBorder="1" applyAlignment="1">
      <alignment horizontal="center"/>
    </xf>
    <xf numFmtId="0" fontId="89" fillId="0" borderId="104" xfId="121" applyFont="1" applyBorder="1" applyAlignment="1">
      <alignment horizontal="center"/>
    </xf>
    <xf numFmtId="0" fontId="89" fillId="0" borderId="104" xfId="141" applyFont="1" applyBorder="1" applyAlignment="1">
      <alignment horizontal="center" wrapText="1"/>
    </xf>
    <xf numFmtId="0" fontId="86" fillId="0" borderId="104" xfId="121" applyFont="1" applyBorder="1" applyAlignment="1">
      <alignment horizontal="center"/>
    </xf>
    <xf numFmtId="0" fontId="59" fillId="0" borderId="0" xfId="0" applyFont="1" applyAlignment="1">
      <alignment horizontal="center"/>
    </xf>
    <xf numFmtId="0" fontId="53" fillId="45" borderId="120" xfId="2" applyFont="1" applyFill="1" applyBorder="1" applyAlignment="1">
      <alignment horizontal="center"/>
    </xf>
    <xf numFmtId="0" fontId="53" fillId="45" borderId="108" xfId="2" applyFont="1" applyFill="1" applyBorder="1" applyAlignment="1">
      <alignment horizontal="center"/>
    </xf>
    <xf numFmtId="0" fontId="53" fillId="45" borderId="109" xfId="2" applyFont="1" applyFill="1" applyBorder="1" applyAlignment="1">
      <alignment horizontal="center"/>
    </xf>
    <xf numFmtId="0" fontId="51" fillId="45" borderId="120" xfId="2" applyFont="1" applyFill="1" applyBorder="1" applyAlignment="1">
      <alignment horizontal="center"/>
    </xf>
    <xf numFmtId="0" fontId="51" fillId="45" borderId="108" xfId="2" applyFont="1" applyFill="1" applyBorder="1" applyAlignment="1">
      <alignment horizontal="center"/>
    </xf>
    <xf numFmtId="0" fontId="51" fillId="45" borderId="109" xfId="2" applyFont="1" applyFill="1" applyBorder="1" applyAlignment="1">
      <alignment horizontal="center"/>
    </xf>
    <xf numFmtId="0" fontId="51" fillId="45" borderId="69" xfId="2" applyFont="1" applyFill="1" applyBorder="1" applyAlignment="1">
      <alignment horizontal="center"/>
    </xf>
    <xf numFmtId="0" fontId="51" fillId="45" borderId="9" xfId="2" applyFont="1" applyFill="1" applyBorder="1" applyAlignment="1">
      <alignment horizontal="center"/>
    </xf>
    <xf numFmtId="0" fontId="51" fillId="45" borderId="70" xfId="2" applyFont="1" applyFill="1" applyBorder="1" applyAlignment="1">
      <alignment horizontal="center"/>
    </xf>
    <xf numFmtId="0" fontId="53" fillId="0" borderId="89" xfId="121" applyFont="1" applyBorder="1" applyAlignment="1">
      <alignment horizontal="center"/>
    </xf>
    <xf numFmtId="0" fontId="53" fillId="0" borderId="35" xfId="121" applyFont="1" applyBorder="1" applyAlignment="1">
      <alignment horizontal="center"/>
    </xf>
    <xf numFmtId="0" fontId="53" fillId="67" borderId="150" xfId="2" applyFont="1" applyFill="1" applyBorder="1" applyAlignment="1">
      <alignment horizontal="center"/>
    </xf>
    <xf numFmtId="0" fontId="53" fillId="67" borderId="146" xfId="2" applyFont="1" applyFill="1" applyBorder="1" applyAlignment="1">
      <alignment horizontal="center"/>
    </xf>
    <xf numFmtId="0" fontId="53" fillId="67" borderId="151" xfId="2" applyFont="1" applyFill="1" applyBorder="1" applyAlignment="1">
      <alignment horizontal="center"/>
    </xf>
    <xf numFmtId="0" fontId="13" fillId="43" borderId="150" xfId="0" applyFont="1" applyFill="1" applyBorder="1" applyAlignment="1">
      <alignment horizontal="center"/>
    </xf>
    <xf numFmtId="0" fontId="13" fillId="43" borderId="146" xfId="0" applyFont="1" applyFill="1" applyBorder="1" applyAlignment="1">
      <alignment horizontal="center"/>
    </xf>
    <xf numFmtId="0" fontId="13" fillId="43" borderId="151" xfId="0" applyFont="1" applyFill="1" applyBorder="1" applyAlignment="1">
      <alignment horizontal="center"/>
    </xf>
    <xf numFmtId="0" fontId="53" fillId="43" borderId="69" xfId="2" applyFont="1" applyFill="1" applyBorder="1" applyAlignment="1">
      <alignment horizontal="center"/>
    </xf>
    <xf numFmtId="0" fontId="53" fillId="43" borderId="9" xfId="2" applyFont="1" applyFill="1" applyBorder="1" applyAlignment="1">
      <alignment horizontal="center"/>
    </xf>
    <xf numFmtId="0" fontId="53" fillId="43" borderId="70" xfId="2" applyFont="1" applyFill="1" applyBorder="1" applyAlignment="1">
      <alignment horizontal="center"/>
    </xf>
    <xf numFmtId="0" fontId="53" fillId="45" borderId="150" xfId="2" applyFont="1" applyFill="1" applyBorder="1" applyAlignment="1">
      <alignment horizontal="center"/>
    </xf>
    <xf numFmtId="0" fontId="53" fillId="45" borderId="146" xfId="2" applyFont="1" applyFill="1" applyBorder="1" applyAlignment="1">
      <alignment horizontal="center"/>
    </xf>
    <xf numFmtId="0" fontId="53" fillId="45" borderId="151" xfId="2" applyFont="1" applyFill="1" applyBorder="1" applyAlignment="1">
      <alignment horizontal="center"/>
    </xf>
    <xf numFmtId="0" fontId="109" fillId="44" borderId="89" xfId="121" applyFont="1" applyFill="1" applyBorder="1" applyAlignment="1">
      <alignment horizontal="center"/>
    </xf>
    <xf numFmtId="0" fontId="109" fillId="44" borderId="35" xfId="121" applyFont="1" applyFill="1" applyBorder="1" applyAlignment="1">
      <alignment horizontal="center"/>
    </xf>
    <xf numFmtId="0" fontId="109" fillId="0" borderId="89" xfId="121" applyFont="1" applyBorder="1" applyAlignment="1">
      <alignment horizontal="center" vertical="center"/>
    </xf>
    <xf numFmtId="0" fontId="109" fillId="0" borderId="35" xfId="121" applyFont="1" applyBorder="1" applyAlignment="1">
      <alignment horizontal="center" vertical="center"/>
    </xf>
    <xf numFmtId="0" fontId="13" fillId="0" borderId="127" xfId="0" applyFont="1" applyBorder="1" applyAlignment="1">
      <alignment horizontal="center" wrapText="1"/>
    </xf>
    <xf numFmtId="0" fontId="13" fillId="0" borderId="124" xfId="0" applyFont="1" applyBorder="1" applyAlignment="1">
      <alignment horizontal="center"/>
    </xf>
    <xf numFmtId="0" fontId="13" fillId="0" borderId="89" xfId="0" applyFont="1" applyBorder="1" applyAlignment="1">
      <alignment horizontal="center"/>
    </xf>
    <xf numFmtId="0" fontId="13" fillId="0" borderId="35" xfId="0" applyFont="1" applyBorder="1" applyAlignment="1">
      <alignment horizontal="center"/>
    </xf>
    <xf numFmtId="0" fontId="13" fillId="0" borderId="89" xfId="0" applyFont="1" applyBorder="1" applyAlignment="1">
      <alignment horizontal="center" wrapText="1"/>
    </xf>
    <xf numFmtId="0" fontId="13" fillId="0" borderId="35" xfId="0" applyFont="1" applyBorder="1" applyAlignment="1">
      <alignment horizontal="center" wrapText="1"/>
    </xf>
    <xf numFmtId="0" fontId="13" fillId="0" borderId="127" xfId="0" applyFont="1" applyBorder="1" applyAlignment="1">
      <alignment horizontal="center"/>
    </xf>
    <xf numFmtId="0" fontId="53" fillId="67" borderId="12" xfId="0" applyFont="1" applyFill="1" applyBorder="1" applyAlignment="1">
      <alignment horizontal="center"/>
    </xf>
    <xf numFmtId="0" fontId="53" fillId="67" borderId="0" xfId="0" applyFont="1" applyFill="1" applyAlignment="1">
      <alignment horizontal="center"/>
    </xf>
    <xf numFmtId="0" fontId="53" fillId="67" borderId="16" xfId="0" applyFont="1" applyFill="1" applyBorder="1" applyAlignment="1">
      <alignment horizontal="center"/>
    </xf>
    <xf numFmtId="0" fontId="13" fillId="0" borderId="124" xfId="0" applyFont="1" applyBorder="1" applyAlignment="1">
      <alignment horizontal="center" wrapText="1"/>
    </xf>
    <xf numFmtId="0" fontId="53" fillId="44" borderId="89" xfId="121" applyFont="1" applyFill="1" applyBorder="1" applyAlignment="1">
      <alignment horizontal="center"/>
    </xf>
    <xf numFmtId="0" fontId="53" fillId="44" borderId="35" xfId="121" applyFont="1" applyFill="1" applyBorder="1" applyAlignment="1">
      <alignment horizontal="center"/>
    </xf>
    <xf numFmtId="0" fontId="53" fillId="44" borderId="156" xfId="121" applyFont="1" applyFill="1" applyBorder="1" applyAlignment="1">
      <alignment horizontal="center"/>
    </xf>
    <xf numFmtId="0" fontId="53" fillId="44" borderId="157" xfId="121" applyFont="1" applyFill="1" applyBorder="1" applyAlignment="1">
      <alignment horizontal="center"/>
    </xf>
    <xf numFmtId="0" fontId="13" fillId="42" borderId="40" xfId="0" applyFont="1" applyFill="1" applyBorder="1" applyAlignment="1">
      <alignment horizontal="center"/>
    </xf>
    <xf numFmtId="0" fontId="13" fillId="42" borderId="41" xfId="0" applyFont="1" applyFill="1" applyBorder="1" applyAlignment="1">
      <alignment horizontal="center"/>
    </xf>
    <xf numFmtId="0" fontId="13" fillId="0" borderId="8" xfId="0" applyFont="1" applyBorder="1" applyAlignment="1">
      <alignment horizontal="center"/>
    </xf>
    <xf numFmtId="0" fontId="13" fillId="0" borderId="10" xfId="0" applyFont="1" applyBorder="1" applyAlignment="1">
      <alignment horizontal="center"/>
    </xf>
    <xf numFmtId="0" fontId="13" fillId="0" borderId="11" xfId="0" applyFont="1" applyBorder="1" applyAlignment="1">
      <alignment horizontal="center"/>
    </xf>
    <xf numFmtId="0" fontId="13" fillId="0" borderId="50" xfId="0" applyFont="1" applyBorder="1" applyAlignment="1">
      <alignment horizontal="center"/>
    </xf>
    <xf numFmtId="0" fontId="13" fillId="0" borderId="51" xfId="0" applyFont="1" applyBorder="1" applyAlignment="1">
      <alignment horizontal="center"/>
    </xf>
    <xf numFmtId="0" fontId="13" fillId="0" borderId="52" xfId="0" applyFont="1" applyBorder="1" applyAlignment="1">
      <alignment horizontal="center"/>
    </xf>
    <xf numFmtId="0" fontId="13" fillId="42" borderId="82" xfId="123" applyFont="1" applyFill="1" applyBorder="1" applyAlignment="1">
      <alignment horizontal="center"/>
    </xf>
    <xf numFmtId="0" fontId="111" fillId="68" borderId="166" xfId="123" applyFont="1" applyFill="1" applyBorder="1" applyAlignment="1">
      <alignment horizontal="center"/>
    </xf>
    <xf numFmtId="0" fontId="111" fillId="68" borderId="167" xfId="123" applyFont="1" applyFill="1" applyBorder="1" applyAlignment="1">
      <alignment horizontal="center"/>
    </xf>
    <xf numFmtId="0" fontId="111" fillId="68" borderId="171" xfId="123" applyFont="1" applyFill="1" applyBorder="1" applyAlignment="1">
      <alignment horizontal="center"/>
    </xf>
    <xf numFmtId="0" fontId="53" fillId="43" borderId="150" xfId="134" applyFont="1" applyFill="1" applyBorder="1" applyAlignment="1">
      <alignment horizontal="center" vertical="center"/>
    </xf>
    <xf numFmtId="0" fontId="53" fillId="43" borderId="146" xfId="134" applyFont="1" applyFill="1" applyBorder="1" applyAlignment="1">
      <alignment horizontal="center" vertical="center"/>
    </xf>
    <xf numFmtId="0" fontId="53" fillId="43" borderId="151" xfId="134" applyFont="1" applyFill="1" applyBorder="1" applyAlignment="1">
      <alignment horizontal="center" vertical="center"/>
    </xf>
    <xf numFmtId="0" fontId="53" fillId="0" borderId="32" xfId="134" applyFont="1" applyBorder="1" applyAlignment="1">
      <alignment horizontal="center" vertical="center"/>
    </xf>
    <xf numFmtId="0" fontId="13" fillId="0" borderId="0" xfId="0" applyFont="1" applyAlignment="1">
      <alignment horizontal="center"/>
    </xf>
    <xf numFmtId="0" fontId="11" fillId="0" borderId="0" xfId="0" applyFont="1" applyAlignment="1">
      <alignment wrapText="1"/>
    </xf>
  </cellXfs>
  <cellStyles count="1292">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1 3" xfId="298" xr:uid="{00000000-0005-0000-0000-00000D000000}"/>
    <cellStyle name="60% - Accent2 2" xfId="17" xr:uid="{00000000-0005-0000-0000-00000E000000}"/>
    <cellStyle name="60% - Accent2 3" xfId="299" xr:uid="{00000000-0005-0000-0000-00000F000000}"/>
    <cellStyle name="60% - Accent3 2" xfId="18" xr:uid="{00000000-0005-0000-0000-000010000000}"/>
    <cellStyle name="60% - Accent3 3" xfId="300" xr:uid="{00000000-0005-0000-0000-000011000000}"/>
    <cellStyle name="60% - Accent4 2" xfId="19" xr:uid="{00000000-0005-0000-0000-000012000000}"/>
    <cellStyle name="60% - Accent4 3" xfId="301" xr:uid="{00000000-0005-0000-0000-000013000000}"/>
    <cellStyle name="60% - Accent5 2" xfId="20" xr:uid="{00000000-0005-0000-0000-000014000000}"/>
    <cellStyle name="60% - Accent5 3" xfId="302" xr:uid="{00000000-0005-0000-0000-000015000000}"/>
    <cellStyle name="60% - Accent6 2" xfId="21" xr:uid="{00000000-0005-0000-0000-000016000000}"/>
    <cellStyle name="60% - Accent6 3" xfId="303" xr:uid="{00000000-0005-0000-0000-000017000000}"/>
    <cellStyle name="Accent1 2" xfId="22" xr:uid="{00000000-0005-0000-0000-000018000000}"/>
    <cellStyle name="Accent2 2" xfId="23" xr:uid="{00000000-0005-0000-0000-000019000000}"/>
    <cellStyle name="Accent3 2" xfId="24" xr:uid="{00000000-0005-0000-0000-00001A000000}"/>
    <cellStyle name="Accent4 2" xfId="25" xr:uid="{00000000-0005-0000-0000-00001B000000}"/>
    <cellStyle name="Accent5 2" xfId="26" xr:uid="{00000000-0005-0000-0000-00001C000000}"/>
    <cellStyle name="Accent6 2" xfId="27" xr:uid="{00000000-0005-0000-0000-00001D000000}"/>
    <cellStyle name="Bad" xfId="1276" builtinId="27"/>
    <cellStyle name="Bad 2" xfId="28" xr:uid="{00000000-0005-0000-0000-00001F000000}"/>
    <cellStyle name="Bad 3" xfId="29" xr:uid="{00000000-0005-0000-0000-000020000000}"/>
    <cellStyle name="Body: normal cell" xfId="30" xr:uid="{00000000-0005-0000-0000-000021000000}"/>
    <cellStyle name="Calculation 2" xfId="31" xr:uid="{00000000-0005-0000-0000-000022000000}"/>
    <cellStyle name="Calculation 2 2" xfId="204" xr:uid="{00000000-0005-0000-0000-000023000000}"/>
    <cellStyle name="Calculation 2 2 2" xfId="1253" xr:uid="{00000000-0005-0000-0000-000024000000}"/>
    <cellStyle name="Calculation 2 2 3" xfId="1266" xr:uid="{00000000-0005-0000-0000-000025000000}"/>
    <cellStyle name="Calculation 2 3" xfId="205" xr:uid="{00000000-0005-0000-0000-000026000000}"/>
    <cellStyle name="Calculation 2 3 2" xfId="1254" xr:uid="{00000000-0005-0000-0000-000027000000}"/>
    <cellStyle name="Calculation 2 3 3" xfId="1267" xr:uid="{00000000-0005-0000-0000-000028000000}"/>
    <cellStyle name="Calculation 2 4" xfId="1248" xr:uid="{00000000-0005-0000-0000-000029000000}"/>
    <cellStyle name="Calculation 2 5" xfId="1261" xr:uid="{00000000-0005-0000-0000-00002A000000}"/>
    <cellStyle name="Calculation 3" xfId="304" xr:uid="{00000000-0005-0000-0000-00002B000000}"/>
    <cellStyle name="Check Cell 2" xfId="32" xr:uid="{00000000-0005-0000-0000-00002C000000}"/>
    <cellStyle name="Comma" xfId="1275" builtinId="3"/>
    <cellStyle name="Comma [0] 2" xfId="33" xr:uid="{00000000-0005-0000-0000-00002E000000}"/>
    <cellStyle name="Comma 10" xfId="34" xr:uid="{00000000-0005-0000-0000-00002F000000}"/>
    <cellStyle name="Comma 10 2" xfId="305" xr:uid="{00000000-0005-0000-0000-000030000000}"/>
    <cellStyle name="Comma 10 2 2" xfId="306" xr:uid="{00000000-0005-0000-0000-000031000000}"/>
    <cellStyle name="Comma 10 3" xfId="307" xr:uid="{00000000-0005-0000-0000-000032000000}"/>
    <cellStyle name="Comma 11" xfId="35" xr:uid="{00000000-0005-0000-0000-000033000000}"/>
    <cellStyle name="Comma 11 2" xfId="308" xr:uid="{00000000-0005-0000-0000-000034000000}"/>
    <cellStyle name="Comma 2" xfId="36" xr:uid="{00000000-0005-0000-0000-000035000000}"/>
    <cellStyle name="Comma 2 2" xfId="37" xr:uid="{00000000-0005-0000-0000-000036000000}"/>
    <cellStyle name="Comma 2 2 2" xfId="206" xr:uid="{00000000-0005-0000-0000-000037000000}"/>
    <cellStyle name="Comma 2 3" xfId="38" xr:uid="{00000000-0005-0000-0000-000038000000}"/>
    <cellStyle name="Comma 2 3 2" xfId="309" xr:uid="{00000000-0005-0000-0000-000039000000}"/>
    <cellStyle name="Comma 3" xfId="39" xr:uid="{00000000-0005-0000-0000-00003A000000}"/>
    <cellStyle name="Comma 3 2" xfId="40" xr:uid="{00000000-0005-0000-0000-00003B000000}"/>
    <cellStyle name="Comma 3 2 2" xfId="310" xr:uid="{00000000-0005-0000-0000-00003C000000}"/>
    <cellStyle name="Comma 3 2 2 2" xfId="311" xr:uid="{00000000-0005-0000-0000-00003D000000}"/>
    <cellStyle name="Comma 3 2 2 2 2" xfId="312" xr:uid="{00000000-0005-0000-0000-00003E000000}"/>
    <cellStyle name="Comma 3 2 2 2 2 2" xfId="313" xr:uid="{00000000-0005-0000-0000-00003F000000}"/>
    <cellStyle name="Comma 3 2 2 2 3" xfId="314" xr:uid="{00000000-0005-0000-0000-000040000000}"/>
    <cellStyle name="Comma 3 2 2 3" xfId="315" xr:uid="{00000000-0005-0000-0000-000041000000}"/>
    <cellStyle name="Comma 3 2 2 3 2" xfId="316" xr:uid="{00000000-0005-0000-0000-000042000000}"/>
    <cellStyle name="Comma 3 2 2 4" xfId="317" xr:uid="{00000000-0005-0000-0000-000043000000}"/>
    <cellStyle name="Comma 3 2 3" xfId="318" xr:uid="{00000000-0005-0000-0000-000044000000}"/>
    <cellStyle name="Comma 3 2 4" xfId="319" xr:uid="{00000000-0005-0000-0000-000045000000}"/>
    <cellStyle name="Comma 3 2 4 2" xfId="320" xr:uid="{00000000-0005-0000-0000-000046000000}"/>
    <cellStyle name="Comma 3 2 4 2 2" xfId="321" xr:uid="{00000000-0005-0000-0000-000047000000}"/>
    <cellStyle name="Comma 3 2 4 3" xfId="322" xr:uid="{00000000-0005-0000-0000-000048000000}"/>
    <cellStyle name="Comma 3 2 5" xfId="323" xr:uid="{00000000-0005-0000-0000-000049000000}"/>
    <cellStyle name="Comma 3 2 5 2" xfId="324" xr:uid="{00000000-0005-0000-0000-00004A000000}"/>
    <cellStyle name="Comma 3 2 6" xfId="325" xr:uid="{00000000-0005-0000-0000-00004B000000}"/>
    <cellStyle name="Comma 3 3" xfId="41" xr:uid="{00000000-0005-0000-0000-00004C000000}"/>
    <cellStyle name="Comma 3 3 2" xfId="326" xr:uid="{00000000-0005-0000-0000-00004D000000}"/>
    <cellStyle name="Comma 3 3 2 2" xfId="327" xr:uid="{00000000-0005-0000-0000-00004E000000}"/>
    <cellStyle name="Comma 3 3 2 2 2" xfId="328" xr:uid="{00000000-0005-0000-0000-00004F000000}"/>
    <cellStyle name="Comma 3 3 2 3" xfId="329" xr:uid="{00000000-0005-0000-0000-000050000000}"/>
    <cellStyle name="Comma 3 3 3" xfId="330" xr:uid="{00000000-0005-0000-0000-000051000000}"/>
    <cellStyle name="Comma 3 3 3 2" xfId="331" xr:uid="{00000000-0005-0000-0000-000052000000}"/>
    <cellStyle name="Comma 3 3 4" xfId="332" xr:uid="{00000000-0005-0000-0000-000053000000}"/>
    <cellStyle name="Comma 3 4" xfId="207" xr:uid="{00000000-0005-0000-0000-000054000000}"/>
    <cellStyle name="Comma 3 4 2" xfId="333" xr:uid="{00000000-0005-0000-0000-000055000000}"/>
    <cellStyle name="Comma 3 4 2 2" xfId="334" xr:uid="{00000000-0005-0000-0000-000056000000}"/>
    <cellStyle name="Comma 3 4 2 2 2" xfId="335" xr:uid="{00000000-0005-0000-0000-000057000000}"/>
    <cellStyle name="Comma 3 4 2 3" xfId="336" xr:uid="{00000000-0005-0000-0000-000058000000}"/>
    <cellStyle name="Comma 3 4 3" xfId="337" xr:uid="{00000000-0005-0000-0000-000059000000}"/>
    <cellStyle name="Comma 3 4 3 2" xfId="338" xr:uid="{00000000-0005-0000-0000-00005A000000}"/>
    <cellStyle name="Comma 3 4 4" xfId="339" xr:uid="{00000000-0005-0000-0000-00005B000000}"/>
    <cellStyle name="Comma 3 5" xfId="340" xr:uid="{00000000-0005-0000-0000-00005C000000}"/>
    <cellStyle name="Comma 3 5 2" xfId="341" xr:uid="{00000000-0005-0000-0000-00005D000000}"/>
    <cellStyle name="Comma 3 5 2 2" xfId="342" xr:uid="{00000000-0005-0000-0000-00005E000000}"/>
    <cellStyle name="Comma 3 5 2 2 2" xfId="343" xr:uid="{00000000-0005-0000-0000-00005F000000}"/>
    <cellStyle name="Comma 3 5 2 3" xfId="344" xr:uid="{00000000-0005-0000-0000-000060000000}"/>
    <cellStyle name="Comma 3 5 3" xfId="345" xr:uid="{00000000-0005-0000-0000-000061000000}"/>
    <cellStyle name="Comma 3 5 3 2" xfId="346" xr:uid="{00000000-0005-0000-0000-000062000000}"/>
    <cellStyle name="Comma 3 5 4" xfId="347" xr:uid="{00000000-0005-0000-0000-000063000000}"/>
    <cellStyle name="Comma 4" xfId="42" xr:uid="{00000000-0005-0000-0000-000064000000}"/>
    <cellStyle name="Comma 4 2" xfId="43" xr:uid="{00000000-0005-0000-0000-000065000000}"/>
    <cellStyle name="Comma 5" xfId="44" xr:uid="{00000000-0005-0000-0000-000066000000}"/>
    <cellStyle name="Comma 5 2" xfId="45" xr:uid="{00000000-0005-0000-0000-000067000000}"/>
    <cellStyle name="Comma 5 3" xfId="208" xr:uid="{00000000-0005-0000-0000-000068000000}"/>
    <cellStyle name="Comma 6" xfId="46" xr:uid="{00000000-0005-0000-0000-000069000000}"/>
    <cellStyle name="Comma 6 2" xfId="47" xr:uid="{00000000-0005-0000-0000-00006A000000}"/>
    <cellStyle name="Comma 6 3" xfId="348" xr:uid="{00000000-0005-0000-0000-00006B000000}"/>
    <cellStyle name="Comma 6 3 2" xfId="349" xr:uid="{00000000-0005-0000-0000-00006C000000}"/>
    <cellStyle name="Comma 6 3 2 2" xfId="350" xr:uid="{00000000-0005-0000-0000-00006D000000}"/>
    <cellStyle name="Comma 6 3 2 2 2" xfId="351" xr:uid="{00000000-0005-0000-0000-00006E000000}"/>
    <cellStyle name="Comma 6 3 2 3" xfId="352" xr:uid="{00000000-0005-0000-0000-00006F000000}"/>
    <cellStyle name="Comma 6 3 3" xfId="353" xr:uid="{00000000-0005-0000-0000-000070000000}"/>
    <cellStyle name="Comma 6 3 3 2" xfId="354" xr:uid="{00000000-0005-0000-0000-000071000000}"/>
    <cellStyle name="Comma 6 3 4" xfId="355" xr:uid="{00000000-0005-0000-0000-000072000000}"/>
    <cellStyle name="Comma 7" xfId="48" xr:uid="{00000000-0005-0000-0000-000073000000}"/>
    <cellStyle name="Comma 7 2" xfId="49" xr:uid="{00000000-0005-0000-0000-000074000000}"/>
    <cellStyle name="Comma 7 3" xfId="356" xr:uid="{00000000-0005-0000-0000-000075000000}"/>
    <cellStyle name="Comma 7 3 2" xfId="357" xr:uid="{00000000-0005-0000-0000-000076000000}"/>
    <cellStyle name="Comma 7 3 2 2" xfId="358" xr:uid="{00000000-0005-0000-0000-000077000000}"/>
    <cellStyle name="Comma 7 3 3" xfId="359" xr:uid="{00000000-0005-0000-0000-000078000000}"/>
    <cellStyle name="Comma 7 4" xfId="360" xr:uid="{00000000-0005-0000-0000-000079000000}"/>
    <cellStyle name="Comma 7 4 2" xfId="361" xr:uid="{00000000-0005-0000-0000-00007A000000}"/>
    <cellStyle name="Comma 7 5" xfId="362" xr:uid="{00000000-0005-0000-0000-00007B000000}"/>
    <cellStyle name="Comma 8" xfId="50" xr:uid="{00000000-0005-0000-0000-00007C000000}"/>
    <cellStyle name="Comma 8 2" xfId="363" xr:uid="{00000000-0005-0000-0000-00007D000000}"/>
    <cellStyle name="Comma 8 2 2" xfId="364" xr:uid="{00000000-0005-0000-0000-00007E000000}"/>
    <cellStyle name="Comma 8 2 2 2" xfId="365" xr:uid="{00000000-0005-0000-0000-00007F000000}"/>
    <cellStyle name="Comma 8 2 3" xfId="366" xr:uid="{00000000-0005-0000-0000-000080000000}"/>
    <cellStyle name="Comma 8 3" xfId="367" xr:uid="{00000000-0005-0000-0000-000081000000}"/>
    <cellStyle name="Comma 8 3 2" xfId="368" xr:uid="{00000000-0005-0000-0000-000082000000}"/>
    <cellStyle name="Comma 8 4" xfId="369" xr:uid="{00000000-0005-0000-0000-000083000000}"/>
    <cellStyle name="Comma 9" xfId="51" xr:uid="{00000000-0005-0000-0000-000084000000}"/>
    <cellStyle name="Comma 9 2" xfId="370" xr:uid="{00000000-0005-0000-0000-000085000000}"/>
    <cellStyle name="Comma 9 2 2" xfId="371" xr:uid="{00000000-0005-0000-0000-000086000000}"/>
    <cellStyle name="Comma 9 2 2 2" xfId="372" xr:uid="{00000000-0005-0000-0000-000087000000}"/>
    <cellStyle name="Comma 9 2 3" xfId="373" xr:uid="{00000000-0005-0000-0000-000088000000}"/>
    <cellStyle name="Comma 9 3" xfId="374" xr:uid="{00000000-0005-0000-0000-000089000000}"/>
    <cellStyle name="Comma 9 3 2" xfId="375" xr:uid="{00000000-0005-0000-0000-00008A000000}"/>
    <cellStyle name="Comma 9 4" xfId="376" xr:uid="{00000000-0005-0000-0000-00008B000000}"/>
    <cellStyle name="Currency" xfId="1283" builtinId="4"/>
    <cellStyle name="Currency [0] 2" xfId="52" xr:uid="{00000000-0005-0000-0000-00008D000000}"/>
    <cellStyle name="Currency 10" xfId="209" xr:uid="{00000000-0005-0000-0000-00008E000000}"/>
    <cellStyle name="Currency 10 2" xfId="377" xr:uid="{00000000-0005-0000-0000-00008F000000}"/>
    <cellStyle name="Currency 10 2 2" xfId="378" xr:uid="{00000000-0005-0000-0000-000090000000}"/>
    <cellStyle name="Currency 10 3" xfId="379" xr:uid="{00000000-0005-0000-0000-000091000000}"/>
    <cellStyle name="Currency 11" xfId="210" xr:uid="{00000000-0005-0000-0000-000092000000}"/>
    <cellStyle name="Currency 11 2" xfId="380" xr:uid="{00000000-0005-0000-0000-000093000000}"/>
    <cellStyle name="Currency 11 2 2" xfId="381" xr:uid="{00000000-0005-0000-0000-000094000000}"/>
    <cellStyle name="Currency 11 3" xfId="382" xr:uid="{00000000-0005-0000-0000-000095000000}"/>
    <cellStyle name="Currency 12" xfId="211" xr:uid="{00000000-0005-0000-0000-000096000000}"/>
    <cellStyle name="Currency 12 2" xfId="383" xr:uid="{00000000-0005-0000-0000-000097000000}"/>
    <cellStyle name="Currency 13" xfId="212" xr:uid="{00000000-0005-0000-0000-000098000000}"/>
    <cellStyle name="Currency 14" xfId="213" xr:uid="{00000000-0005-0000-0000-000099000000}"/>
    <cellStyle name="Currency 15" xfId="214" xr:uid="{00000000-0005-0000-0000-00009A000000}"/>
    <cellStyle name="Currency 16" xfId="215" xr:uid="{00000000-0005-0000-0000-00009B000000}"/>
    <cellStyle name="Currency 17" xfId="216" xr:uid="{00000000-0005-0000-0000-00009C000000}"/>
    <cellStyle name="Currency 18" xfId="217" xr:uid="{00000000-0005-0000-0000-00009D000000}"/>
    <cellStyle name="Currency 19" xfId="218" xr:uid="{00000000-0005-0000-0000-00009E000000}"/>
    <cellStyle name="Currency 2" xfId="53" xr:uid="{00000000-0005-0000-0000-00009F000000}"/>
    <cellStyle name="Currency 2 2" xfId="54" xr:uid="{00000000-0005-0000-0000-0000A0000000}"/>
    <cellStyle name="Currency 2 2 2" xfId="55" xr:uid="{00000000-0005-0000-0000-0000A1000000}"/>
    <cellStyle name="Currency 2 2 2 2" xfId="56" xr:uid="{00000000-0005-0000-0000-0000A2000000}"/>
    <cellStyle name="Currency 2 2 2 3" xfId="57" xr:uid="{00000000-0005-0000-0000-0000A3000000}"/>
    <cellStyle name="Currency 2 3" xfId="58" xr:uid="{00000000-0005-0000-0000-0000A4000000}"/>
    <cellStyle name="Currency 2 3 2" xfId="384" xr:uid="{00000000-0005-0000-0000-0000A5000000}"/>
    <cellStyle name="Currency 2 3 2 2" xfId="385" xr:uid="{00000000-0005-0000-0000-0000A6000000}"/>
    <cellStyle name="Currency 2 3 2 2 2" xfId="386" xr:uid="{00000000-0005-0000-0000-0000A7000000}"/>
    <cellStyle name="Currency 2 3 2 2 2 2" xfId="387" xr:uid="{00000000-0005-0000-0000-0000A8000000}"/>
    <cellStyle name="Currency 2 3 2 2 3" xfId="388" xr:uid="{00000000-0005-0000-0000-0000A9000000}"/>
    <cellStyle name="Currency 2 3 2 3" xfId="389" xr:uid="{00000000-0005-0000-0000-0000AA000000}"/>
    <cellStyle name="Currency 2 3 2 3 2" xfId="390" xr:uid="{00000000-0005-0000-0000-0000AB000000}"/>
    <cellStyle name="Currency 2 3 2 4" xfId="391" xr:uid="{00000000-0005-0000-0000-0000AC000000}"/>
    <cellStyle name="Currency 2 3 3" xfId="392" xr:uid="{00000000-0005-0000-0000-0000AD000000}"/>
    <cellStyle name="Currency 2 3 4" xfId="393" xr:uid="{00000000-0005-0000-0000-0000AE000000}"/>
    <cellStyle name="Currency 2 3 4 2" xfId="394" xr:uid="{00000000-0005-0000-0000-0000AF000000}"/>
    <cellStyle name="Currency 2 3 4 2 2" xfId="395" xr:uid="{00000000-0005-0000-0000-0000B0000000}"/>
    <cellStyle name="Currency 2 3 4 3" xfId="396" xr:uid="{00000000-0005-0000-0000-0000B1000000}"/>
    <cellStyle name="Currency 2 3 5" xfId="397" xr:uid="{00000000-0005-0000-0000-0000B2000000}"/>
    <cellStyle name="Currency 2 3 5 2" xfId="398" xr:uid="{00000000-0005-0000-0000-0000B3000000}"/>
    <cellStyle name="Currency 2 3 6" xfId="399" xr:uid="{00000000-0005-0000-0000-0000B4000000}"/>
    <cellStyle name="Currency 2 4" xfId="59" xr:uid="{00000000-0005-0000-0000-0000B5000000}"/>
    <cellStyle name="Currency 2 4 2" xfId="219" xr:uid="{00000000-0005-0000-0000-0000B6000000}"/>
    <cellStyle name="Currency 2 4 2 2" xfId="400" xr:uid="{00000000-0005-0000-0000-0000B7000000}"/>
    <cellStyle name="Currency 2 4 2 2 2" xfId="401" xr:uid="{00000000-0005-0000-0000-0000B8000000}"/>
    <cellStyle name="Currency 2 4 2 3" xfId="402" xr:uid="{00000000-0005-0000-0000-0000B9000000}"/>
    <cellStyle name="Currency 2 4 2 4" xfId="403" xr:uid="{00000000-0005-0000-0000-0000BA000000}"/>
    <cellStyle name="Currency 2 4 3" xfId="404" xr:uid="{00000000-0005-0000-0000-0000BB000000}"/>
    <cellStyle name="Currency 2 4 3 2" xfId="405" xr:uid="{00000000-0005-0000-0000-0000BC000000}"/>
    <cellStyle name="Currency 2 4 4" xfId="406" xr:uid="{00000000-0005-0000-0000-0000BD000000}"/>
    <cellStyle name="Currency 2 4 5" xfId="407" xr:uid="{00000000-0005-0000-0000-0000BE000000}"/>
    <cellStyle name="Currency 2 5" xfId="220" xr:uid="{00000000-0005-0000-0000-0000BF000000}"/>
    <cellStyle name="Currency 2 5 2" xfId="408" xr:uid="{00000000-0005-0000-0000-0000C0000000}"/>
    <cellStyle name="Currency 2 5 2 2" xfId="409" xr:uid="{00000000-0005-0000-0000-0000C1000000}"/>
    <cellStyle name="Currency 2 5 2 2 2" xfId="410" xr:uid="{00000000-0005-0000-0000-0000C2000000}"/>
    <cellStyle name="Currency 2 5 2 3" xfId="411" xr:uid="{00000000-0005-0000-0000-0000C3000000}"/>
    <cellStyle name="Currency 2 5 3" xfId="412" xr:uid="{00000000-0005-0000-0000-0000C4000000}"/>
    <cellStyle name="Currency 2 5 3 2" xfId="413" xr:uid="{00000000-0005-0000-0000-0000C5000000}"/>
    <cellStyle name="Currency 2 5 4" xfId="414" xr:uid="{00000000-0005-0000-0000-0000C6000000}"/>
    <cellStyle name="Currency 2 6" xfId="415" xr:uid="{00000000-0005-0000-0000-0000C7000000}"/>
    <cellStyle name="Currency 2 6 2" xfId="416" xr:uid="{00000000-0005-0000-0000-0000C8000000}"/>
    <cellStyle name="Currency 2 6 2 2" xfId="417" xr:uid="{00000000-0005-0000-0000-0000C9000000}"/>
    <cellStyle name="Currency 2 6 2 2 2" xfId="418" xr:uid="{00000000-0005-0000-0000-0000CA000000}"/>
    <cellStyle name="Currency 2 6 2 3" xfId="419" xr:uid="{00000000-0005-0000-0000-0000CB000000}"/>
    <cellStyle name="Currency 2 6 3" xfId="420" xr:uid="{00000000-0005-0000-0000-0000CC000000}"/>
    <cellStyle name="Currency 2 6 3 2" xfId="421" xr:uid="{00000000-0005-0000-0000-0000CD000000}"/>
    <cellStyle name="Currency 2 6 4" xfId="422" xr:uid="{00000000-0005-0000-0000-0000CE000000}"/>
    <cellStyle name="Currency 20" xfId="221" xr:uid="{00000000-0005-0000-0000-0000CF000000}"/>
    <cellStyle name="Currency 21" xfId="222" xr:uid="{00000000-0005-0000-0000-0000D0000000}"/>
    <cellStyle name="Currency 22" xfId="223" xr:uid="{00000000-0005-0000-0000-0000D1000000}"/>
    <cellStyle name="Currency 23" xfId="224" xr:uid="{00000000-0005-0000-0000-0000D2000000}"/>
    <cellStyle name="Currency 24" xfId="225" xr:uid="{00000000-0005-0000-0000-0000D3000000}"/>
    <cellStyle name="Currency 25" xfId="226" xr:uid="{00000000-0005-0000-0000-0000D4000000}"/>
    <cellStyle name="Currency 26" xfId="227" xr:uid="{00000000-0005-0000-0000-0000D5000000}"/>
    <cellStyle name="Currency 27" xfId="228" xr:uid="{00000000-0005-0000-0000-0000D6000000}"/>
    <cellStyle name="Currency 28" xfId="229" xr:uid="{00000000-0005-0000-0000-0000D7000000}"/>
    <cellStyle name="Currency 29" xfId="230" xr:uid="{00000000-0005-0000-0000-0000D8000000}"/>
    <cellStyle name="Currency 3" xfId="60" xr:uid="{00000000-0005-0000-0000-0000D9000000}"/>
    <cellStyle name="Currency 3 2" xfId="61" xr:uid="{00000000-0005-0000-0000-0000DA000000}"/>
    <cellStyle name="Currency 3 2 2" xfId="423" xr:uid="{00000000-0005-0000-0000-0000DB000000}"/>
    <cellStyle name="Currency 3 2 2 2" xfId="424" xr:uid="{00000000-0005-0000-0000-0000DC000000}"/>
    <cellStyle name="Currency 3 2 2 2 2" xfId="425" xr:uid="{00000000-0005-0000-0000-0000DD000000}"/>
    <cellStyle name="Currency 3 2 2 2 2 2" xfId="426" xr:uid="{00000000-0005-0000-0000-0000DE000000}"/>
    <cellStyle name="Currency 3 2 2 2 3" xfId="427" xr:uid="{00000000-0005-0000-0000-0000DF000000}"/>
    <cellStyle name="Currency 3 2 2 3" xfId="428" xr:uid="{00000000-0005-0000-0000-0000E0000000}"/>
    <cellStyle name="Currency 3 2 2 3 2" xfId="429" xr:uid="{00000000-0005-0000-0000-0000E1000000}"/>
    <cellStyle name="Currency 3 2 2 4" xfId="430" xr:uid="{00000000-0005-0000-0000-0000E2000000}"/>
    <cellStyle name="Currency 3 2 3" xfId="431" xr:uid="{00000000-0005-0000-0000-0000E3000000}"/>
    <cellStyle name="Currency 3 2 4" xfId="432" xr:uid="{00000000-0005-0000-0000-0000E4000000}"/>
    <cellStyle name="Currency 3 2 4 2" xfId="433" xr:uid="{00000000-0005-0000-0000-0000E5000000}"/>
    <cellStyle name="Currency 3 2 4 2 2" xfId="434" xr:uid="{00000000-0005-0000-0000-0000E6000000}"/>
    <cellStyle name="Currency 3 2 4 3" xfId="435" xr:uid="{00000000-0005-0000-0000-0000E7000000}"/>
    <cellStyle name="Currency 3 2 5" xfId="436" xr:uid="{00000000-0005-0000-0000-0000E8000000}"/>
    <cellStyle name="Currency 3 2 5 2" xfId="437" xr:uid="{00000000-0005-0000-0000-0000E9000000}"/>
    <cellStyle name="Currency 3 2 6" xfId="438" xr:uid="{00000000-0005-0000-0000-0000EA000000}"/>
    <cellStyle name="Currency 3 3" xfId="62" xr:uid="{00000000-0005-0000-0000-0000EB000000}"/>
    <cellStyle name="Currency 3 3 2" xfId="439" xr:uid="{00000000-0005-0000-0000-0000EC000000}"/>
    <cellStyle name="Currency 3 3 2 2" xfId="440" xr:uid="{00000000-0005-0000-0000-0000ED000000}"/>
    <cellStyle name="Currency 3 3 2 2 2" xfId="441" xr:uid="{00000000-0005-0000-0000-0000EE000000}"/>
    <cellStyle name="Currency 3 3 2 3" xfId="442" xr:uid="{00000000-0005-0000-0000-0000EF000000}"/>
    <cellStyle name="Currency 3 3 3" xfId="443" xr:uid="{00000000-0005-0000-0000-0000F0000000}"/>
    <cellStyle name="Currency 3 3 3 2" xfId="444" xr:uid="{00000000-0005-0000-0000-0000F1000000}"/>
    <cellStyle name="Currency 3 3 4" xfId="445" xr:uid="{00000000-0005-0000-0000-0000F2000000}"/>
    <cellStyle name="Currency 3 4" xfId="63" xr:uid="{00000000-0005-0000-0000-0000F3000000}"/>
    <cellStyle name="Currency 3 4 2" xfId="446" xr:uid="{00000000-0005-0000-0000-0000F4000000}"/>
    <cellStyle name="Currency 3 4 2 2" xfId="447" xr:uid="{00000000-0005-0000-0000-0000F5000000}"/>
    <cellStyle name="Currency 3 4 2 2 2" xfId="448" xr:uid="{00000000-0005-0000-0000-0000F6000000}"/>
    <cellStyle name="Currency 3 4 2 3" xfId="449" xr:uid="{00000000-0005-0000-0000-0000F7000000}"/>
    <cellStyle name="Currency 3 4 3" xfId="450" xr:uid="{00000000-0005-0000-0000-0000F8000000}"/>
    <cellStyle name="Currency 3 4 3 2" xfId="451" xr:uid="{00000000-0005-0000-0000-0000F9000000}"/>
    <cellStyle name="Currency 3 4 4" xfId="452" xr:uid="{00000000-0005-0000-0000-0000FA000000}"/>
    <cellStyle name="Currency 3 5" xfId="64" xr:uid="{00000000-0005-0000-0000-0000FB000000}"/>
    <cellStyle name="Currency 3 5 2" xfId="453" xr:uid="{00000000-0005-0000-0000-0000FC000000}"/>
    <cellStyle name="Currency 3 5 2 2" xfId="454" xr:uid="{00000000-0005-0000-0000-0000FD000000}"/>
    <cellStyle name="Currency 3 5 2 2 2" xfId="455" xr:uid="{00000000-0005-0000-0000-0000FE000000}"/>
    <cellStyle name="Currency 3 5 2 3" xfId="456" xr:uid="{00000000-0005-0000-0000-0000FF000000}"/>
    <cellStyle name="Currency 3 5 3" xfId="457" xr:uid="{00000000-0005-0000-0000-000000010000}"/>
    <cellStyle name="Currency 3 5 3 2" xfId="458" xr:uid="{00000000-0005-0000-0000-000001010000}"/>
    <cellStyle name="Currency 3 5 4" xfId="459" xr:uid="{00000000-0005-0000-0000-000002010000}"/>
    <cellStyle name="Currency 3 6" xfId="460" xr:uid="{00000000-0005-0000-0000-000003010000}"/>
    <cellStyle name="Currency 3 7" xfId="461" xr:uid="{00000000-0005-0000-0000-000004010000}"/>
    <cellStyle name="Currency 3 8" xfId="462" xr:uid="{00000000-0005-0000-0000-000005010000}"/>
    <cellStyle name="Currency 30" xfId="231" xr:uid="{00000000-0005-0000-0000-000006010000}"/>
    <cellStyle name="Currency 31" xfId="232" xr:uid="{00000000-0005-0000-0000-000007010000}"/>
    <cellStyle name="Currency 32" xfId="233" xr:uid="{00000000-0005-0000-0000-000008010000}"/>
    <cellStyle name="Currency 33" xfId="234" xr:uid="{00000000-0005-0000-0000-000009010000}"/>
    <cellStyle name="Currency 34" xfId="235" xr:uid="{00000000-0005-0000-0000-00000A010000}"/>
    <cellStyle name="Currency 35" xfId="236" xr:uid="{00000000-0005-0000-0000-00000B010000}"/>
    <cellStyle name="Currency 36" xfId="237" xr:uid="{00000000-0005-0000-0000-00000C010000}"/>
    <cellStyle name="Currency 37" xfId="238" xr:uid="{00000000-0005-0000-0000-00000D010000}"/>
    <cellStyle name="Currency 38" xfId="239" xr:uid="{00000000-0005-0000-0000-00000E010000}"/>
    <cellStyle name="Currency 39" xfId="240" xr:uid="{00000000-0005-0000-0000-00000F010000}"/>
    <cellStyle name="Currency 4" xfId="65" xr:uid="{00000000-0005-0000-0000-000010010000}"/>
    <cellStyle name="Currency 4 10" xfId="463" xr:uid="{00000000-0005-0000-0000-000011010000}"/>
    <cellStyle name="Currency 4 11" xfId="464" xr:uid="{00000000-0005-0000-0000-000012010000}"/>
    <cellStyle name="Currency 4 2" xfId="66" xr:uid="{00000000-0005-0000-0000-000013010000}"/>
    <cellStyle name="Currency 4 2 2" xfId="3" xr:uid="{00000000-0005-0000-0000-000014010000}"/>
    <cellStyle name="Currency 4 2 2 2" xfId="67" xr:uid="{00000000-0005-0000-0000-000015010000}"/>
    <cellStyle name="Currency 4 2 2 2 2" xfId="465" xr:uid="{00000000-0005-0000-0000-000016010000}"/>
    <cellStyle name="Currency 4 2 2 2 2 2" xfId="466" xr:uid="{00000000-0005-0000-0000-000017010000}"/>
    <cellStyle name="Currency 4 2 2 2 3" xfId="467" xr:uid="{00000000-0005-0000-0000-000018010000}"/>
    <cellStyle name="Currency 4 2 2 3" xfId="241" xr:uid="{00000000-0005-0000-0000-000019010000}"/>
    <cellStyle name="Currency 4 2 2 3 2" xfId="468" xr:uid="{00000000-0005-0000-0000-00001A010000}"/>
    <cellStyle name="Currency 4 2 2 4" xfId="469" xr:uid="{00000000-0005-0000-0000-00001B010000}"/>
    <cellStyle name="Currency 4 2 3" xfId="68" xr:uid="{00000000-0005-0000-0000-00001C010000}"/>
    <cellStyle name="Currency 4 2 4" xfId="470" xr:uid="{00000000-0005-0000-0000-00001D010000}"/>
    <cellStyle name="Currency 4 2 4 2" xfId="471" xr:uid="{00000000-0005-0000-0000-00001E010000}"/>
    <cellStyle name="Currency 4 2 4 2 2" xfId="472" xr:uid="{00000000-0005-0000-0000-00001F010000}"/>
    <cellStyle name="Currency 4 2 4 2 2 2" xfId="473" xr:uid="{00000000-0005-0000-0000-000020010000}"/>
    <cellStyle name="Currency 4 2 4 2 3" xfId="474" xr:uid="{00000000-0005-0000-0000-000021010000}"/>
    <cellStyle name="Currency 4 2 4 3" xfId="475" xr:uid="{00000000-0005-0000-0000-000022010000}"/>
    <cellStyle name="Currency 4 2 4 3 2" xfId="476" xr:uid="{00000000-0005-0000-0000-000023010000}"/>
    <cellStyle name="Currency 4 2 4 4" xfId="477" xr:uid="{00000000-0005-0000-0000-000024010000}"/>
    <cellStyle name="Currency 4 2 5" xfId="478" xr:uid="{00000000-0005-0000-0000-000025010000}"/>
    <cellStyle name="Currency 4 2 5 2" xfId="479" xr:uid="{00000000-0005-0000-0000-000026010000}"/>
    <cellStyle name="Currency 4 2 5 2 2" xfId="480" xr:uid="{00000000-0005-0000-0000-000027010000}"/>
    <cellStyle name="Currency 4 2 5 3" xfId="481" xr:uid="{00000000-0005-0000-0000-000028010000}"/>
    <cellStyle name="Currency 4 2 6" xfId="482" xr:uid="{00000000-0005-0000-0000-000029010000}"/>
    <cellStyle name="Currency 4 2 6 2" xfId="483" xr:uid="{00000000-0005-0000-0000-00002A010000}"/>
    <cellStyle name="Currency 4 2 7" xfId="484" xr:uid="{00000000-0005-0000-0000-00002B010000}"/>
    <cellStyle name="Currency 4 3" xfId="69" xr:uid="{00000000-0005-0000-0000-00002C010000}"/>
    <cellStyle name="Currency 4 3 2" xfId="70" xr:uid="{00000000-0005-0000-0000-00002D010000}"/>
    <cellStyle name="Currency 4 3 2 2" xfId="485" xr:uid="{00000000-0005-0000-0000-00002E010000}"/>
    <cellStyle name="Currency 4 3 2 2 2" xfId="486" xr:uid="{00000000-0005-0000-0000-00002F010000}"/>
    <cellStyle name="Currency 4 3 2 2 2 2" xfId="487" xr:uid="{00000000-0005-0000-0000-000030010000}"/>
    <cellStyle name="Currency 4 3 2 2 3" xfId="488" xr:uid="{00000000-0005-0000-0000-000031010000}"/>
    <cellStyle name="Currency 4 3 2 3" xfId="489" xr:uid="{00000000-0005-0000-0000-000032010000}"/>
    <cellStyle name="Currency 4 3 2 3 2" xfId="490" xr:uid="{00000000-0005-0000-0000-000033010000}"/>
    <cellStyle name="Currency 4 3 2 4" xfId="491" xr:uid="{00000000-0005-0000-0000-000034010000}"/>
    <cellStyle name="Currency 4 3 3" xfId="71" xr:uid="{00000000-0005-0000-0000-000035010000}"/>
    <cellStyle name="Currency 4 3 3 2" xfId="492" xr:uid="{00000000-0005-0000-0000-000036010000}"/>
    <cellStyle name="Currency 4 3 3 2 2" xfId="493" xr:uid="{00000000-0005-0000-0000-000037010000}"/>
    <cellStyle name="Currency 4 3 3 3" xfId="494" xr:uid="{00000000-0005-0000-0000-000038010000}"/>
    <cellStyle name="Currency 4 3 4" xfId="495" xr:uid="{00000000-0005-0000-0000-000039010000}"/>
    <cellStyle name="Currency 4 3 4 2" xfId="496" xr:uid="{00000000-0005-0000-0000-00003A010000}"/>
    <cellStyle name="Currency 4 3 5" xfId="497" xr:uid="{00000000-0005-0000-0000-00003B010000}"/>
    <cellStyle name="Currency 4 4" xfId="72" xr:uid="{00000000-0005-0000-0000-00003C010000}"/>
    <cellStyle name="Currency 4 4 2" xfId="498" xr:uid="{00000000-0005-0000-0000-00003D010000}"/>
    <cellStyle name="Currency 4 4 2 2" xfId="499" xr:uid="{00000000-0005-0000-0000-00003E010000}"/>
    <cellStyle name="Currency 4 4 2 2 2" xfId="500" xr:uid="{00000000-0005-0000-0000-00003F010000}"/>
    <cellStyle name="Currency 4 4 2 2 2 2" xfId="501" xr:uid="{00000000-0005-0000-0000-000040010000}"/>
    <cellStyle name="Currency 4 4 2 2 3" xfId="502" xr:uid="{00000000-0005-0000-0000-000041010000}"/>
    <cellStyle name="Currency 4 4 2 3" xfId="503" xr:uid="{00000000-0005-0000-0000-000042010000}"/>
    <cellStyle name="Currency 4 4 2 3 2" xfId="504" xr:uid="{00000000-0005-0000-0000-000043010000}"/>
    <cellStyle name="Currency 4 4 2 4" xfId="505" xr:uid="{00000000-0005-0000-0000-000044010000}"/>
    <cellStyle name="Currency 4 4 3" xfId="506" xr:uid="{00000000-0005-0000-0000-000045010000}"/>
    <cellStyle name="Currency 4 4 3 2" xfId="507" xr:uid="{00000000-0005-0000-0000-000046010000}"/>
    <cellStyle name="Currency 4 4 3 2 2" xfId="508" xr:uid="{00000000-0005-0000-0000-000047010000}"/>
    <cellStyle name="Currency 4 4 3 3" xfId="509" xr:uid="{00000000-0005-0000-0000-000048010000}"/>
    <cellStyle name="Currency 4 4 4" xfId="510" xr:uid="{00000000-0005-0000-0000-000049010000}"/>
    <cellStyle name="Currency 4 4 4 2" xfId="511" xr:uid="{00000000-0005-0000-0000-00004A010000}"/>
    <cellStyle name="Currency 4 4 5" xfId="512" xr:uid="{00000000-0005-0000-0000-00004B010000}"/>
    <cellStyle name="Currency 4 5" xfId="73" xr:uid="{00000000-0005-0000-0000-00004C010000}"/>
    <cellStyle name="Currency 4 5 2" xfId="513" xr:uid="{00000000-0005-0000-0000-00004D010000}"/>
    <cellStyle name="Currency 4 5 2 2" xfId="514" xr:uid="{00000000-0005-0000-0000-00004E010000}"/>
    <cellStyle name="Currency 4 5 2 2 2" xfId="515" xr:uid="{00000000-0005-0000-0000-00004F010000}"/>
    <cellStyle name="Currency 4 5 2 3" xfId="516" xr:uid="{00000000-0005-0000-0000-000050010000}"/>
    <cellStyle name="Currency 4 5 3" xfId="517" xr:uid="{00000000-0005-0000-0000-000051010000}"/>
    <cellStyle name="Currency 4 5 3 2" xfId="518" xr:uid="{00000000-0005-0000-0000-000052010000}"/>
    <cellStyle name="Currency 4 5 4" xfId="519" xr:uid="{00000000-0005-0000-0000-000053010000}"/>
    <cellStyle name="Currency 4 6" xfId="520" xr:uid="{00000000-0005-0000-0000-000054010000}"/>
    <cellStyle name="Currency 4 6 2" xfId="521" xr:uid="{00000000-0005-0000-0000-000055010000}"/>
    <cellStyle name="Currency 4 6 2 2" xfId="522" xr:uid="{00000000-0005-0000-0000-000056010000}"/>
    <cellStyle name="Currency 4 6 2 2 2" xfId="523" xr:uid="{00000000-0005-0000-0000-000057010000}"/>
    <cellStyle name="Currency 4 6 2 3" xfId="524" xr:uid="{00000000-0005-0000-0000-000058010000}"/>
    <cellStyle name="Currency 4 6 3" xfId="525" xr:uid="{00000000-0005-0000-0000-000059010000}"/>
    <cellStyle name="Currency 4 6 3 2" xfId="526" xr:uid="{00000000-0005-0000-0000-00005A010000}"/>
    <cellStyle name="Currency 4 6 4" xfId="527" xr:uid="{00000000-0005-0000-0000-00005B010000}"/>
    <cellStyle name="Currency 4 7" xfId="528" xr:uid="{00000000-0005-0000-0000-00005C010000}"/>
    <cellStyle name="Currency 4 7 2" xfId="529" xr:uid="{00000000-0005-0000-0000-00005D010000}"/>
    <cellStyle name="Currency 4 7 2 2" xfId="530" xr:uid="{00000000-0005-0000-0000-00005E010000}"/>
    <cellStyle name="Currency 4 7 2 2 2" xfId="531" xr:uid="{00000000-0005-0000-0000-00005F010000}"/>
    <cellStyle name="Currency 4 7 2 3" xfId="532" xr:uid="{00000000-0005-0000-0000-000060010000}"/>
    <cellStyle name="Currency 4 7 3" xfId="533" xr:uid="{00000000-0005-0000-0000-000061010000}"/>
    <cellStyle name="Currency 4 7 3 2" xfId="534" xr:uid="{00000000-0005-0000-0000-000062010000}"/>
    <cellStyle name="Currency 4 7 4" xfId="535" xr:uid="{00000000-0005-0000-0000-000063010000}"/>
    <cellStyle name="Currency 4 8" xfId="536" xr:uid="{00000000-0005-0000-0000-000064010000}"/>
    <cellStyle name="Currency 4 8 2" xfId="537" xr:uid="{00000000-0005-0000-0000-000065010000}"/>
    <cellStyle name="Currency 4 8 2 2" xfId="538" xr:uid="{00000000-0005-0000-0000-000066010000}"/>
    <cellStyle name="Currency 4 8 3" xfId="539" xr:uid="{00000000-0005-0000-0000-000067010000}"/>
    <cellStyle name="Currency 4 9" xfId="540" xr:uid="{00000000-0005-0000-0000-000068010000}"/>
    <cellStyle name="Currency 4 9 2" xfId="541" xr:uid="{00000000-0005-0000-0000-000069010000}"/>
    <cellStyle name="Currency 40" xfId="242" xr:uid="{00000000-0005-0000-0000-00006A010000}"/>
    <cellStyle name="Currency 41" xfId="243" xr:uid="{00000000-0005-0000-0000-00006B010000}"/>
    <cellStyle name="Currency 42" xfId="244" xr:uid="{00000000-0005-0000-0000-00006C010000}"/>
    <cellStyle name="Currency 43" xfId="245" xr:uid="{00000000-0005-0000-0000-00006D010000}"/>
    <cellStyle name="Currency 44" xfId="246" xr:uid="{00000000-0005-0000-0000-00006E010000}"/>
    <cellStyle name="Currency 45" xfId="247" xr:uid="{00000000-0005-0000-0000-00006F010000}"/>
    <cellStyle name="Currency 46" xfId="248" xr:uid="{00000000-0005-0000-0000-000070010000}"/>
    <cellStyle name="Currency 47" xfId="542" xr:uid="{00000000-0005-0000-0000-000071010000}"/>
    <cellStyle name="Currency 48" xfId="1247" xr:uid="{00000000-0005-0000-0000-000072010000}"/>
    <cellStyle name="Currency 49" xfId="543" xr:uid="{00000000-0005-0000-0000-000073010000}"/>
    <cellStyle name="Currency 5" xfId="74" xr:uid="{00000000-0005-0000-0000-000074010000}"/>
    <cellStyle name="Currency 5 2" xfId="75" xr:uid="{00000000-0005-0000-0000-000075010000}"/>
    <cellStyle name="Currency 5 2 2" xfId="76" xr:uid="{00000000-0005-0000-0000-000076010000}"/>
    <cellStyle name="Currency 5 3" xfId="77" xr:uid="{00000000-0005-0000-0000-000077010000}"/>
    <cellStyle name="Currency 5 3 2" xfId="78" xr:uid="{00000000-0005-0000-0000-000078010000}"/>
    <cellStyle name="Currency 5 3 3" xfId="79" xr:uid="{00000000-0005-0000-0000-000079010000}"/>
    <cellStyle name="Currency 5 4" xfId="80" xr:uid="{00000000-0005-0000-0000-00007A010000}"/>
    <cellStyle name="Currency 5 5" xfId="81" xr:uid="{00000000-0005-0000-0000-00007B010000}"/>
    <cellStyle name="Currency 5 6" xfId="82" xr:uid="{00000000-0005-0000-0000-00007C010000}"/>
    <cellStyle name="Currency 6" xfId="83" xr:uid="{00000000-0005-0000-0000-00007D010000}"/>
    <cellStyle name="Currency 6 2" xfId="84" xr:uid="{00000000-0005-0000-0000-00007E010000}"/>
    <cellStyle name="Currency 6 2 2" xfId="544" xr:uid="{00000000-0005-0000-0000-00007F010000}"/>
    <cellStyle name="Currency 6 2 2 2" xfId="545" xr:uid="{00000000-0005-0000-0000-000080010000}"/>
    <cellStyle name="Currency 6 2 3" xfId="546" xr:uid="{00000000-0005-0000-0000-000081010000}"/>
    <cellStyle name="Currency 6 3" xfId="249" xr:uid="{00000000-0005-0000-0000-000082010000}"/>
    <cellStyle name="Currency 6 3 2" xfId="547" xr:uid="{00000000-0005-0000-0000-000083010000}"/>
    <cellStyle name="Currency 6 4" xfId="548" xr:uid="{00000000-0005-0000-0000-000084010000}"/>
    <cellStyle name="Currency 7" xfId="85" xr:uid="{00000000-0005-0000-0000-000085010000}"/>
    <cellStyle name="Currency 7 2" xfId="250" xr:uid="{00000000-0005-0000-0000-000086010000}"/>
    <cellStyle name="Currency 7 2 2" xfId="549" xr:uid="{00000000-0005-0000-0000-000087010000}"/>
    <cellStyle name="Currency 7 2 2 2" xfId="550" xr:uid="{00000000-0005-0000-0000-000088010000}"/>
    <cellStyle name="Currency 7 2 3" xfId="551" xr:uid="{00000000-0005-0000-0000-000089010000}"/>
    <cellStyle name="Currency 7 3" xfId="251" xr:uid="{00000000-0005-0000-0000-00008A010000}"/>
    <cellStyle name="Currency 7 3 2" xfId="552" xr:uid="{00000000-0005-0000-0000-00008B010000}"/>
    <cellStyle name="Currency 7 4" xfId="553" xr:uid="{00000000-0005-0000-0000-00008C010000}"/>
    <cellStyle name="Currency 8" xfId="86" xr:uid="{00000000-0005-0000-0000-00008D010000}"/>
    <cellStyle name="Currency 8 2" xfId="87" xr:uid="{00000000-0005-0000-0000-00008E010000}"/>
    <cellStyle name="Currency 8 2 2" xfId="554" xr:uid="{00000000-0005-0000-0000-00008F010000}"/>
    <cellStyle name="Currency 8 3" xfId="555" xr:uid="{00000000-0005-0000-0000-000090010000}"/>
    <cellStyle name="Currency 9" xfId="88" xr:uid="{00000000-0005-0000-0000-000091010000}"/>
    <cellStyle name="Currency 9 2" xfId="556" xr:uid="{00000000-0005-0000-0000-000092010000}"/>
    <cellStyle name="Currency 9 2 2" xfId="557" xr:uid="{00000000-0005-0000-0000-000093010000}"/>
    <cellStyle name="Currency 9 3" xfId="558" xr:uid="{00000000-0005-0000-0000-000094010000}"/>
    <cellStyle name="Explanatory Text 2" xfId="89" xr:uid="{00000000-0005-0000-0000-000095010000}"/>
    <cellStyle name="Explanatory Text 2 2" xfId="252" xr:uid="{00000000-0005-0000-0000-000096010000}"/>
    <cellStyle name="Explanatory Text 2 3" xfId="253" xr:uid="{00000000-0005-0000-0000-000097010000}"/>
    <cellStyle name="Font: Calibri, 9pt regular" xfId="90" xr:uid="{00000000-0005-0000-0000-000098010000}"/>
    <cellStyle name="Footnotes: top row" xfId="91" xr:uid="{00000000-0005-0000-0000-000099010000}"/>
    <cellStyle name="Good 2" xfId="92" xr:uid="{00000000-0005-0000-0000-00009A010000}"/>
    <cellStyle name="Header: bottom row" xfId="93" xr:uid="{00000000-0005-0000-0000-00009B010000}"/>
    <cellStyle name="Heading 1 2" xfId="94" xr:uid="{00000000-0005-0000-0000-00009C010000}"/>
    <cellStyle name="Heading 1 2 2" xfId="254" xr:uid="{00000000-0005-0000-0000-00009D010000}"/>
    <cellStyle name="Heading 1 2 3" xfId="255" xr:uid="{00000000-0005-0000-0000-00009E010000}"/>
    <cellStyle name="Heading 2 2" xfId="95" xr:uid="{00000000-0005-0000-0000-00009F010000}"/>
    <cellStyle name="Heading 2 2 2" xfId="256" xr:uid="{00000000-0005-0000-0000-0000A0010000}"/>
    <cellStyle name="Heading 2 2 3" xfId="257" xr:uid="{00000000-0005-0000-0000-0000A1010000}"/>
    <cellStyle name="Heading 3 2" xfId="96" xr:uid="{00000000-0005-0000-0000-0000A2010000}"/>
    <cellStyle name="Heading 3 2 2" xfId="258" xr:uid="{00000000-0005-0000-0000-0000A3010000}"/>
    <cellStyle name="Heading 3 2 3" xfId="259" xr:uid="{00000000-0005-0000-0000-0000A4010000}"/>
    <cellStyle name="Heading 3 2 3 2" xfId="1278" xr:uid="{00000000-0005-0000-0000-0000A5010000}"/>
    <cellStyle name="Heading 3 2 3 3" xfId="1282" xr:uid="{00000000-0005-0000-0000-0000A6010000}"/>
    <cellStyle name="Heading 3 2 4" xfId="1277" xr:uid="{00000000-0005-0000-0000-0000A7010000}"/>
    <cellStyle name="Heading 3 2 5" xfId="1281" xr:uid="{00000000-0005-0000-0000-0000A8010000}"/>
    <cellStyle name="Heading 4 2" xfId="97" xr:uid="{00000000-0005-0000-0000-0000A9010000}"/>
    <cellStyle name="Heading 4 2 2" xfId="260" xr:uid="{00000000-0005-0000-0000-0000AA010000}"/>
    <cellStyle name="Heading 4 2 3" xfId="261" xr:uid="{00000000-0005-0000-0000-0000AB010000}"/>
    <cellStyle name="Hyperlink 2" xfId="98" xr:uid="{00000000-0005-0000-0000-0000AC010000}"/>
    <cellStyle name="Input" xfId="2" builtinId="20"/>
    <cellStyle name="Input 2" xfId="99" xr:uid="{00000000-0005-0000-0000-0000AE010000}"/>
    <cellStyle name="Input 2 2" xfId="262" xr:uid="{00000000-0005-0000-0000-0000AF010000}"/>
    <cellStyle name="Input 2 2 2" xfId="1255" xr:uid="{00000000-0005-0000-0000-0000B0010000}"/>
    <cellStyle name="Input 2 2 3" xfId="1268" xr:uid="{00000000-0005-0000-0000-0000B1010000}"/>
    <cellStyle name="Input 2 3" xfId="263" xr:uid="{00000000-0005-0000-0000-0000B2010000}"/>
    <cellStyle name="Input 2 3 2" xfId="1256" xr:uid="{00000000-0005-0000-0000-0000B3010000}"/>
    <cellStyle name="Input 2 3 3" xfId="1269" xr:uid="{00000000-0005-0000-0000-0000B4010000}"/>
    <cellStyle name="Input 2 4" xfId="1249" xr:uid="{00000000-0005-0000-0000-0000B5010000}"/>
    <cellStyle name="Input 2 5" xfId="1262" xr:uid="{00000000-0005-0000-0000-0000B6010000}"/>
    <cellStyle name="Linked Cell 2" xfId="100" xr:uid="{00000000-0005-0000-0000-0000B7010000}"/>
    <cellStyle name="Linked Cell 2 2" xfId="264" xr:uid="{00000000-0005-0000-0000-0000B8010000}"/>
    <cellStyle name="Linked Cell 2 3" xfId="265" xr:uid="{00000000-0005-0000-0000-0000B9010000}"/>
    <cellStyle name="Neutral 2" xfId="101" xr:uid="{00000000-0005-0000-0000-0000BA010000}"/>
    <cellStyle name="Neutral 3" xfId="559" xr:uid="{00000000-0005-0000-0000-0000BB010000}"/>
    <cellStyle name="Normal" xfId="0" builtinId="0"/>
    <cellStyle name="Normal 10" xfId="102" xr:uid="{00000000-0005-0000-0000-0000BD010000}"/>
    <cellStyle name="Normal 10 2" xfId="103" xr:uid="{00000000-0005-0000-0000-0000BE010000}"/>
    <cellStyle name="Normal 10 2 2" xfId="560" xr:uid="{00000000-0005-0000-0000-0000BF010000}"/>
    <cellStyle name="Normal 10 2 2 2" xfId="561" xr:uid="{00000000-0005-0000-0000-0000C0010000}"/>
    <cellStyle name="Normal 10 2 2 2 2" xfId="562" xr:uid="{00000000-0005-0000-0000-0000C1010000}"/>
    <cellStyle name="Normal 10 2 2 3" xfId="563" xr:uid="{00000000-0005-0000-0000-0000C2010000}"/>
    <cellStyle name="Normal 10 2 3" xfId="564" xr:uid="{00000000-0005-0000-0000-0000C3010000}"/>
    <cellStyle name="Normal 10 2 3 2" xfId="565" xr:uid="{00000000-0005-0000-0000-0000C4010000}"/>
    <cellStyle name="Normal 10 2 4" xfId="566" xr:uid="{00000000-0005-0000-0000-0000C5010000}"/>
    <cellStyle name="Normal 10 3" xfId="104" xr:uid="{00000000-0005-0000-0000-0000C6010000}"/>
    <cellStyle name="Normal 10 3 2" xfId="105" xr:uid="{00000000-0005-0000-0000-0000C7010000}"/>
    <cellStyle name="Normal 10 4" xfId="567" xr:uid="{00000000-0005-0000-0000-0000C8010000}"/>
    <cellStyle name="Normal 10 4 2" xfId="568" xr:uid="{00000000-0005-0000-0000-0000C9010000}"/>
    <cellStyle name="Normal 10 4 2 2" xfId="569" xr:uid="{00000000-0005-0000-0000-0000CA010000}"/>
    <cellStyle name="Normal 10 4 3" xfId="570" xr:uid="{00000000-0005-0000-0000-0000CB010000}"/>
    <cellStyle name="Normal 10 5" xfId="571" xr:uid="{00000000-0005-0000-0000-0000CC010000}"/>
    <cellStyle name="Normal 10 5 2" xfId="572" xr:uid="{00000000-0005-0000-0000-0000CD010000}"/>
    <cellStyle name="Normal 10 6" xfId="573" xr:uid="{00000000-0005-0000-0000-0000CE010000}"/>
    <cellStyle name="Normal 11" xfId="106" xr:uid="{00000000-0005-0000-0000-0000CF010000}"/>
    <cellStyle name="Normal 11 2" xfId="107" xr:uid="{00000000-0005-0000-0000-0000D0010000}"/>
    <cellStyle name="Normal 11 2 2" xfId="108" xr:uid="{00000000-0005-0000-0000-0000D1010000}"/>
    <cellStyle name="Normal 12" xfId="109" xr:uid="{00000000-0005-0000-0000-0000D2010000}"/>
    <cellStyle name="Normal 12 2" xfId="574" xr:uid="{00000000-0005-0000-0000-0000D3010000}"/>
    <cellStyle name="Normal 12 2 2" xfId="575" xr:uid="{00000000-0005-0000-0000-0000D4010000}"/>
    <cellStyle name="Normal 12 2 2 2" xfId="576" xr:uid="{00000000-0005-0000-0000-0000D5010000}"/>
    <cellStyle name="Normal 12 2 3" xfId="577" xr:uid="{00000000-0005-0000-0000-0000D6010000}"/>
    <cellStyle name="Normal 12 3" xfId="578" xr:uid="{00000000-0005-0000-0000-0000D7010000}"/>
    <cellStyle name="Normal 12 3 2" xfId="579" xr:uid="{00000000-0005-0000-0000-0000D8010000}"/>
    <cellStyle name="Normal 12 4" xfId="580" xr:uid="{00000000-0005-0000-0000-0000D9010000}"/>
    <cellStyle name="Normal 13" xfId="110" xr:uid="{00000000-0005-0000-0000-0000DA010000}"/>
    <cellStyle name="Normal 13 2" xfId="111" xr:uid="{00000000-0005-0000-0000-0000DB010000}"/>
    <cellStyle name="Normal 13 2 2" xfId="581" xr:uid="{00000000-0005-0000-0000-0000DC010000}"/>
    <cellStyle name="Normal 13 2 2 2" xfId="582" xr:uid="{00000000-0005-0000-0000-0000DD010000}"/>
    <cellStyle name="Normal 13 2 3" xfId="583" xr:uid="{00000000-0005-0000-0000-0000DE010000}"/>
    <cellStyle name="Normal 13 3" xfId="584" xr:uid="{00000000-0005-0000-0000-0000DF010000}"/>
    <cellStyle name="Normal 13 3 2" xfId="585" xr:uid="{00000000-0005-0000-0000-0000E0010000}"/>
    <cellStyle name="Normal 13 4" xfId="586" xr:uid="{00000000-0005-0000-0000-0000E1010000}"/>
    <cellStyle name="Normal 14" xfId="112" xr:uid="{00000000-0005-0000-0000-0000E2010000}"/>
    <cellStyle name="Normal 14 2" xfId="113" xr:uid="{00000000-0005-0000-0000-0000E3010000}"/>
    <cellStyle name="Normal 15" xfId="114" xr:uid="{00000000-0005-0000-0000-0000E4010000}"/>
    <cellStyle name="Normal 15 2" xfId="587" xr:uid="{00000000-0005-0000-0000-0000E5010000}"/>
    <cellStyle name="Normal 15 2 2" xfId="588" xr:uid="{00000000-0005-0000-0000-0000E6010000}"/>
    <cellStyle name="Normal 15 2 2 2" xfId="589" xr:uid="{00000000-0005-0000-0000-0000E7010000}"/>
    <cellStyle name="Normal 15 2 3" xfId="590" xr:uid="{00000000-0005-0000-0000-0000E8010000}"/>
    <cellStyle name="Normal 15 2 4" xfId="591" xr:uid="{00000000-0005-0000-0000-0000E9010000}"/>
    <cellStyle name="Normal 15 3" xfId="592" xr:uid="{00000000-0005-0000-0000-0000EA010000}"/>
    <cellStyle name="Normal 15 3 2" xfId="593" xr:uid="{00000000-0005-0000-0000-0000EB010000}"/>
    <cellStyle name="Normal 15 4" xfId="594" xr:uid="{00000000-0005-0000-0000-0000EC010000}"/>
    <cellStyle name="Normal 16" xfId="115" xr:uid="{00000000-0005-0000-0000-0000ED010000}"/>
    <cellStyle name="Normal 16 2" xfId="595" xr:uid="{00000000-0005-0000-0000-0000EE010000}"/>
    <cellStyle name="Normal 16 2 2" xfId="596" xr:uid="{00000000-0005-0000-0000-0000EF010000}"/>
    <cellStyle name="Normal 16 3" xfId="597" xr:uid="{00000000-0005-0000-0000-0000F0010000}"/>
    <cellStyle name="Normal 17" xfId="116" xr:uid="{00000000-0005-0000-0000-0000F1010000}"/>
    <cellStyle name="Normal 17 2" xfId="117" xr:uid="{00000000-0005-0000-0000-0000F2010000}"/>
    <cellStyle name="Normal 17 2 2" xfId="598" xr:uid="{00000000-0005-0000-0000-0000F3010000}"/>
    <cellStyle name="Normal 17 3" xfId="599" xr:uid="{00000000-0005-0000-0000-0000F4010000}"/>
    <cellStyle name="Normal 18" xfId="118" xr:uid="{00000000-0005-0000-0000-0000F5010000}"/>
    <cellStyle name="Normal 18 2" xfId="600" xr:uid="{00000000-0005-0000-0000-0000F6010000}"/>
    <cellStyle name="Normal 18 2 2" xfId="601" xr:uid="{00000000-0005-0000-0000-0000F7010000}"/>
    <cellStyle name="Normal 18 2 3" xfId="1291" xr:uid="{B0343716-07AE-4F20-861C-DCA31CCDEEEC}"/>
    <cellStyle name="Normal 18 3" xfId="602" xr:uid="{00000000-0005-0000-0000-0000F8010000}"/>
    <cellStyle name="Normal 18 4" xfId="1285" xr:uid="{7133FF32-7DB0-4B02-80B5-667B098C6014}"/>
    <cellStyle name="Normal 19" xfId="119" xr:uid="{00000000-0005-0000-0000-0000F9010000}"/>
    <cellStyle name="Normal 19 2" xfId="603" xr:uid="{00000000-0005-0000-0000-0000FA010000}"/>
    <cellStyle name="Normal 19 2 2" xfId="604" xr:uid="{00000000-0005-0000-0000-0000FB010000}"/>
    <cellStyle name="Normal 19 3" xfId="605" xr:uid="{00000000-0005-0000-0000-0000FC010000}"/>
    <cellStyle name="Normal 2" xfId="120" xr:uid="{00000000-0005-0000-0000-0000FD010000}"/>
    <cellStyle name="Normal 2 2" xfId="121" xr:uid="{00000000-0005-0000-0000-0000FE010000}"/>
    <cellStyle name="Normal 2 2 2" xfId="122" xr:uid="{00000000-0005-0000-0000-0000FF010000}"/>
    <cellStyle name="Normal 2 2 3" xfId="123" xr:uid="{00000000-0005-0000-0000-000000020000}"/>
    <cellStyle name="Normal 2 2 4" xfId="1287" xr:uid="{C2E6ADE3-C4DA-448A-9E3E-4C5B94DCC918}"/>
    <cellStyle name="Normal 2 3" xfId="124" xr:uid="{00000000-0005-0000-0000-000001020000}"/>
    <cellStyle name="Normal 2 3 2" xfId="266" xr:uid="{00000000-0005-0000-0000-000002020000}"/>
    <cellStyle name="Normal 2 3 2 2" xfId="606" xr:uid="{00000000-0005-0000-0000-000003020000}"/>
    <cellStyle name="Normal 2 3 2 2 2" xfId="607" xr:uid="{00000000-0005-0000-0000-000004020000}"/>
    <cellStyle name="Normal 2 3 2 2 2 2" xfId="608" xr:uid="{00000000-0005-0000-0000-000005020000}"/>
    <cellStyle name="Normal 2 3 2 2 2 2 2" xfId="609" xr:uid="{00000000-0005-0000-0000-000006020000}"/>
    <cellStyle name="Normal 2 3 2 2 2 3" xfId="610" xr:uid="{00000000-0005-0000-0000-000007020000}"/>
    <cellStyle name="Normal 2 3 2 2 3" xfId="611" xr:uid="{00000000-0005-0000-0000-000008020000}"/>
    <cellStyle name="Normal 2 3 2 2 3 2" xfId="612" xr:uid="{00000000-0005-0000-0000-000009020000}"/>
    <cellStyle name="Normal 2 3 2 2 4" xfId="613" xr:uid="{00000000-0005-0000-0000-00000A020000}"/>
    <cellStyle name="Normal 2 3 2 3" xfId="614" xr:uid="{00000000-0005-0000-0000-00000B020000}"/>
    <cellStyle name="Normal 2 3 2 3 2" xfId="615" xr:uid="{00000000-0005-0000-0000-00000C020000}"/>
    <cellStyle name="Normal 2 3 2 3 2 2" xfId="616" xr:uid="{00000000-0005-0000-0000-00000D020000}"/>
    <cellStyle name="Normal 2 3 2 3 3" xfId="617" xr:uid="{00000000-0005-0000-0000-00000E020000}"/>
    <cellStyle name="Normal 2 3 2 4" xfId="618" xr:uid="{00000000-0005-0000-0000-00000F020000}"/>
    <cellStyle name="Normal 2 3 2 4 2" xfId="619" xr:uid="{00000000-0005-0000-0000-000010020000}"/>
    <cellStyle name="Normal 2 3 2 5" xfId="620" xr:uid="{00000000-0005-0000-0000-000011020000}"/>
    <cellStyle name="Normal 2 3 3" xfId="621" xr:uid="{00000000-0005-0000-0000-000012020000}"/>
    <cellStyle name="Normal 2 3 3 2" xfId="622" xr:uid="{00000000-0005-0000-0000-000013020000}"/>
    <cellStyle name="Normal 2 3 3 2 2" xfId="623" xr:uid="{00000000-0005-0000-0000-000014020000}"/>
    <cellStyle name="Normal 2 3 3 2 2 2" xfId="624" xr:uid="{00000000-0005-0000-0000-000015020000}"/>
    <cellStyle name="Normal 2 3 3 2 3" xfId="625" xr:uid="{00000000-0005-0000-0000-000016020000}"/>
    <cellStyle name="Normal 2 3 3 3" xfId="626" xr:uid="{00000000-0005-0000-0000-000017020000}"/>
    <cellStyle name="Normal 2 3 3 3 2" xfId="627" xr:uid="{00000000-0005-0000-0000-000018020000}"/>
    <cellStyle name="Normal 2 3 3 4" xfId="628" xr:uid="{00000000-0005-0000-0000-000019020000}"/>
    <cellStyle name="Normal 2 3 4" xfId="629" xr:uid="{00000000-0005-0000-0000-00001A020000}"/>
    <cellStyle name="Normal 2 3 4 2" xfId="630" xr:uid="{00000000-0005-0000-0000-00001B020000}"/>
    <cellStyle name="Normal 2 3 4 2 2" xfId="631" xr:uid="{00000000-0005-0000-0000-00001C020000}"/>
    <cellStyle name="Normal 2 3 4 2 2 2" xfId="632" xr:uid="{00000000-0005-0000-0000-00001D020000}"/>
    <cellStyle name="Normal 2 3 4 2 3" xfId="633" xr:uid="{00000000-0005-0000-0000-00001E020000}"/>
    <cellStyle name="Normal 2 3 4 3" xfId="634" xr:uid="{00000000-0005-0000-0000-00001F020000}"/>
    <cellStyle name="Normal 2 3 4 3 2" xfId="635" xr:uid="{00000000-0005-0000-0000-000020020000}"/>
    <cellStyle name="Normal 2 3 4 4" xfId="636" xr:uid="{00000000-0005-0000-0000-000021020000}"/>
    <cellStyle name="Normal 2 3 5" xfId="637" xr:uid="{00000000-0005-0000-0000-000022020000}"/>
    <cellStyle name="Normal 2 3 5 2" xfId="638" xr:uid="{00000000-0005-0000-0000-000023020000}"/>
    <cellStyle name="Normal 2 3 5 2 2" xfId="639" xr:uid="{00000000-0005-0000-0000-000024020000}"/>
    <cellStyle name="Normal 2 3 5 3" xfId="640" xr:uid="{00000000-0005-0000-0000-000025020000}"/>
    <cellStyle name="Normal 2 3 6" xfId="641" xr:uid="{00000000-0005-0000-0000-000026020000}"/>
    <cellStyle name="Normal 2 3 6 2" xfId="642" xr:uid="{00000000-0005-0000-0000-000027020000}"/>
    <cellStyle name="Normal 2 3 7" xfId="643" xr:uid="{00000000-0005-0000-0000-000028020000}"/>
    <cellStyle name="Normal 2 4" xfId="125" xr:uid="{00000000-0005-0000-0000-000029020000}"/>
    <cellStyle name="Normal 2 4 2" xfId="126" xr:uid="{00000000-0005-0000-0000-00002A020000}"/>
    <cellStyle name="Normal 2 4 3" xfId="127" xr:uid="{00000000-0005-0000-0000-00002B020000}"/>
    <cellStyle name="Normal 2 5" xfId="128" xr:uid="{00000000-0005-0000-0000-00002C020000}"/>
    <cellStyle name="Normal 2 5 2" xfId="129" xr:uid="{00000000-0005-0000-0000-00002D020000}"/>
    <cellStyle name="Normal 2 5 2 2" xfId="644" xr:uid="{00000000-0005-0000-0000-00002E020000}"/>
    <cellStyle name="Normal 2 5 2 2 2" xfId="645" xr:uid="{00000000-0005-0000-0000-00002F020000}"/>
    <cellStyle name="Normal 2 5 2 3" xfId="646" xr:uid="{00000000-0005-0000-0000-000030020000}"/>
    <cellStyle name="Normal 2 5 3" xfId="647" xr:uid="{00000000-0005-0000-0000-000031020000}"/>
    <cellStyle name="Normal 2 5 3 2" xfId="648" xr:uid="{00000000-0005-0000-0000-000032020000}"/>
    <cellStyle name="Normal 2 5 4" xfId="649" xr:uid="{00000000-0005-0000-0000-000033020000}"/>
    <cellStyle name="Normal 2 6" xfId="650" xr:uid="{00000000-0005-0000-0000-000034020000}"/>
    <cellStyle name="Normal 2_Current Payroll" xfId="651" xr:uid="{00000000-0005-0000-0000-000035020000}"/>
    <cellStyle name="Normal 20" xfId="130" xr:uid="{00000000-0005-0000-0000-000036020000}"/>
    <cellStyle name="Normal 20 2" xfId="652" xr:uid="{00000000-0005-0000-0000-000037020000}"/>
    <cellStyle name="Normal 20 2 2" xfId="653" xr:uid="{00000000-0005-0000-0000-000038020000}"/>
    <cellStyle name="Normal 20 3" xfId="654" xr:uid="{00000000-0005-0000-0000-000039020000}"/>
    <cellStyle name="Normal 21" xfId="131" xr:uid="{00000000-0005-0000-0000-00003A020000}"/>
    <cellStyle name="Normal 21 2" xfId="655" xr:uid="{00000000-0005-0000-0000-00003B020000}"/>
    <cellStyle name="Normal 21 2 2" xfId="656" xr:uid="{00000000-0005-0000-0000-00003C020000}"/>
    <cellStyle name="Normal 21 3" xfId="657" xr:uid="{00000000-0005-0000-0000-00003D020000}"/>
    <cellStyle name="Normal 22" xfId="658" xr:uid="{00000000-0005-0000-0000-00003E020000}"/>
    <cellStyle name="Normal 22 2" xfId="659" xr:uid="{00000000-0005-0000-0000-00003F020000}"/>
    <cellStyle name="Normal 22 2 2" xfId="660" xr:uid="{00000000-0005-0000-0000-000040020000}"/>
    <cellStyle name="Normal 22 3" xfId="661" xr:uid="{00000000-0005-0000-0000-000041020000}"/>
    <cellStyle name="Normal 23" xfId="662" xr:uid="{00000000-0005-0000-0000-000042020000}"/>
    <cellStyle name="Normal 23 2" xfId="663" xr:uid="{00000000-0005-0000-0000-000043020000}"/>
    <cellStyle name="Normal 23 2 2" xfId="664" xr:uid="{00000000-0005-0000-0000-000044020000}"/>
    <cellStyle name="Normal 23 3" xfId="665" xr:uid="{00000000-0005-0000-0000-000045020000}"/>
    <cellStyle name="Normal 24" xfId="666" xr:uid="{00000000-0005-0000-0000-000046020000}"/>
    <cellStyle name="Normal 24 2" xfId="667" xr:uid="{00000000-0005-0000-0000-000047020000}"/>
    <cellStyle name="Normal 24 2 2" xfId="668" xr:uid="{00000000-0005-0000-0000-000048020000}"/>
    <cellStyle name="Normal 24 3" xfId="669" xr:uid="{00000000-0005-0000-0000-000049020000}"/>
    <cellStyle name="Normal 25" xfId="670" xr:uid="{00000000-0005-0000-0000-00004A020000}"/>
    <cellStyle name="Normal 25 2" xfId="671" xr:uid="{00000000-0005-0000-0000-00004B020000}"/>
    <cellStyle name="Normal 25 2 2" xfId="672" xr:uid="{00000000-0005-0000-0000-00004C020000}"/>
    <cellStyle name="Normal 25 3" xfId="673" xr:uid="{00000000-0005-0000-0000-00004D020000}"/>
    <cellStyle name="Normal 26" xfId="674" xr:uid="{00000000-0005-0000-0000-00004E020000}"/>
    <cellStyle name="Normal 26 2" xfId="675" xr:uid="{00000000-0005-0000-0000-00004F020000}"/>
    <cellStyle name="Normal 26 2 2" xfId="676" xr:uid="{00000000-0005-0000-0000-000050020000}"/>
    <cellStyle name="Normal 26 3" xfId="677" xr:uid="{00000000-0005-0000-0000-000051020000}"/>
    <cellStyle name="Normal 27" xfId="678" xr:uid="{00000000-0005-0000-0000-000052020000}"/>
    <cellStyle name="Normal 27 2" xfId="679" xr:uid="{00000000-0005-0000-0000-000053020000}"/>
    <cellStyle name="Normal 27 2 2" xfId="680" xr:uid="{00000000-0005-0000-0000-000054020000}"/>
    <cellStyle name="Normal 27 3" xfId="681" xr:uid="{00000000-0005-0000-0000-000055020000}"/>
    <cellStyle name="Normal 28" xfId="682" xr:uid="{00000000-0005-0000-0000-000056020000}"/>
    <cellStyle name="Normal 28 2" xfId="683" xr:uid="{00000000-0005-0000-0000-000057020000}"/>
    <cellStyle name="Normal 28 2 2" xfId="684" xr:uid="{00000000-0005-0000-0000-000058020000}"/>
    <cellStyle name="Normal 28 3" xfId="685" xr:uid="{00000000-0005-0000-0000-000059020000}"/>
    <cellStyle name="Normal 28 4" xfId="1286" xr:uid="{65330460-2C99-4870-9782-C2A6B597FB23}"/>
    <cellStyle name="Normal 29" xfId="686" xr:uid="{00000000-0005-0000-0000-00005A020000}"/>
    <cellStyle name="Normal 29 2" xfId="687" xr:uid="{00000000-0005-0000-0000-00005B020000}"/>
    <cellStyle name="Normal 29 2 2" xfId="688" xr:uid="{00000000-0005-0000-0000-00005C020000}"/>
    <cellStyle name="Normal 29 3" xfId="689" xr:uid="{00000000-0005-0000-0000-00005D020000}"/>
    <cellStyle name="Normal 3" xfId="132" xr:uid="{00000000-0005-0000-0000-00005E020000}"/>
    <cellStyle name="Normal 3 10" xfId="690" xr:uid="{00000000-0005-0000-0000-00005F020000}"/>
    <cellStyle name="Normal 3 11" xfId="691" xr:uid="{00000000-0005-0000-0000-000060020000}"/>
    <cellStyle name="Normal 3 12" xfId="692" xr:uid="{00000000-0005-0000-0000-000061020000}"/>
    <cellStyle name="Normal 3 13" xfId="1284" xr:uid="{E7297541-3C2F-4205-AB1E-20B2D23ACB5C}"/>
    <cellStyle name="Normal 3 2" xfId="133" xr:uid="{00000000-0005-0000-0000-000062020000}"/>
    <cellStyle name="Normal 3 2 2" xfId="134" xr:uid="{00000000-0005-0000-0000-000063020000}"/>
    <cellStyle name="Normal 3 2 2 2" xfId="693" xr:uid="{00000000-0005-0000-0000-000064020000}"/>
    <cellStyle name="Normal 3 2 2 2 2" xfId="694" xr:uid="{00000000-0005-0000-0000-000065020000}"/>
    <cellStyle name="Normal 3 2 2 2 2 2" xfId="695" xr:uid="{00000000-0005-0000-0000-000066020000}"/>
    <cellStyle name="Normal 3 2 2 2 2 2 2" xfId="696" xr:uid="{00000000-0005-0000-0000-000067020000}"/>
    <cellStyle name="Normal 3 2 2 2 2 3" xfId="697" xr:uid="{00000000-0005-0000-0000-000068020000}"/>
    <cellStyle name="Normal 3 2 2 2 3" xfId="698" xr:uid="{00000000-0005-0000-0000-000069020000}"/>
    <cellStyle name="Normal 3 2 2 2 3 2" xfId="699" xr:uid="{00000000-0005-0000-0000-00006A020000}"/>
    <cellStyle name="Normal 3 2 2 2 4" xfId="700" xr:uid="{00000000-0005-0000-0000-00006B020000}"/>
    <cellStyle name="Normal 3 2 2 3" xfId="701" xr:uid="{00000000-0005-0000-0000-00006C020000}"/>
    <cellStyle name="Normal 3 2 2 3 2" xfId="702" xr:uid="{00000000-0005-0000-0000-00006D020000}"/>
    <cellStyle name="Normal 3 2 2 3 2 2" xfId="703" xr:uid="{00000000-0005-0000-0000-00006E020000}"/>
    <cellStyle name="Normal 3 2 2 3 3" xfId="704" xr:uid="{00000000-0005-0000-0000-00006F020000}"/>
    <cellStyle name="Normal 3 2 2 4" xfId="705" xr:uid="{00000000-0005-0000-0000-000070020000}"/>
    <cellStyle name="Normal 3 2 2 4 2" xfId="706" xr:uid="{00000000-0005-0000-0000-000071020000}"/>
    <cellStyle name="Normal 3 2 2 5" xfId="707" xr:uid="{00000000-0005-0000-0000-000072020000}"/>
    <cellStyle name="Normal 3 2 3" xfId="267" xr:uid="{00000000-0005-0000-0000-000073020000}"/>
    <cellStyle name="Normal 3 2 3 2" xfId="708" xr:uid="{00000000-0005-0000-0000-000074020000}"/>
    <cellStyle name="Normal 3 2 3 2 2" xfId="709" xr:uid="{00000000-0005-0000-0000-000075020000}"/>
    <cellStyle name="Normal 3 2 3 2 2 2" xfId="710" xr:uid="{00000000-0005-0000-0000-000076020000}"/>
    <cellStyle name="Normal 3 2 3 2 3" xfId="711" xr:uid="{00000000-0005-0000-0000-000077020000}"/>
    <cellStyle name="Normal 3 2 3 3" xfId="712" xr:uid="{00000000-0005-0000-0000-000078020000}"/>
    <cellStyle name="Normal 3 2 3 3 2" xfId="713" xr:uid="{00000000-0005-0000-0000-000079020000}"/>
    <cellStyle name="Normal 3 2 3 4" xfId="714" xr:uid="{00000000-0005-0000-0000-00007A020000}"/>
    <cellStyle name="Normal 3 2 4" xfId="268" xr:uid="{00000000-0005-0000-0000-00007B020000}"/>
    <cellStyle name="Normal 3 2 4 2" xfId="715" xr:uid="{00000000-0005-0000-0000-00007C020000}"/>
    <cellStyle name="Normal 3 2 4 2 2" xfId="716" xr:uid="{00000000-0005-0000-0000-00007D020000}"/>
    <cellStyle name="Normal 3 2 4 2 2 2" xfId="717" xr:uid="{00000000-0005-0000-0000-00007E020000}"/>
    <cellStyle name="Normal 3 2 4 2 3" xfId="718" xr:uid="{00000000-0005-0000-0000-00007F020000}"/>
    <cellStyle name="Normal 3 2 4 3" xfId="719" xr:uid="{00000000-0005-0000-0000-000080020000}"/>
    <cellStyle name="Normal 3 2 4 3 2" xfId="720" xr:uid="{00000000-0005-0000-0000-000081020000}"/>
    <cellStyle name="Normal 3 2 4 4" xfId="721" xr:uid="{00000000-0005-0000-0000-000082020000}"/>
    <cellStyle name="Normal 3 2 5" xfId="722" xr:uid="{00000000-0005-0000-0000-000083020000}"/>
    <cellStyle name="Normal 3 2 5 2" xfId="723" xr:uid="{00000000-0005-0000-0000-000084020000}"/>
    <cellStyle name="Normal 3 2 5 2 2" xfId="724" xr:uid="{00000000-0005-0000-0000-000085020000}"/>
    <cellStyle name="Normal 3 2 5 2 2 2" xfId="725" xr:uid="{00000000-0005-0000-0000-000086020000}"/>
    <cellStyle name="Normal 3 2 5 2 3" xfId="726" xr:uid="{00000000-0005-0000-0000-000087020000}"/>
    <cellStyle name="Normal 3 2 5 3" xfId="727" xr:uid="{00000000-0005-0000-0000-000088020000}"/>
    <cellStyle name="Normal 3 2 5 3 2" xfId="728" xr:uid="{00000000-0005-0000-0000-000089020000}"/>
    <cellStyle name="Normal 3 2 5 4" xfId="729" xr:uid="{00000000-0005-0000-0000-00008A020000}"/>
    <cellStyle name="Normal 3 3" xfId="135" xr:uid="{00000000-0005-0000-0000-00008B020000}"/>
    <cellStyle name="Normal 3 3 2" xfId="136" xr:uid="{00000000-0005-0000-0000-00008C020000}"/>
    <cellStyle name="Normal 3 3 2 2" xfId="730" xr:uid="{00000000-0005-0000-0000-00008D020000}"/>
    <cellStyle name="Normal 3 3 2 2 2" xfId="731" xr:uid="{00000000-0005-0000-0000-00008E020000}"/>
    <cellStyle name="Normal 3 3 2 2 2 2" xfId="732" xr:uid="{00000000-0005-0000-0000-00008F020000}"/>
    <cellStyle name="Normal 3 3 2 2 3" xfId="733" xr:uid="{00000000-0005-0000-0000-000090020000}"/>
    <cellStyle name="Normal 3 3 2 3" xfId="734" xr:uid="{00000000-0005-0000-0000-000091020000}"/>
    <cellStyle name="Normal 3 3 2 3 2" xfId="735" xr:uid="{00000000-0005-0000-0000-000092020000}"/>
    <cellStyle name="Normal 3 3 2 4" xfId="736" xr:uid="{00000000-0005-0000-0000-000093020000}"/>
    <cellStyle name="Normal 3 3 3" xfId="737" xr:uid="{00000000-0005-0000-0000-000094020000}"/>
    <cellStyle name="Normal 3 3 3 2" xfId="738" xr:uid="{00000000-0005-0000-0000-000095020000}"/>
    <cellStyle name="Normal 3 3 3 2 2" xfId="739" xr:uid="{00000000-0005-0000-0000-000096020000}"/>
    <cellStyle name="Normal 3 3 3 3" xfId="740" xr:uid="{00000000-0005-0000-0000-000097020000}"/>
    <cellStyle name="Normal 3 3 4" xfId="741" xr:uid="{00000000-0005-0000-0000-000098020000}"/>
    <cellStyle name="Normal 3 3 4 2" xfId="742" xr:uid="{00000000-0005-0000-0000-000099020000}"/>
    <cellStyle name="Normal 3 3 5" xfId="743" xr:uid="{00000000-0005-0000-0000-00009A020000}"/>
    <cellStyle name="Normal 3 4" xfId="137" xr:uid="{00000000-0005-0000-0000-00009B020000}"/>
    <cellStyle name="Normal 3 4 2" xfId="138" xr:uid="{00000000-0005-0000-0000-00009C020000}"/>
    <cellStyle name="Normal 3 4 2 2" xfId="744" xr:uid="{00000000-0005-0000-0000-00009D020000}"/>
    <cellStyle name="Normal 3 4 2 2 2" xfId="745" xr:uid="{00000000-0005-0000-0000-00009E020000}"/>
    <cellStyle name="Normal 3 4 2 3" xfId="746" xr:uid="{00000000-0005-0000-0000-00009F020000}"/>
    <cellStyle name="Normal 3 4 3" xfId="747" xr:uid="{00000000-0005-0000-0000-0000A0020000}"/>
    <cellStyle name="Normal 3 4 3 2" xfId="748" xr:uid="{00000000-0005-0000-0000-0000A1020000}"/>
    <cellStyle name="Normal 3 4 4" xfId="749" xr:uid="{00000000-0005-0000-0000-0000A2020000}"/>
    <cellStyle name="Normal 3 5" xfId="139" xr:uid="{00000000-0005-0000-0000-0000A3020000}"/>
    <cellStyle name="Normal 3 5 2" xfId="750" xr:uid="{00000000-0005-0000-0000-0000A4020000}"/>
    <cellStyle name="Normal 3 5 2 2" xfId="751" xr:uid="{00000000-0005-0000-0000-0000A5020000}"/>
    <cellStyle name="Normal 3 5 2 2 2" xfId="752" xr:uid="{00000000-0005-0000-0000-0000A6020000}"/>
    <cellStyle name="Normal 3 5 2 3" xfId="753" xr:uid="{00000000-0005-0000-0000-0000A7020000}"/>
    <cellStyle name="Normal 3 5 3" xfId="754" xr:uid="{00000000-0005-0000-0000-0000A8020000}"/>
    <cellStyle name="Normal 3 5 3 2" xfId="755" xr:uid="{00000000-0005-0000-0000-0000A9020000}"/>
    <cellStyle name="Normal 3 5 4" xfId="756" xr:uid="{00000000-0005-0000-0000-0000AA020000}"/>
    <cellStyle name="Normal 3 6" xfId="757" xr:uid="{00000000-0005-0000-0000-0000AB020000}"/>
    <cellStyle name="Normal 3 6 2" xfId="758" xr:uid="{00000000-0005-0000-0000-0000AC020000}"/>
    <cellStyle name="Normal 3 6 2 2" xfId="759" xr:uid="{00000000-0005-0000-0000-0000AD020000}"/>
    <cellStyle name="Normal 3 6 2 2 2" xfId="760" xr:uid="{00000000-0005-0000-0000-0000AE020000}"/>
    <cellStyle name="Normal 3 6 2 3" xfId="761" xr:uid="{00000000-0005-0000-0000-0000AF020000}"/>
    <cellStyle name="Normal 3 6 3" xfId="762" xr:uid="{00000000-0005-0000-0000-0000B0020000}"/>
    <cellStyle name="Normal 3 6 3 2" xfId="763" xr:uid="{00000000-0005-0000-0000-0000B1020000}"/>
    <cellStyle name="Normal 3 6 4" xfId="764" xr:uid="{00000000-0005-0000-0000-0000B2020000}"/>
    <cellStyle name="Normal 3 7" xfId="765" xr:uid="{00000000-0005-0000-0000-0000B3020000}"/>
    <cellStyle name="Normal 3 8" xfId="766" xr:uid="{00000000-0005-0000-0000-0000B4020000}"/>
    <cellStyle name="Normal 3 9" xfId="140" xr:uid="{00000000-0005-0000-0000-0000B5020000}"/>
    <cellStyle name="Normal 3_Current Payroll" xfId="767" xr:uid="{00000000-0005-0000-0000-0000B6020000}"/>
    <cellStyle name="Normal 30" xfId="768" xr:uid="{00000000-0005-0000-0000-0000B7020000}"/>
    <cellStyle name="Normal 30 2" xfId="769" xr:uid="{00000000-0005-0000-0000-0000B8020000}"/>
    <cellStyle name="Normal 30 2 2" xfId="770" xr:uid="{00000000-0005-0000-0000-0000B9020000}"/>
    <cellStyle name="Normal 30 3" xfId="771" xr:uid="{00000000-0005-0000-0000-0000BA020000}"/>
    <cellStyle name="Normal 31" xfId="772" xr:uid="{00000000-0005-0000-0000-0000BB020000}"/>
    <cellStyle name="Normal 31 2" xfId="773" xr:uid="{00000000-0005-0000-0000-0000BC020000}"/>
    <cellStyle name="Normal 31 2 2" xfId="774" xr:uid="{00000000-0005-0000-0000-0000BD020000}"/>
    <cellStyle name="Normal 31 3" xfId="775" xr:uid="{00000000-0005-0000-0000-0000BE020000}"/>
    <cellStyle name="Normal 32" xfId="776" xr:uid="{00000000-0005-0000-0000-0000BF020000}"/>
    <cellStyle name="Normal 32 2" xfId="777" xr:uid="{00000000-0005-0000-0000-0000C0020000}"/>
    <cellStyle name="Normal 32 2 2" xfId="778" xr:uid="{00000000-0005-0000-0000-0000C1020000}"/>
    <cellStyle name="Normal 32 3" xfId="779" xr:uid="{00000000-0005-0000-0000-0000C2020000}"/>
    <cellStyle name="Normal 33" xfId="780" xr:uid="{00000000-0005-0000-0000-0000C3020000}"/>
    <cellStyle name="Normal 33 2" xfId="781" xr:uid="{00000000-0005-0000-0000-0000C4020000}"/>
    <cellStyle name="Normal 33 2 2" xfId="782" xr:uid="{00000000-0005-0000-0000-0000C5020000}"/>
    <cellStyle name="Normal 33 3" xfId="783" xr:uid="{00000000-0005-0000-0000-0000C6020000}"/>
    <cellStyle name="Normal 34" xfId="784" xr:uid="{00000000-0005-0000-0000-0000C7020000}"/>
    <cellStyle name="Normal 34 2" xfId="785" xr:uid="{00000000-0005-0000-0000-0000C8020000}"/>
    <cellStyle name="Normal 35" xfId="786" xr:uid="{00000000-0005-0000-0000-0000C9020000}"/>
    <cellStyle name="Normal 36" xfId="787" xr:uid="{00000000-0005-0000-0000-0000CA020000}"/>
    <cellStyle name="Normal 37" xfId="788" xr:uid="{00000000-0005-0000-0000-0000CB020000}"/>
    <cellStyle name="Normal 38" xfId="789" xr:uid="{00000000-0005-0000-0000-0000CC020000}"/>
    <cellStyle name="Normal 39" xfId="790" xr:uid="{00000000-0005-0000-0000-0000CD020000}"/>
    <cellStyle name="Normal 4" xfId="141" xr:uid="{00000000-0005-0000-0000-0000CE020000}"/>
    <cellStyle name="Normal 4 10" xfId="791" xr:uid="{00000000-0005-0000-0000-0000CF020000}"/>
    <cellStyle name="Normal 4 11" xfId="792" xr:uid="{00000000-0005-0000-0000-0000D0020000}"/>
    <cellStyle name="Normal 4 2" xfId="142" xr:uid="{00000000-0005-0000-0000-0000D1020000}"/>
    <cellStyle name="Normal 4 2 2" xfId="143" xr:uid="{00000000-0005-0000-0000-0000D2020000}"/>
    <cellStyle name="Normal 4 2 2 2" xfId="144" xr:uid="{00000000-0005-0000-0000-0000D3020000}"/>
    <cellStyle name="Normal 4 2 2 2 2" xfId="793" xr:uid="{00000000-0005-0000-0000-0000D4020000}"/>
    <cellStyle name="Normal 4 2 2 2 2 2" xfId="794" xr:uid="{00000000-0005-0000-0000-0000D5020000}"/>
    <cellStyle name="Normal 4 2 2 2 2 2 2" xfId="795" xr:uid="{00000000-0005-0000-0000-0000D6020000}"/>
    <cellStyle name="Normal 4 2 2 2 2 3" xfId="796" xr:uid="{00000000-0005-0000-0000-0000D7020000}"/>
    <cellStyle name="Normal 4 2 2 2 3" xfId="797" xr:uid="{00000000-0005-0000-0000-0000D8020000}"/>
    <cellStyle name="Normal 4 2 2 2 3 2" xfId="798" xr:uid="{00000000-0005-0000-0000-0000D9020000}"/>
    <cellStyle name="Normal 4 2 2 2 4" xfId="799" xr:uid="{00000000-0005-0000-0000-0000DA020000}"/>
    <cellStyle name="Normal 4 2 2 3" xfId="295" xr:uid="{00000000-0005-0000-0000-0000DB020000}"/>
    <cellStyle name="Normal 4 2 2 3 2" xfId="800" xr:uid="{00000000-0005-0000-0000-0000DC020000}"/>
    <cellStyle name="Normal 4 2 2 3 2 2" xfId="801" xr:uid="{00000000-0005-0000-0000-0000DD020000}"/>
    <cellStyle name="Normal 4 2 2 3 3" xfId="802" xr:uid="{00000000-0005-0000-0000-0000DE020000}"/>
    <cellStyle name="Normal 4 2 2 4" xfId="803" xr:uid="{00000000-0005-0000-0000-0000DF020000}"/>
    <cellStyle name="Normal 4 2 2 4 2" xfId="804" xr:uid="{00000000-0005-0000-0000-0000E0020000}"/>
    <cellStyle name="Normal 4 2 2 5" xfId="805" xr:uid="{00000000-0005-0000-0000-0000E1020000}"/>
    <cellStyle name="Normal 4 2 3" xfId="145" xr:uid="{00000000-0005-0000-0000-0000E2020000}"/>
    <cellStyle name="Normal 4 2 3 2" xfId="146" xr:uid="{00000000-0005-0000-0000-0000E3020000}"/>
    <cellStyle name="Normal 4 2 3 2 2" xfId="806" xr:uid="{00000000-0005-0000-0000-0000E4020000}"/>
    <cellStyle name="Normal 4 2 3 2 2 2" xfId="807" xr:uid="{00000000-0005-0000-0000-0000E5020000}"/>
    <cellStyle name="Normal 4 2 3 2 3" xfId="808" xr:uid="{00000000-0005-0000-0000-0000E6020000}"/>
    <cellStyle name="Normal 4 2 3 3" xfId="809" xr:uid="{00000000-0005-0000-0000-0000E7020000}"/>
    <cellStyle name="Normal 4 2 3 3 2" xfId="810" xr:uid="{00000000-0005-0000-0000-0000E8020000}"/>
    <cellStyle name="Normal 4 2 3 4" xfId="811" xr:uid="{00000000-0005-0000-0000-0000E9020000}"/>
    <cellStyle name="Normal 4 2 4" xfId="812" xr:uid="{00000000-0005-0000-0000-0000EA020000}"/>
    <cellStyle name="Normal 4 2 4 2" xfId="813" xr:uid="{00000000-0005-0000-0000-0000EB020000}"/>
    <cellStyle name="Normal 4 2 4 2 2" xfId="814" xr:uid="{00000000-0005-0000-0000-0000EC020000}"/>
    <cellStyle name="Normal 4 2 4 2 2 2" xfId="815" xr:uid="{00000000-0005-0000-0000-0000ED020000}"/>
    <cellStyle name="Normal 4 2 4 2 3" xfId="816" xr:uid="{00000000-0005-0000-0000-0000EE020000}"/>
    <cellStyle name="Normal 4 2 4 3" xfId="817" xr:uid="{00000000-0005-0000-0000-0000EF020000}"/>
    <cellStyle name="Normal 4 2 4 3 2" xfId="818" xr:uid="{00000000-0005-0000-0000-0000F0020000}"/>
    <cellStyle name="Normal 4 2 4 4" xfId="819" xr:uid="{00000000-0005-0000-0000-0000F1020000}"/>
    <cellStyle name="Normal 4 2 5" xfId="820" xr:uid="{00000000-0005-0000-0000-0000F2020000}"/>
    <cellStyle name="Normal 4 2 5 2" xfId="821" xr:uid="{00000000-0005-0000-0000-0000F3020000}"/>
    <cellStyle name="Normal 4 2 5 2 2" xfId="822" xr:uid="{00000000-0005-0000-0000-0000F4020000}"/>
    <cellStyle name="Normal 4 2 5 2 2 2" xfId="823" xr:uid="{00000000-0005-0000-0000-0000F5020000}"/>
    <cellStyle name="Normal 4 2 5 2 3" xfId="824" xr:uid="{00000000-0005-0000-0000-0000F6020000}"/>
    <cellStyle name="Normal 4 2 5 3" xfId="825" xr:uid="{00000000-0005-0000-0000-0000F7020000}"/>
    <cellStyle name="Normal 4 2 5 3 2" xfId="826" xr:uid="{00000000-0005-0000-0000-0000F8020000}"/>
    <cellStyle name="Normal 4 2 5 4" xfId="827" xr:uid="{00000000-0005-0000-0000-0000F9020000}"/>
    <cellStyle name="Normal 4 2 6" xfId="828" xr:uid="{00000000-0005-0000-0000-0000FA020000}"/>
    <cellStyle name="Normal 4 2 6 2" xfId="829" xr:uid="{00000000-0005-0000-0000-0000FB020000}"/>
    <cellStyle name="Normal 4 2 6 2 2" xfId="830" xr:uid="{00000000-0005-0000-0000-0000FC020000}"/>
    <cellStyle name="Normal 4 2 6 3" xfId="831" xr:uid="{00000000-0005-0000-0000-0000FD020000}"/>
    <cellStyle name="Normal 4 2 7" xfId="832" xr:uid="{00000000-0005-0000-0000-0000FE020000}"/>
    <cellStyle name="Normal 4 2 7 2" xfId="833" xr:uid="{00000000-0005-0000-0000-0000FF020000}"/>
    <cellStyle name="Normal 4 2 8" xfId="834" xr:uid="{00000000-0005-0000-0000-000000030000}"/>
    <cellStyle name="Normal 4 3" xfId="147" xr:uid="{00000000-0005-0000-0000-000001030000}"/>
    <cellStyle name="Normal 4 3 2" xfId="148" xr:uid="{00000000-0005-0000-0000-000002030000}"/>
    <cellStyle name="Normal 4 3 2 2" xfId="835" xr:uid="{00000000-0005-0000-0000-000003030000}"/>
    <cellStyle name="Normal 4 3 2 2 2" xfId="836" xr:uid="{00000000-0005-0000-0000-000004030000}"/>
    <cellStyle name="Normal 4 3 2 2 2 2" xfId="837" xr:uid="{00000000-0005-0000-0000-000005030000}"/>
    <cellStyle name="Normal 4 3 2 2 3" xfId="838" xr:uid="{00000000-0005-0000-0000-000006030000}"/>
    <cellStyle name="Normal 4 3 2 3" xfId="839" xr:uid="{00000000-0005-0000-0000-000007030000}"/>
    <cellStyle name="Normal 4 3 2 3 2" xfId="840" xr:uid="{00000000-0005-0000-0000-000008030000}"/>
    <cellStyle name="Normal 4 3 2 4" xfId="841" xr:uid="{00000000-0005-0000-0000-000009030000}"/>
    <cellStyle name="Normal 4 3 3" xfId="269" xr:uid="{00000000-0005-0000-0000-00000A030000}"/>
    <cellStyle name="Normal 4 3 3 2" xfId="842" xr:uid="{00000000-0005-0000-0000-00000B030000}"/>
    <cellStyle name="Normal 4 3 3 2 2" xfId="843" xr:uid="{00000000-0005-0000-0000-00000C030000}"/>
    <cellStyle name="Normal 4 3 3 2 2 2" xfId="844" xr:uid="{00000000-0005-0000-0000-00000D030000}"/>
    <cellStyle name="Normal 4 3 3 2 3" xfId="845" xr:uid="{00000000-0005-0000-0000-00000E030000}"/>
    <cellStyle name="Normal 4 3 3 3" xfId="846" xr:uid="{00000000-0005-0000-0000-00000F030000}"/>
    <cellStyle name="Normal 4 3 3 3 2" xfId="847" xr:uid="{00000000-0005-0000-0000-000010030000}"/>
    <cellStyle name="Normal 4 3 3 4" xfId="848" xr:uid="{00000000-0005-0000-0000-000011030000}"/>
    <cellStyle name="Normal 4 3 4" xfId="849" xr:uid="{00000000-0005-0000-0000-000012030000}"/>
    <cellStyle name="Normal 4 3 4 2" xfId="850" xr:uid="{00000000-0005-0000-0000-000013030000}"/>
    <cellStyle name="Normal 4 3 4 2 2" xfId="851" xr:uid="{00000000-0005-0000-0000-000014030000}"/>
    <cellStyle name="Normal 4 3 4 3" xfId="852" xr:uid="{00000000-0005-0000-0000-000015030000}"/>
    <cellStyle name="Normal 4 3 5" xfId="853" xr:uid="{00000000-0005-0000-0000-000016030000}"/>
    <cellStyle name="Normal 4 3 5 2" xfId="854" xr:uid="{00000000-0005-0000-0000-000017030000}"/>
    <cellStyle name="Normal 4 3 6" xfId="855" xr:uid="{00000000-0005-0000-0000-000018030000}"/>
    <cellStyle name="Normal 4 4" xfId="270" xr:uid="{00000000-0005-0000-0000-000019030000}"/>
    <cellStyle name="Normal 4 4 2" xfId="856" xr:uid="{00000000-0005-0000-0000-00001A030000}"/>
    <cellStyle name="Normal 4 4 2 2" xfId="857" xr:uid="{00000000-0005-0000-0000-00001B030000}"/>
    <cellStyle name="Normal 4 4 2 2 2" xfId="858" xr:uid="{00000000-0005-0000-0000-00001C030000}"/>
    <cellStyle name="Normal 4 4 2 2 2 2" xfId="859" xr:uid="{00000000-0005-0000-0000-00001D030000}"/>
    <cellStyle name="Normal 4 4 2 2 3" xfId="860" xr:uid="{00000000-0005-0000-0000-00001E030000}"/>
    <cellStyle name="Normal 4 4 2 3" xfId="861" xr:uid="{00000000-0005-0000-0000-00001F030000}"/>
    <cellStyle name="Normal 4 4 2 3 2" xfId="862" xr:uid="{00000000-0005-0000-0000-000020030000}"/>
    <cellStyle name="Normal 4 4 2 4" xfId="863" xr:uid="{00000000-0005-0000-0000-000021030000}"/>
    <cellStyle name="Normal 4 4 3" xfId="864" xr:uid="{00000000-0005-0000-0000-000022030000}"/>
    <cellStyle name="Normal 4 4 3 2" xfId="865" xr:uid="{00000000-0005-0000-0000-000023030000}"/>
    <cellStyle name="Normal 4 4 3 2 2" xfId="866" xr:uid="{00000000-0005-0000-0000-000024030000}"/>
    <cellStyle name="Normal 4 4 3 3" xfId="867" xr:uid="{00000000-0005-0000-0000-000025030000}"/>
    <cellStyle name="Normal 4 4 4" xfId="868" xr:uid="{00000000-0005-0000-0000-000026030000}"/>
    <cellStyle name="Normal 4 4 4 2" xfId="869" xr:uid="{00000000-0005-0000-0000-000027030000}"/>
    <cellStyle name="Normal 4 4 5" xfId="870" xr:uid="{00000000-0005-0000-0000-000028030000}"/>
    <cellStyle name="Normal 4 5" xfId="871" xr:uid="{00000000-0005-0000-0000-000029030000}"/>
    <cellStyle name="Normal 4 5 2" xfId="872" xr:uid="{00000000-0005-0000-0000-00002A030000}"/>
    <cellStyle name="Normal 4 5 2 2" xfId="873" xr:uid="{00000000-0005-0000-0000-00002B030000}"/>
    <cellStyle name="Normal 4 5 2 2 2" xfId="874" xr:uid="{00000000-0005-0000-0000-00002C030000}"/>
    <cellStyle name="Normal 4 5 2 2 2 2" xfId="875" xr:uid="{00000000-0005-0000-0000-00002D030000}"/>
    <cellStyle name="Normal 4 5 2 2 3" xfId="876" xr:uid="{00000000-0005-0000-0000-00002E030000}"/>
    <cellStyle name="Normal 4 5 2 3" xfId="877" xr:uid="{00000000-0005-0000-0000-00002F030000}"/>
    <cellStyle name="Normal 4 5 2 3 2" xfId="878" xr:uid="{00000000-0005-0000-0000-000030030000}"/>
    <cellStyle name="Normal 4 5 2 4" xfId="879" xr:uid="{00000000-0005-0000-0000-000031030000}"/>
    <cellStyle name="Normal 4 5 3" xfId="880" xr:uid="{00000000-0005-0000-0000-000032030000}"/>
    <cellStyle name="Normal 4 5 3 2" xfId="881" xr:uid="{00000000-0005-0000-0000-000033030000}"/>
    <cellStyle name="Normal 4 5 3 2 2" xfId="882" xr:uid="{00000000-0005-0000-0000-000034030000}"/>
    <cellStyle name="Normal 4 5 3 3" xfId="883" xr:uid="{00000000-0005-0000-0000-000035030000}"/>
    <cellStyle name="Normal 4 5 4" xfId="884" xr:uid="{00000000-0005-0000-0000-000036030000}"/>
    <cellStyle name="Normal 4 5 4 2" xfId="885" xr:uid="{00000000-0005-0000-0000-000037030000}"/>
    <cellStyle name="Normal 4 5 5" xfId="886" xr:uid="{00000000-0005-0000-0000-000038030000}"/>
    <cellStyle name="Normal 4 5 6" xfId="1288" xr:uid="{D1F81D67-71E8-4E2F-ABA2-CED9EF1D4A60}"/>
    <cellStyle name="Normal 4 6" xfId="887" xr:uid="{00000000-0005-0000-0000-000039030000}"/>
    <cellStyle name="Normal 4 7" xfId="888" xr:uid="{00000000-0005-0000-0000-00003A030000}"/>
    <cellStyle name="Normal 4 7 2" xfId="889" xr:uid="{00000000-0005-0000-0000-00003B030000}"/>
    <cellStyle name="Normal 4 7 2 2" xfId="890" xr:uid="{00000000-0005-0000-0000-00003C030000}"/>
    <cellStyle name="Normal 4 7 2 2 2" xfId="891" xr:uid="{00000000-0005-0000-0000-00003D030000}"/>
    <cellStyle name="Normal 4 7 2 3" xfId="892" xr:uid="{00000000-0005-0000-0000-00003E030000}"/>
    <cellStyle name="Normal 4 7 3" xfId="893" xr:uid="{00000000-0005-0000-0000-00003F030000}"/>
    <cellStyle name="Normal 4 7 3 2" xfId="894" xr:uid="{00000000-0005-0000-0000-000040030000}"/>
    <cellStyle name="Normal 4 7 4" xfId="895" xr:uid="{00000000-0005-0000-0000-000041030000}"/>
    <cellStyle name="Normal 4 8" xfId="896" xr:uid="{00000000-0005-0000-0000-000042030000}"/>
    <cellStyle name="Normal 4 8 2" xfId="897" xr:uid="{00000000-0005-0000-0000-000043030000}"/>
    <cellStyle name="Normal 4 8 2 2" xfId="898" xr:uid="{00000000-0005-0000-0000-000044030000}"/>
    <cellStyle name="Normal 4 8 3" xfId="899" xr:uid="{00000000-0005-0000-0000-000045030000}"/>
    <cellStyle name="Normal 4 9" xfId="900" xr:uid="{00000000-0005-0000-0000-000046030000}"/>
    <cellStyle name="Normal 4 9 2" xfId="901" xr:uid="{00000000-0005-0000-0000-000047030000}"/>
    <cellStyle name="Normal 4_Current Payroll" xfId="902" xr:uid="{00000000-0005-0000-0000-000048030000}"/>
    <cellStyle name="Normal 40" xfId="903" xr:uid="{00000000-0005-0000-0000-000049030000}"/>
    <cellStyle name="Normal 41" xfId="297" xr:uid="{00000000-0005-0000-0000-00004A030000}"/>
    <cellStyle name="Normal 42" xfId="1290" xr:uid="{3F6664FA-0C01-443C-BDDA-75DDC8037C28}"/>
    <cellStyle name="Normal 5" xfId="149" xr:uid="{00000000-0005-0000-0000-00004B030000}"/>
    <cellStyle name="Normal 5 10" xfId="904" xr:uid="{00000000-0005-0000-0000-00004C030000}"/>
    <cellStyle name="Normal 5 10 2" xfId="905" xr:uid="{00000000-0005-0000-0000-00004D030000}"/>
    <cellStyle name="Normal 5 11" xfId="906" xr:uid="{00000000-0005-0000-0000-00004E030000}"/>
    <cellStyle name="Normal 5 12" xfId="907" xr:uid="{00000000-0005-0000-0000-00004F030000}"/>
    <cellStyle name="Normal 5 13" xfId="908" xr:uid="{00000000-0005-0000-0000-000050030000}"/>
    <cellStyle name="Normal 5 14" xfId="909" xr:uid="{00000000-0005-0000-0000-000051030000}"/>
    <cellStyle name="Normal 5 2" xfId="150" xr:uid="{00000000-0005-0000-0000-000052030000}"/>
    <cellStyle name="Normal 5 2 2" xfId="910" xr:uid="{00000000-0005-0000-0000-000053030000}"/>
    <cellStyle name="Normal 5 2 2 2" xfId="911" xr:uid="{00000000-0005-0000-0000-000054030000}"/>
    <cellStyle name="Normal 5 2 2 2 2" xfId="912" xr:uid="{00000000-0005-0000-0000-000055030000}"/>
    <cellStyle name="Normal 5 2 2 2 2 2" xfId="913" xr:uid="{00000000-0005-0000-0000-000056030000}"/>
    <cellStyle name="Normal 5 2 2 2 2 2 2" xfId="914" xr:uid="{00000000-0005-0000-0000-000057030000}"/>
    <cellStyle name="Normal 5 2 2 2 2 3" xfId="915" xr:uid="{00000000-0005-0000-0000-000058030000}"/>
    <cellStyle name="Normal 5 2 2 2 3" xfId="916" xr:uid="{00000000-0005-0000-0000-000059030000}"/>
    <cellStyle name="Normal 5 2 2 2 3 2" xfId="917" xr:uid="{00000000-0005-0000-0000-00005A030000}"/>
    <cellStyle name="Normal 5 2 2 2 4" xfId="918" xr:uid="{00000000-0005-0000-0000-00005B030000}"/>
    <cellStyle name="Normal 5 2 2 3" xfId="919" xr:uid="{00000000-0005-0000-0000-00005C030000}"/>
    <cellStyle name="Normal 5 2 2 3 2" xfId="920" xr:uid="{00000000-0005-0000-0000-00005D030000}"/>
    <cellStyle name="Normal 5 2 2 3 2 2" xfId="921" xr:uid="{00000000-0005-0000-0000-00005E030000}"/>
    <cellStyle name="Normal 5 2 2 3 3" xfId="922" xr:uid="{00000000-0005-0000-0000-00005F030000}"/>
    <cellStyle name="Normal 5 2 2 4" xfId="923" xr:uid="{00000000-0005-0000-0000-000060030000}"/>
    <cellStyle name="Normal 5 2 2 4 2" xfId="924" xr:uid="{00000000-0005-0000-0000-000061030000}"/>
    <cellStyle name="Normal 5 2 2 5" xfId="925" xr:uid="{00000000-0005-0000-0000-000062030000}"/>
    <cellStyle name="Normal 5 2 3" xfId="926" xr:uid="{00000000-0005-0000-0000-000063030000}"/>
    <cellStyle name="Normal 5 2 3 2" xfId="927" xr:uid="{00000000-0005-0000-0000-000064030000}"/>
    <cellStyle name="Normal 5 2 3 2 2" xfId="928" xr:uid="{00000000-0005-0000-0000-000065030000}"/>
    <cellStyle name="Normal 5 2 3 2 2 2" xfId="929" xr:uid="{00000000-0005-0000-0000-000066030000}"/>
    <cellStyle name="Normal 5 2 3 2 3" xfId="930" xr:uid="{00000000-0005-0000-0000-000067030000}"/>
    <cellStyle name="Normal 5 2 3 3" xfId="931" xr:uid="{00000000-0005-0000-0000-000068030000}"/>
    <cellStyle name="Normal 5 2 3 3 2" xfId="932" xr:uid="{00000000-0005-0000-0000-000069030000}"/>
    <cellStyle name="Normal 5 2 3 4" xfId="933" xr:uid="{00000000-0005-0000-0000-00006A030000}"/>
    <cellStyle name="Normal 5 2 4" xfId="934" xr:uid="{00000000-0005-0000-0000-00006B030000}"/>
    <cellStyle name="Normal 5 2 4 2" xfId="935" xr:uid="{00000000-0005-0000-0000-00006C030000}"/>
    <cellStyle name="Normal 5 2 4 2 2" xfId="936" xr:uid="{00000000-0005-0000-0000-00006D030000}"/>
    <cellStyle name="Normal 5 2 4 2 2 2" xfId="937" xr:uid="{00000000-0005-0000-0000-00006E030000}"/>
    <cellStyle name="Normal 5 2 4 2 3" xfId="938" xr:uid="{00000000-0005-0000-0000-00006F030000}"/>
    <cellStyle name="Normal 5 2 4 3" xfId="939" xr:uid="{00000000-0005-0000-0000-000070030000}"/>
    <cellStyle name="Normal 5 2 4 3 2" xfId="940" xr:uid="{00000000-0005-0000-0000-000071030000}"/>
    <cellStyle name="Normal 5 2 4 4" xfId="941" xr:uid="{00000000-0005-0000-0000-000072030000}"/>
    <cellStyle name="Normal 5 2 5" xfId="942" xr:uid="{00000000-0005-0000-0000-000073030000}"/>
    <cellStyle name="Normal 5 2 5 2" xfId="943" xr:uid="{00000000-0005-0000-0000-000074030000}"/>
    <cellStyle name="Normal 5 2 5 2 2" xfId="944" xr:uid="{00000000-0005-0000-0000-000075030000}"/>
    <cellStyle name="Normal 5 2 5 2 2 2" xfId="945" xr:uid="{00000000-0005-0000-0000-000076030000}"/>
    <cellStyle name="Normal 5 2 5 2 3" xfId="946" xr:uid="{00000000-0005-0000-0000-000077030000}"/>
    <cellStyle name="Normal 5 2 5 3" xfId="947" xr:uid="{00000000-0005-0000-0000-000078030000}"/>
    <cellStyle name="Normal 5 2 5 3 2" xfId="948" xr:uid="{00000000-0005-0000-0000-000079030000}"/>
    <cellStyle name="Normal 5 2 5 4" xfId="949" xr:uid="{00000000-0005-0000-0000-00007A030000}"/>
    <cellStyle name="Normal 5 2 6" xfId="950" xr:uid="{00000000-0005-0000-0000-00007B030000}"/>
    <cellStyle name="Normal 5 2 6 2" xfId="951" xr:uid="{00000000-0005-0000-0000-00007C030000}"/>
    <cellStyle name="Normal 5 2 6 2 2" xfId="952" xr:uid="{00000000-0005-0000-0000-00007D030000}"/>
    <cellStyle name="Normal 5 2 6 3" xfId="953" xr:uid="{00000000-0005-0000-0000-00007E030000}"/>
    <cellStyle name="Normal 5 2 7" xfId="954" xr:uid="{00000000-0005-0000-0000-00007F030000}"/>
    <cellStyle name="Normal 5 2 7 2" xfId="955" xr:uid="{00000000-0005-0000-0000-000080030000}"/>
    <cellStyle name="Normal 5 2 8" xfId="956" xr:uid="{00000000-0005-0000-0000-000081030000}"/>
    <cellStyle name="Normal 5 3" xfId="296" xr:uid="{00000000-0005-0000-0000-000082030000}"/>
    <cellStyle name="Normal 5 3 2" xfId="957" xr:uid="{00000000-0005-0000-0000-000083030000}"/>
    <cellStyle name="Normal 5 3 2 2" xfId="958" xr:uid="{00000000-0005-0000-0000-000084030000}"/>
    <cellStyle name="Normal 5 3 2 2 2" xfId="959" xr:uid="{00000000-0005-0000-0000-000085030000}"/>
    <cellStyle name="Normal 5 3 2 2 2 2" xfId="960" xr:uid="{00000000-0005-0000-0000-000086030000}"/>
    <cellStyle name="Normal 5 3 2 2 3" xfId="961" xr:uid="{00000000-0005-0000-0000-000087030000}"/>
    <cellStyle name="Normal 5 3 2 3" xfId="962" xr:uid="{00000000-0005-0000-0000-000088030000}"/>
    <cellStyle name="Normal 5 3 2 3 2" xfId="963" xr:uid="{00000000-0005-0000-0000-000089030000}"/>
    <cellStyle name="Normal 5 3 2 4" xfId="964" xr:uid="{00000000-0005-0000-0000-00008A030000}"/>
    <cellStyle name="Normal 5 3 3" xfId="965" xr:uid="{00000000-0005-0000-0000-00008B030000}"/>
    <cellStyle name="Normal 5 3 3 2" xfId="966" xr:uid="{00000000-0005-0000-0000-00008C030000}"/>
    <cellStyle name="Normal 5 3 3 2 2" xfId="967" xr:uid="{00000000-0005-0000-0000-00008D030000}"/>
    <cellStyle name="Normal 5 3 3 2 2 2" xfId="968" xr:uid="{00000000-0005-0000-0000-00008E030000}"/>
    <cellStyle name="Normal 5 3 3 2 3" xfId="969" xr:uid="{00000000-0005-0000-0000-00008F030000}"/>
    <cellStyle name="Normal 5 3 3 3" xfId="970" xr:uid="{00000000-0005-0000-0000-000090030000}"/>
    <cellStyle name="Normal 5 3 3 3 2" xfId="971" xr:uid="{00000000-0005-0000-0000-000091030000}"/>
    <cellStyle name="Normal 5 3 3 4" xfId="972" xr:uid="{00000000-0005-0000-0000-000092030000}"/>
    <cellStyle name="Normal 5 3 4" xfId="973" xr:uid="{00000000-0005-0000-0000-000093030000}"/>
    <cellStyle name="Normal 5 3 4 2" xfId="974" xr:uid="{00000000-0005-0000-0000-000094030000}"/>
    <cellStyle name="Normal 5 3 4 2 2" xfId="975" xr:uid="{00000000-0005-0000-0000-000095030000}"/>
    <cellStyle name="Normal 5 3 4 3" xfId="976" xr:uid="{00000000-0005-0000-0000-000096030000}"/>
    <cellStyle name="Normal 5 3 5" xfId="977" xr:uid="{00000000-0005-0000-0000-000097030000}"/>
    <cellStyle name="Normal 5 3 5 2" xfId="978" xr:uid="{00000000-0005-0000-0000-000098030000}"/>
    <cellStyle name="Normal 5 3 6" xfId="979" xr:uid="{00000000-0005-0000-0000-000099030000}"/>
    <cellStyle name="Normal 5 4" xfId="980" xr:uid="{00000000-0005-0000-0000-00009A030000}"/>
    <cellStyle name="Normal 5 4 2" xfId="981" xr:uid="{00000000-0005-0000-0000-00009B030000}"/>
    <cellStyle name="Normal 5 4 2 2" xfId="982" xr:uid="{00000000-0005-0000-0000-00009C030000}"/>
    <cellStyle name="Normal 5 4 2 2 2" xfId="983" xr:uid="{00000000-0005-0000-0000-00009D030000}"/>
    <cellStyle name="Normal 5 4 2 2 2 2" xfId="984" xr:uid="{00000000-0005-0000-0000-00009E030000}"/>
    <cellStyle name="Normal 5 4 2 2 3" xfId="985" xr:uid="{00000000-0005-0000-0000-00009F030000}"/>
    <cellStyle name="Normal 5 4 2 3" xfId="986" xr:uid="{00000000-0005-0000-0000-0000A0030000}"/>
    <cellStyle name="Normal 5 4 2 3 2" xfId="987" xr:uid="{00000000-0005-0000-0000-0000A1030000}"/>
    <cellStyle name="Normal 5 4 2 4" xfId="988" xr:uid="{00000000-0005-0000-0000-0000A2030000}"/>
    <cellStyle name="Normal 5 4 3" xfId="989" xr:uid="{00000000-0005-0000-0000-0000A3030000}"/>
    <cellStyle name="Normal 5 4 3 2" xfId="990" xr:uid="{00000000-0005-0000-0000-0000A4030000}"/>
    <cellStyle name="Normal 5 4 3 2 2" xfId="991" xr:uid="{00000000-0005-0000-0000-0000A5030000}"/>
    <cellStyle name="Normal 5 4 3 3" xfId="992" xr:uid="{00000000-0005-0000-0000-0000A6030000}"/>
    <cellStyle name="Normal 5 4 4" xfId="993" xr:uid="{00000000-0005-0000-0000-0000A7030000}"/>
    <cellStyle name="Normal 5 4 4 2" xfId="994" xr:uid="{00000000-0005-0000-0000-0000A8030000}"/>
    <cellStyle name="Normal 5 4 5" xfId="995" xr:uid="{00000000-0005-0000-0000-0000A9030000}"/>
    <cellStyle name="Normal 5 5" xfId="996" xr:uid="{00000000-0005-0000-0000-0000AA030000}"/>
    <cellStyle name="Normal 5 5 2" xfId="997" xr:uid="{00000000-0005-0000-0000-0000AB030000}"/>
    <cellStyle name="Normal 5 5 2 2" xfId="998" xr:uid="{00000000-0005-0000-0000-0000AC030000}"/>
    <cellStyle name="Normal 5 5 2 2 2" xfId="999" xr:uid="{00000000-0005-0000-0000-0000AD030000}"/>
    <cellStyle name="Normal 5 5 2 2 2 2" xfId="1000" xr:uid="{00000000-0005-0000-0000-0000AE030000}"/>
    <cellStyle name="Normal 5 5 2 2 3" xfId="1001" xr:uid="{00000000-0005-0000-0000-0000AF030000}"/>
    <cellStyle name="Normal 5 5 2 3" xfId="1002" xr:uid="{00000000-0005-0000-0000-0000B0030000}"/>
    <cellStyle name="Normal 5 5 2 3 2" xfId="1003" xr:uid="{00000000-0005-0000-0000-0000B1030000}"/>
    <cellStyle name="Normal 5 5 2 4" xfId="1004" xr:uid="{00000000-0005-0000-0000-0000B2030000}"/>
    <cellStyle name="Normal 5 5 3" xfId="1005" xr:uid="{00000000-0005-0000-0000-0000B3030000}"/>
    <cellStyle name="Normal 5 5 3 2" xfId="1006" xr:uid="{00000000-0005-0000-0000-0000B4030000}"/>
    <cellStyle name="Normal 5 5 3 2 2" xfId="1007" xr:uid="{00000000-0005-0000-0000-0000B5030000}"/>
    <cellStyle name="Normal 5 5 3 3" xfId="1008" xr:uid="{00000000-0005-0000-0000-0000B6030000}"/>
    <cellStyle name="Normal 5 5 4" xfId="1009" xr:uid="{00000000-0005-0000-0000-0000B7030000}"/>
    <cellStyle name="Normal 5 5 4 2" xfId="1010" xr:uid="{00000000-0005-0000-0000-0000B8030000}"/>
    <cellStyle name="Normal 5 5 5" xfId="1011" xr:uid="{00000000-0005-0000-0000-0000B9030000}"/>
    <cellStyle name="Normal 5 6" xfId="1012" xr:uid="{00000000-0005-0000-0000-0000BA030000}"/>
    <cellStyle name="Normal 5 6 2" xfId="1013" xr:uid="{00000000-0005-0000-0000-0000BB030000}"/>
    <cellStyle name="Normal 5 6 2 2" xfId="1014" xr:uid="{00000000-0005-0000-0000-0000BC030000}"/>
    <cellStyle name="Normal 5 6 2 2 2" xfId="1015" xr:uid="{00000000-0005-0000-0000-0000BD030000}"/>
    <cellStyle name="Normal 5 6 2 3" xfId="1016" xr:uid="{00000000-0005-0000-0000-0000BE030000}"/>
    <cellStyle name="Normal 5 6 3" xfId="1017" xr:uid="{00000000-0005-0000-0000-0000BF030000}"/>
    <cellStyle name="Normal 5 6 3 2" xfId="1018" xr:uid="{00000000-0005-0000-0000-0000C0030000}"/>
    <cellStyle name="Normal 5 6 4" xfId="1019" xr:uid="{00000000-0005-0000-0000-0000C1030000}"/>
    <cellStyle name="Normal 5 7" xfId="1020" xr:uid="{00000000-0005-0000-0000-0000C2030000}"/>
    <cellStyle name="Normal 5 8" xfId="1021" xr:uid="{00000000-0005-0000-0000-0000C3030000}"/>
    <cellStyle name="Normal 5 8 2" xfId="1022" xr:uid="{00000000-0005-0000-0000-0000C4030000}"/>
    <cellStyle name="Normal 5 8 2 2" xfId="1023" xr:uid="{00000000-0005-0000-0000-0000C5030000}"/>
    <cellStyle name="Normal 5 8 2 2 2" xfId="1024" xr:uid="{00000000-0005-0000-0000-0000C6030000}"/>
    <cellStyle name="Normal 5 8 2 3" xfId="1025" xr:uid="{00000000-0005-0000-0000-0000C7030000}"/>
    <cellStyle name="Normal 5 8 3" xfId="1026" xr:uid="{00000000-0005-0000-0000-0000C8030000}"/>
    <cellStyle name="Normal 5 8 3 2" xfId="1027" xr:uid="{00000000-0005-0000-0000-0000C9030000}"/>
    <cellStyle name="Normal 5 8 4" xfId="1028" xr:uid="{00000000-0005-0000-0000-0000CA030000}"/>
    <cellStyle name="Normal 5 9" xfId="1029" xr:uid="{00000000-0005-0000-0000-0000CB030000}"/>
    <cellStyle name="Normal 5 9 2" xfId="1030" xr:uid="{00000000-0005-0000-0000-0000CC030000}"/>
    <cellStyle name="Normal 5 9 2 2" xfId="1031" xr:uid="{00000000-0005-0000-0000-0000CD030000}"/>
    <cellStyle name="Normal 5 9 3" xfId="1032" xr:uid="{00000000-0005-0000-0000-0000CE030000}"/>
    <cellStyle name="Normal 5_Current Payroll" xfId="1033" xr:uid="{00000000-0005-0000-0000-0000CF030000}"/>
    <cellStyle name="Normal 6" xfId="151" xr:uid="{00000000-0005-0000-0000-0000D0030000}"/>
    <cellStyle name="Normal 6 10" xfId="1034" xr:uid="{00000000-0005-0000-0000-0000D1030000}"/>
    <cellStyle name="Normal 6 11" xfId="1035" xr:uid="{00000000-0005-0000-0000-0000D2030000}"/>
    <cellStyle name="Normal 6 2" xfId="152" xr:uid="{00000000-0005-0000-0000-0000D3030000}"/>
    <cellStyle name="Normal 6 2 2" xfId="153" xr:uid="{00000000-0005-0000-0000-0000D4030000}"/>
    <cellStyle name="Normal 6 2 2 2" xfId="271" xr:uid="{00000000-0005-0000-0000-0000D5030000}"/>
    <cellStyle name="Normal 6 2 2 2 2" xfId="1036" xr:uid="{00000000-0005-0000-0000-0000D6030000}"/>
    <cellStyle name="Normal 6 2 2 2 2 2" xfId="1037" xr:uid="{00000000-0005-0000-0000-0000D7030000}"/>
    <cellStyle name="Normal 6 2 2 2 2 2 2" xfId="1038" xr:uid="{00000000-0005-0000-0000-0000D8030000}"/>
    <cellStyle name="Normal 6 2 2 2 2 3" xfId="1039" xr:uid="{00000000-0005-0000-0000-0000D9030000}"/>
    <cellStyle name="Normal 6 2 2 2 3" xfId="1040" xr:uid="{00000000-0005-0000-0000-0000DA030000}"/>
    <cellStyle name="Normal 6 2 2 2 3 2" xfId="1041" xr:uid="{00000000-0005-0000-0000-0000DB030000}"/>
    <cellStyle name="Normal 6 2 2 2 4" xfId="1042" xr:uid="{00000000-0005-0000-0000-0000DC030000}"/>
    <cellStyle name="Normal 6 2 2 3" xfId="1043" xr:uid="{00000000-0005-0000-0000-0000DD030000}"/>
    <cellStyle name="Normal 6 2 2 3 2" xfId="1044" xr:uid="{00000000-0005-0000-0000-0000DE030000}"/>
    <cellStyle name="Normal 6 2 2 3 2 2" xfId="1045" xr:uid="{00000000-0005-0000-0000-0000DF030000}"/>
    <cellStyle name="Normal 6 2 2 3 3" xfId="1046" xr:uid="{00000000-0005-0000-0000-0000E0030000}"/>
    <cellStyle name="Normal 6 2 2 4" xfId="1047" xr:uid="{00000000-0005-0000-0000-0000E1030000}"/>
    <cellStyle name="Normal 6 2 2 4 2" xfId="1048" xr:uid="{00000000-0005-0000-0000-0000E2030000}"/>
    <cellStyle name="Normal 6 2 2 5" xfId="1049" xr:uid="{00000000-0005-0000-0000-0000E3030000}"/>
    <cellStyle name="Normal 6 2 3" xfId="272" xr:uid="{00000000-0005-0000-0000-0000E4030000}"/>
    <cellStyle name="Normal 6 2 3 2" xfId="1050" xr:uid="{00000000-0005-0000-0000-0000E5030000}"/>
    <cellStyle name="Normal 6 2 3 2 2" xfId="1051" xr:uid="{00000000-0005-0000-0000-0000E6030000}"/>
    <cellStyle name="Normal 6 2 3 2 2 2" xfId="1052" xr:uid="{00000000-0005-0000-0000-0000E7030000}"/>
    <cellStyle name="Normal 6 2 3 2 3" xfId="1053" xr:uid="{00000000-0005-0000-0000-0000E8030000}"/>
    <cellStyle name="Normal 6 2 3 3" xfId="1054" xr:uid="{00000000-0005-0000-0000-0000E9030000}"/>
    <cellStyle name="Normal 6 2 3 3 2" xfId="1055" xr:uid="{00000000-0005-0000-0000-0000EA030000}"/>
    <cellStyle name="Normal 6 2 3 4" xfId="1056" xr:uid="{00000000-0005-0000-0000-0000EB030000}"/>
    <cellStyle name="Normal 6 2 4" xfId="273" xr:uid="{00000000-0005-0000-0000-0000EC030000}"/>
    <cellStyle name="Normal 6 2 4 2" xfId="1057" xr:uid="{00000000-0005-0000-0000-0000ED030000}"/>
    <cellStyle name="Normal 6 2 4 2 2" xfId="1058" xr:uid="{00000000-0005-0000-0000-0000EE030000}"/>
    <cellStyle name="Normal 6 2 4 2 2 2" xfId="1059" xr:uid="{00000000-0005-0000-0000-0000EF030000}"/>
    <cellStyle name="Normal 6 2 4 2 3" xfId="1060" xr:uid="{00000000-0005-0000-0000-0000F0030000}"/>
    <cellStyle name="Normal 6 2 4 3" xfId="1061" xr:uid="{00000000-0005-0000-0000-0000F1030000}"/>
    <cellStyle name="Normal 6 2 4 3 2" xfId="1062" xr:uid="{00000000-0005-0000-0000-0000F2030000}"/>
    <cellStyle name="Normal 6 2 4 4" xfId="1063" xr:uid="{00000000-0005-0000-0000-0000F3030000}"/>
    <cellStyle name="Normal 6 2 5" xfId="1064" xr:uid="{00000000-0005-0000-0000-0000F4030000}"/>
    <cellStyle name="Normal 6 2 5 2" xfId="1065" xr:uid="{00000000-0005-0000-0000-0000F5030000}"/>
    <cellStyle name="Normal 6 2 5 2 2" xfId="1066" xr:uid="{00000000-0005-0000-0000-0000F6030000}"/>
    <cellStyle name="Normal 6 2 5 2 2 2" xfId="1067" xr:uid="{00000000-0005-0000-0000-0000F7030000}"/>
    <cellStyle name="Normal 6 2 5 2 3" xfId="1068" xr:uid="{00000000-0005-0000-0000-0000F8030000}"/>
    <cellStyle name="Normal 6 2 5 3" xfId="1069" xr:uid="{00000000-0005-0000-0000-0000F9030000}"/>
    <cellStyle name="Normal 6 2 5 3 2" xfId="1070" xr:uid="{00000000-0005-0000-0000-0000FA030000}"/>
    <cellStyle name="Normal 6 2 5 4" xfId="1071" xr:uid="{00000000-0005-0000-0000-0000FB030000}"/>
    <cellStyle name="Normal 6 2 6" xfId="1072" xr:uid="{00000000-0005-0000-0000-0000FC030000}"/>
    <cellStyle name="Normal 6 2 6 2" xfId="1073" xr:uid="{00000000-0005-0000-0000-0000FD030000}"/>
    <cellStyle name="Normal 6 2 6 2 2" xfId="1074" xr:uid="{00000000-0005-0000-0000-0000FE030000}"/>
    <cellStyle name="Normal 6 2 6 3" xfId="1075" xr:uid="{00000000-0005-0000-0000-0000FF030000}"/>
    <cellStyle name="Normal 6 2 7" xfId="1076" xr:uid="{00000000-0005-0000-0000-000000040000}"/>
    <cellStyle name="Normal 6 2 7 2" xfId="1077" xr:uid="{00000000-0005-0000-0000-000001040000}"/>
    <cellStyle name="Normal 6 2 8" xfId="1078" xr:uid="{00000000-0005-0000-0000-000002040000}"/>
    <cellStyle name="Normal 6 2 9" xfId="1079" xr:uid="{00000000-0005-0000-0000-000003040000}"/>
    <cellStyle name="Normal 6 3" xfId="154" xr:uid="{00000000-0005-0000-0000-000004040000}"/>
    <cellStyle name="Normal 6 3 2" xfId="1080" xr:uid="{00000000-0005-0000-0000-000005040000}"/>
    <cellStyle name="Normal 6 3 2 2" xfId="1081" xr:uid="{00000000-0005-0000-0000-000006040000}"/>
    <cellStyle name="Normal 6 3 2 2 2" xfId="1082" xr:uid="{00000000-0005-0000-0000-000007040000}"/>
    <cellStyle name="Normal 6 3 2 2 2 2" xfId="1083" xr:uid="{00000000-0005-0000-0000-000008040000}"/>
    <cellStyle name="Normal 6 3 2 2 3" xfId="1084" xr:uid="{00000000-0005-0000-0000-000009040000}"/>
    <cellStyle name="Normal 6 3 2 3" xfId="1085" xr:uid="{00000000-0005-0000-0000-00000A040000}"/>
    <cellStyle name="Normal 6 3 2 3 2" xfId="1086" xr:uid="{00000000-0005-0000-0000-00000B040000}"/>
    <cellStyle name="Normal 6 3 2 4" xfId="1087" xr:uid="{00000000-0005-0000-0000-00000C040000}"/>
    <cellStyle name="Normal 6 3 3" xfId="1088" xr:uid="{00000000-0005-0000-0000-00000D040000}"/>
    <cellStyle name="Normal 6 3 3 2" xfId="1089" xr:uid="{00000000-0005-0000-0000-00000E040000}"/>
    <cellStyle name="Normal 6 3 3 2 2" xfId="1090" xr:uid="{00000000-0005-0000-0000-00000F040000}"/>
    <cellStyle name="Normal 6 3 3 2 2 2" xfId="1091" xr:uid="{00000000-0005-0000-0000-000010040000}"/>
    <cellStyle name="Normal 6 3 3 2 3" xfId="1092" xr:uid="{00000000-0005-0000-0000-000011040000}"/>
    <cellStyle name="Normal 6 3 3 3" xfId="1093" xr:uid="{00000000-0005-0000-0000-000012040000}"/>
    <cellStyle name="Normal 6 3 3 3 2" xfId="1094" xr:uid="{00000000-0005-0000-0000-000013040000}"/>
    <cellStyle name="Normal 6 3 3 4" xfId="1095" xr:uid="{00000000-0005-0000-0000-000014040000}"/>
    <cellStyle name="Normal 6 4" xfId="274" xr:uid="{00000000-0005-0000-0000-000015040000}"/>
    <cellStyle name="Normal 6 4 2" xfId="1096" xr:uid="{00000000-0005-0000-0000-000016040000}"/>
    <cellStyle name="Normal 6 4 2 2" xfId="1097" xr:uid="{00000000-0005-0000-0000-000017040000}"/>
    <cellStyle name="Normal 6 4 2 2 2" xfId="1098" xr:uid="{00000000-0005-0000-0000-000018040000}"/>
    <cellStyle name="Normal 6 4 2 2 2 2" xfId="1099" xr:uid="{00000000-0005-0000-0000-000019040000}"/>
    <cellStyle name="Normal 6 4 2 2 3" xfId="1100" xr:uid="{00000000-0005-0000-0000-00001A040000}"/>
    <cellStyle name="Normal 6 4 2 3" xfId="1101" xr:uid="{00000000-0005-0000-0000-00001B040000}"/>
    <cellStyle name="Normal 6 4 2 3 2" xfId="1102" xr:uid="{00000000-0005-0000-0000-00001C040000}"/>
    <cellStyle name="Normal 6 4 2 4" xfId="1103" xr:uid="{00000000-0005-0000-0000-00001D040000}"/>
    <cellStyle name="Normal 6 5" xfId="1104" xr:uid="{00000000-0005-0000-0000-00001E040000}"/>
    <cellStyle name="Normal 6 5 2" xfId="1105" xr:uid="{00000000-0005-0000-0000-00001F040000}"/>
    <cellStyle name="Normal 6 5 2 2" xfId="1106" xr:uid="{00000000-0005-0000-0000-000020040000}"/>
    <cellStyle name="Normal 6 5 2 2 2" xfId="1107" xr:uid="{00000000-0005-0000-0000-000021040000}"/>
    <cellStyle name="Normal 6 5 2 3" xfId="1108" xr:uid="{00000000-0005-0000-0000-000022040000}"/>
    <cellStyle name="Normal 6 5 3" xfId="1109" xr:uid="{00000000-0005-0000-0000-000023040000}"/>
    <cellStyle name="Normal 6 5 3 2" xfId="1110" xr:uid="{00000000-0005-0000-0000-000024040000}"/>
    <cellStyle name="Normal 6 5 4" xfId="1111" xr:uid="{00000000-0005-0000-0000-000025040000}"/>
    <cellStyle name="Normal 6 6" xfId="1112" xr:uid="{00000000-0005-0000-0000-000026040000}"/>
    <cellStyle name="Normal 6 6 2" xfId="1113" xr:uid="{00000000-0005-0000-0000-000027040000}"/>
    <cellStyle name="Normal 6 6 2 2" xfId="1114" xr:uid="{00000000-0005-0000-0000-000028040000}"/>
    <cellStyle name="Normal 6 6 2 2 2" xfId="1115" xr:uid="{00000000-0005-0000-0000-000029040000}"/>
    <cellStyle name="Normal 6 6 2 3" xfId="1116" xr:uid="{00000000-0005-0000-0000-00002A040000}"/>
    <cellStyle name="Normal 6 6 3" xfId="1117" xr:uid="{00000000-0005-0000-0000-00002B040000}"/>
    <cellStyle name="Normal 6 6 3 2" xfId="1118" xr:uid="{00000000-0005-0000-0000-00002C040000}"/>
    <cellStyle name="Normal 6 6 4" xfId="1119" xr:uid="{00000000-0005-0000-0000-00002D040000}"/>
    <cellStyle name="Normal 6 7" xfId="1120" xr:uid="{00000000-0005-0000-0000-00002E040000}"/>
    <cellStyle name="Normal 6 7 2" xfId="1121" xr:uid="{00000000-0005-0000-0000-00002F040000}"/>
    <cellStyle name="Normal 6 7 2 2" xfId="1122" xr:uid="{00000000-0005-0000-0000-000030040000}"/>
    <cellStyle name="Normal 6 7 3" xfId="1123" xr:uid="{00000000-0005-0000-0000-000031040000}"/>
    <cellStyle name="Normal 6 8" xfId="1124" xr:uid="{00000000-0005-0000-0000-000032040000}"/>
    <cellStyle name="Normal 6 8 2" xfId="1125" xr:uid="{00000000-0005-0000-0000-000033040000}"/>
    <cellStyle name="Normal 6 9" xfId="1126" xr:uid="{00000000-0005-0000-0000-000034040000}"/>
    <cellStyle name="Normal 6_Current Payroll" xfId="1127" xr:uid="{00000000-0005-0000-0000-000035040000}"/>
    <cellStyle name="Normal 7" xfId="155" xr:uid="{00000000-0005-0000-0000-000036040000}"/>
    <cellStyle name="Normal 7 2" xfId="156" xr:uid="{00000000-0005-0000-0000-000037040000}"/>
    <cellStyle name="Normal 7 2 2" xfId="1128" xr:uid="{00000000-0005-0000-0000-000038040000}"/>
    <cellStyle name="Normal 7 2 2 2" xfId="1129" xr:uid="{00000000-0005-0000-0000-000039040000}"/>
    <cellStyle name="Normal 7 2 2 2 2" xfId="1130" xr:uid="{00000000-0005-0000-0000-00003A040000}"/>
    <cellStyle name="Normal 7 2 2 2 2 2" xfId="1131" xr:uid="{00000000-0005-0000-0000-00003B040000}"/>
    <cellStyle name="Normal 7 2 2 2 3" xfId="1132" xr:uid="{00000000-0005-0000-0000-00003C040000}"/>
    <cellStyle name="Normal 7 2 2 3" xfId="1133" xr:uid="{00000000-0005-0000-0000-00003D040000}"/>
    <cellStyle name="Normal 7 2 2 3 2" xfId="1134" xr:uid="{00000000-0005-0000-0000-00003E040000}"/>
    <cellStyle name="Normal 7 2 2 4" xfId="1135" xr:uid="{00000000-0005-0000-0000-00003F040000}"/>
    <cellStyle name="Normal 7 2 3" xfId="1136" xr:uid="{00000000-0005-0000-0000-000040040000}"/>
    <cellStyle name="Normal 7 2 3 2" xfId="1137" xr:uid="{00000000-0005-0000-0000-000041040000}"/>
    <cellStyle name="Normal 7 2 3 2 2" xfId="1138" xr:uid="{00000000-0005-0000-0000-000042040000}"/>
    <cellStyle name="Normal 7 2 3 2 2 2" xfId="1139" xr:uid="{00000000-0005-0000-0000-000043040000}"/>
    <cellStyle name="Normal 7 2 3 2 3" xfId="1140" xr:uid="{00000000-0005-0000-0000-000044040000}"/>
    <cellStyle name="Normal 7 2 3 3" xfId="1141" xr:uid="{00000000-0005-0000-0000-000045040000}"/>
    <cellStyle name="Normal 7 2 3 3 2" xfId="1142" xr:uid="{00000000-0005-0000-0000-000046040000}"/>
    <cellStyle name="Normal 7 2 3 4" xfId="1143" xr:uid="{00000000-0005-0000-0000-000047040000}"/>
    <cellStyle name="Normal 7 3" xfId="157" xr:uid="{00000000-0005-0000-0000-000048040000}"/>
    <cellStyle name="Normal 7 3 2" xfId="1144" xr:uid="{00000000-0005-0000-0000-000049040000}"/>
    <cellStyle name="Normal 7 3 2 2" xfId="1145" xr:uid="{00000000-0005-0000-0000-00004A040000}"/>
    <cellStyle name="Normal 7 3 2 2 2" xfId="1146" xr:uid="{00000000-0005-0000-0000-00004B040000}"/>
    <cellStyle name="Normal 7 3 2 2 2 2" xfId="1147" xr:uid="{00000000-0005-0000-0000-00004C040000}"/>
    <cellStyle name="Normal 7 3 2 2 3" xfId="1148" xr:uid="{00000000-0005-0000-0000-00004D040000}"/>
    <cellStyle name="Normal 7 3 2 3" xfId="1149" xr:uid="{00000000-0005-0000-0000-00004E040000}"/>
    <cellStyle name="Normal 7 3 2 3 2" xfId="1150" xr:uid="{00000000-0005-0000-0000-00004F040000}"/>
    <cellStyle name="Normal 7 3 2 4" xfId="1151" xr:uid="{00000000-0005-0000-0000-000050040000}"/>
    <cellStyle name="Normal 7 4" xfId="1152" xr:uid="{00000000-0005-0000-0000-000051040000}"/>
    <cellStyle name="Normal 7 4 2" xfId="1153" xr:uid="{00000000-0005-0000-0000-000052040000}"/>
    <cellStyle name="Normal 7 4 2 2" xfId="1154" xr:uid="{00000000-0005-0000-0000-000053040000}"/>
    <cellStyle name="Normal 7 4 2 2 2" xfId="1155" xr:uid="{00000000-0005-0000-0000-000054040000}"/>
    <cellStyle name="Normal 7 4 2 3" xfId="1156" xr:uid="{00000000-0005-0000-0000-000055040000}"/>
    <cellStyle name="Normal 7 4 3" xfId="1157" xr:uid="{00000000-0005-0000-0000-000056040000}"/>
    <cellStyle name="Normal 7 4 3 2" xfId="1158" xr:uid="{00000000-0005-0000-0000-000057040000}"/>
    <cellStyle name="Normal 7 4 4" xfId="1159" xr:uid="{00000000-0005-0000-0000-000058040000}"/>
    <cellStyle name="Normal 7 5" xfId="1160" xr:uid="{00000000-0005-0000-0000-000059040000}"/>
    <cellStyle name="Normal 7 5 2" xfId="1161" xr:uid="{00000000-0005-0000-0000-00005A040000}"/>
    <cellStyle name="Normal 7 5 2 2" xfId="1162" xr:uid="{00000000-0005-0000-0000-00005B040000}"/>
    <cellStyle name="Normal 7 5 2 2 2" xfId="1163" xr:uid="{00000000-0005-0000-0000-00005C040000}"/>
    <cellStyle name="Normal 7 5 2 3" xfId="1164" xr:uid="{00000000-0005-0000-0000-00005D040000}"/>
    <cellStyle name="Normal 7 5 3" xfId="1165" xr:uid="{00000000-0005-0000-0000-00005E040000}"/>
    <cellStyle name="Normal 7 5 3 2" xfId="1166" xr:uid="{00000000-0005-0000-0000-00005F040000}"/>
    <cellStyle name="Normal 7 5 4" xfId="1167" xr:uid="{00000000-0005-0000-0000-000060040000}"/>
    <cellStyle name="Normal 7 6" xfId="1168" xr:uid="{00000000-0005-0000-0000-000061040000}"/>
    <cellStyle name="Normal 8" xfId="158" xr:uid="{00000000-0005-0000-0000-000062040000}"/>
    <cellStyle name="Normal 8 2" xfId="159" xr:uid="{00000000-0005-0000-0000-000063040000}"/>
    <cellStyle name="Normal 8 2 2" xfId="1169" xr:uid="{00000000-0005-0000-0000-000064040000}"/>
    <cellStyle name="Normal 8 2 2 2" xfId="1170" xr:uid="{00000000-0005-0000-0000-000065040000}"/>
    <cellStyle name="Normal 8 2 2 2 2" xfId="1171" xr:uid="{00000000-0005-0000-0000-000066040000}"/>
    <cellStyle name="Normal 8 2 2 2 2 2" xfId="1172" xr:uid="{00000000-0005-0000-0000-000067040000}"/>
    <cellStyle name="Normal 8 2 2 2 3" xfId="1173" xr:uid="{00000000-0005-0000-0000-000068040000}"/>
    <cellStyle name="Normal 8 2 2 3" xfId="1174" xr:uid="{00000000-0005-0000-0000-000069040000}"/>
    <cellStyle name="Normal 8 2 2 3 2" xfId="1175" xr:uid="{00000000-0005-0000-0000-00006A040000}"/>
    <cellStyle name="Normal 8 2 2 4" xfId="1176" xr:uid="{00000000-0005-0000-0000-00006B040000}"/>
    <cellStyle name="Normal 8 2 3" xfId="1177" xr:uid="{00000000-0005-0000-0000-00006C040000}"/>
    <cellStyle name="Normal 8 2 3 2" xfId="1178" xr:uid="{00000000-0005-0000-0000-00006D040000}"/>
    <cellStyle name="Normal 8 2 3 2 2" xfId="1179" xr:uid="{00000000-0005-0000-0000-00006E040000}"/>
    <cellStyle name="Normal 8 2 3 2 2 2" xfId="1180" xr:uid="{00000000-0005-0000-0000-00006F040000}"/>
    <cellStyle name="Normal 8 2 3 2 3" xfId="1181" xr:uid="{00000000-0005-0000-0000-000070040000}"/>
    <cellStyle name="Normal 8 2 3 3" xfId="1182" xr:uid="{00000000-0005-0000-0000-000071040000}"/>
    <cellStyle name="Normal 8 2 3 3 2" xfId="1183" xr:uid="{00000000-0005-0000-0000-000072040000}"/>
    <cellStyle name="Normal 8 2 3 4" xfId="1184" xr:uid="{00000000-0005-0000-0000-000073040000}"/>
    <cellStyle name="Normal 8 2 4" xfId="1185" xr:uid="{00000000-0005-0000-0000-000074040000}"/>
    <cellStyle name="Normal 8 2 4 2" xfId="1186" xr:uid="{00000000-0005-0000-0000-000075040000}"/>
    <cellStyle name="Normal 8 2 4 2 2" xfId="1187" xr:uid="{00000000-0005-0000-0000-000076040000}"/>
    <cellStyle name="Normal 8 2 4 3" xfId="1188" xr:uid="{00000000-0005-0000-0000-000077040000}"/>
    <cellStyle name="Normal 8 2 5" xfId="1189" xr:uid="{00000000-0005-0000-0000-000078040000}"/>
    <cellStyle name="Normal 8 2 5 2" xfId="1190" xr:uid="{00000000-0005-0000-0000-000079040000}"/>
    <cellStyle name="Normal 8 2 6" xfId="1191" xr:uid="{00000000-0005-0000-0000-00007A040000}"/>
    <cellStyle name="Normal 8 3" xfId="160" xr:uid="{00000000-0005-0000-0000-00007B040000}"/>
    <cellStyle name="Normal 8 3 2" xfId="1192" xr:uid="{00000000-0005-0000-0000-00007C040000}"/>
    <cellStyle name="Normal 8 3 2 2" xfId="1193" xr:uid="{00000000-0005-0000-0000-00007D040000}"/>
    <cellStyle name="Normal 8 3 2 2 2" xfId="1194" xr:uid="{00000000-0005-0000-0000-00007E040000}"/>
    <cellStyle name="Normal 8 3 2 2 2 2" xfId="1195" xr:uid="{00000000-0005-0000-0000-00007F040000}"/>
    <cellStyle name="Normal 8 3 2 2 3" xfId="1196" xr:uid="{00000000-0005-0000-0000-000080040000}"/>
    <cellStyle name="Normal 8 3 2 3" xfId="1197" xr:uid="{00000000-0005-0000-0000-000081040000}"/>
    <cellStyle name="Normal 8 3 2 3 2" xfId="1198" xr:uid="{00000000-0005-0000-0000-000082040000}"/>
    <cellStyle name="Normal 8 3 2 4" xfId="1199" xr:uid="{00000000-0005-0000-0000-000083040000}"/>
    <cellStyle name="Normal 8 3 3" xfId="1200" xr:uid="{00000000-0005-0000-0000-000084040000}"/>
    <cellStyle name="Normal 8 3 3 2" xfId="1201" xr:uid="{00000000-0005-0000-0000-000085040000}"/>
    <cellStyle name="Normal 8 3 3 2 2" xfId="1202" xr:uid="{00000000-0005-0000-0000-000086040000}"/>
    <cellStyle name="Normal 8 3 3 3" xfId="1203" xr:uid="{00000000-0005-0000-0000-000087040000}"/>
    <cellStyle name="Normal 8 3 4" xfId="1204" xr:uid="{00000000-0005-0000-0000-000088040000}"/>
    <cellStyle name="Normal 8 3 4 2" xfId="1205" xr:uid="{00000000-0005-0000-0000-000089040000}"/>
    <cellStyle name="Normal 8 3 5" xfId="1206" xr:uid="{00000000-0005-0000-0000-00008A040000}"/>
    <cellStyle name="Normal 8 4" xfId="161" xr:uid="{00000000-0005-0000-0000-00008B040000}"/>
    <cellStyle name="Normal 8 4 2" xfId="1207" xr:uid="{00000000-0005-0000-0000-00008C040000}"/>
    <cellStyle name="Normal 8 4 2 2" xfId="1208" xr:uid="{00000000-0005-0000-0000-00008D040000}"/>
    <cellStyle name="Normal 8 4 2 2 2" xfId="1209" xr:uid="{00000000-0005-0000-0000-00008E040000}"/>
    <cellStyle name="Normal 8 4 2 3" xfId="1210" xr:uid="{00000000-0005-0000-0000-00008F040000}"/>
    <cellStyle name="Normal 8 4 3" xfId="1211" xr:uid="{00000000-0005-0000-0000-000090040000}"/>
    <cellStyle name="Normal 8 4 3 2" xfId="1212" xr:uid="{00000000-0005-0000-0000-000091040000}"/>
    <cellStyle name="Normal 8 4 4" xfId="1213" xr:uid="{00000000-0005-0000-0000-000092040000}"/>
    <cellStyle name="Normal 8 5" xfId="162" xr:uid="{00000000-0005-0000-0000-000093040000}"/>
    <cellStyle name="Normal 8 5 2" xfId="1214" xr:uid="{00000000-0005-0000-0000-000094040000}"/>
    <cellStyle name="Normal 8 5 2 2" xfId="1215" xr:uid="{00000000-0005-0000-0000-000095040000}"/>
    <cellStyle name="Normal 8 5 2 2 2" xfId="1216" xr:uid="{00000000-0005-0000-0000-000096040000}"/>
    <cellStyle name="Normal 8 5 2 3" xfId="1217" xr:uid="{00000000-0005-0000-0000-000097040000}"/>
    <cellStyle name="Normal 8 5 3" xfId="1218" xr:uid="{00000000-0005-0000-0000-000098040000}"/>
    <cellStyle name="Normal 8 5 3 2" xfId="1219" xr:uid="{00000000-0005-0000-0000-000099040000}"/>
    <cellStyle name="Normal 8 5 4" xfId="1220" xr:uid="{00000000-0005-0000-0000-00009A040000}"/>
    <cellStyle name="Normal 8 6" xfId="1221" xr:uid="{00000000-0005-0000-0000-00009B040000}"/>
    <cellStyle name="Normal 8 6 2" xfId="1222" xr:uid="{00000000-0005-0000-0000-00009C040000}"/>
    <cellStyle name="Normal 8 6 2 2" xfId="1223" xr:uid="{00000000-0005-0000-0000-00009D040000}"/>
    <cellStyle name="Normal 8 6 3" xfId="1224" xr:uid="{00000000-0005-0000-0000-00009E040000}"/>
    <cellStyle name="Normal 8 7" xfId="1225" xr:uid="{00000000-0005-0000-0000-00009F040000}"/>
    <cellStyle name="Normal 8 7 2" xfId="1226" xr:uid="{00000000-0005-0000-0000-0000A0040000}"/>
    <cellStyle name="Normal 8 8" xfId="1227" xr:uid="{00000000-0005-0000-0000-0000A1040000}"/>
    <cellStyle name="Normal 8_HH" xfId="1228" xr:uid="{00000000-0005-0000-0000-0000A2040000}"/>
    <cellStyle name="Normal 9" xfId="163" xr:uid="{00000000-0005-0000-0000-0000A3040000}"/>
    <cellStyle name="Normal 9 2" xfId="164" xr:uid="{00000000-0005-0000-0000-0000A4040000}"/>
    <cellStyle name="Normal 9 2 2" xfId="165" xr:uid="{00000000-0005-0000-0000-0000A5040000}"/>
    <cellStyle name="Normal 9 2 3" xfId="166" xr:uid="{00000000-0005-0000-0000-0000A6040000}"/>
    <cellStyle name="Normal 9 3" xfId="167" xr:uid="{00000000-0005-0000-0000-0000A7040000}"/>
    <cellStyle name="Normal 9 3 2" xfId="1229" xr:uid="{00000000-0005-0000-0000-0000A8040000}"/>
    <cellStyle name="Normal 9 3 2 2" xfId="1230" xr:uid="{00000000-0005-0000-0000-0000A9040000}"/>
    <cellStyle name="Normal 9 3 3" xfId="1231" xr:uid="{00000000-0005-0000-0000-0000AA040000}"/>
    <cellStyle name="Normal 9 4" xfId="1232" xr:uid="{00000000-0005-0000-0000-0000AB040000}"/>
    <cellStyle name="Normal 9 4 2" xfId="1233" xr:uid="{00000000-0005-0000-0000-0000AC040000}"/>
    <cellStyle name="Normal 9 5" xfId="1234" xr:uid="{00000000-0005-0000-0000-0000AD040000}"/>
    <cellStyle name="Note 2" xfId="168" xr:uid="{00000000-0005-0000-0000-0000AE040000}"/>
    <cellStyle name="Note 2 2" xfId="169" xr:uid="{00000000-0005-0000-0000-0000AF040000}"/>
    <cellStyle name="Note 2 2 2" xfId="1252" xr:uid="{00000000-0005-0000-0000-0000B0040000}"/>
    <cellStyle name="Note 2 2 3" xfId="1263" xr:uid="{00000000-0005-0000-0000-0000B1040000}"/>
    <cellStyle name="Note 2 3" xfId="275" xr:uid="{00000000-0005-0000-0000-0000B2040000}"/>
    <cellStyle name="Note 2 3 2" xfId="1257" xr:uid="{00000000-0005-0000-0000-0000B3040000}"/>
    <cellStyle name="Note 2 3 3" xfId="1270" xr:uid="{00000000-0005-0000-0000-0000B4040000}"/>
    <cellStyle name="Note 2 4" xfId="1235" xr:uid="{00000000-0005-0000-0000-0000B5040000}"/>
    <cellStyle name="Note 2 4 2" xfId="1274" xr:uid="{00000000-0005-0000-0000-0000B6040000}"/>
    <cellStyle name="Output 2" xfId="170" xr:uid="{00000000-0005-0000-0000-0000B7040000}"/>
    <cellStyle name="Output 2 2" xfId="276" xr:uid="{00000000-0005-0000-0000-0000B8040000}"/>
    <cellStyle name="Output 2 2 2" xfId="1258" xr:uid="{00000000-0005-0000-0000-0000B9040000}"/>
    <cellStyle name="Output 2 2 3" xfId="1271" xr:uid="{00000000-0005-0000-0000-0000BA040000}"/>
    <cellStyle name="Output 2 3" xfId="277" xr:uid="{00000000-0005-0000-0000-0000BB040000}"/>
    <cellStyle name="Output 2 3 2" xfId="1259" xr:uid="{00000000-0005-0000-0000-0000BC040000}"/>
    <cellStyle name="Output 2 3 3" xfId="1272" xr:uid="{00000000-0005-0000-0000-0000BD040000}"/>
    <cellStyle name="Output 2 4" xfId="1250" xr:uid="{00000000-0005-0000-0000-0000BE040000}"/>
    <cellStyle name="Output 2 5" xfId="1264" xr:uid="{00000000-0005-0000-0000-0000BF040000}"/>
    <cellStyle name="Parent row" xfId="171" xr:uid="{00000000-0005-0000-0000-0000C0040000}"/>
    <cellStyle name="Percent" xfId="1" builtinId="5"/>
    <cellStyle name="Percent 10" xfId="172" xr:uid="{00000000-0005-0000-0000-0000C2040000}"/>
    <cellStyle name="Percent 10 2" xfId="173" xr:uid="{00000000-0005-0000-0000-0000C3040000}"/>
    <cellStyle name="Percent 11" xfId="174" xr:uid="{00000000-0005-0000-0000-0000C4040000}"/>
    <cellStyle name="Percent 12" xfId="1236" xr:uid="{00000000-0005-0000-0000-0000C5040000}"/>
    <cellStyle name="Percent 2" xfId="175" xr:uid="{00000000-0005-0000-0000-0000C6040000}"/>
    <cellStyle name="Percent 2 2" xfId="176" xr:uid="{00000000-0005-0000-0000-0000C7040000}"/>
    <cellStyle name="Percent 2 2 2" xfId="177" xr:uid="{00000000-0005-0000-0000-0000C8040000}"/>
    <cellStyle name="Percent 2 2 3" xfId="278" xr:uid="{00000000-0005-0000-0000-0000C9040000}"/>
    <cellStyle name="Percent 2 3" xfId="178" xr:uid="{00000000-0005-0000-0000-0000CA040000}"/>
    <cellStyle name="Percent 2 4" xfId="179" xr:uid="{00000000-0005-0000-0000-0000CB040000}"/>
    <cellStyle name="Percent 2 5" xfId="180" xr:uid="{00000000-0005-0000-0000-0000CC040000}"/>
    <cellStyle name="Percent 2 6" xfId="1237" xr:uid="{00000000-0005-0000-0000-0000CD040000}"/>
    <cellStyle name="Percent 2 7" xfId="1289" xr:uid="{EDC7199E-E148-4E1E-8F6B-35FC7FCBFDE4}"/>
    <cellStyle name="Percent 3" xfId="181" xr:uid="{00000000-0005-0000-0000-0000CE040000}"/>
    <cellStyle name="Percent 3 2" xfId="182" xr:uid="{00000000-0005-0000-0000-0000CF040000}"/>
    <cellStyle name="Percent 3 2 2" xfId="183" xr:uid="{00000000-0005-0000-0000-0000D0040000}"/>
    <cellStyle name="Percent 3 2 3" xfId="279" xr:uid="{00000000-0005-0000-0000-0000D1040000}"/>
    <cellStyle name="Percent 3 3" xfId="184" xr:uid="{00000000-0005-0000-0000-0000D2040000}"/>
    <cellStyle name="Percent 4" xfId="185" xr:uid="{00000000-0005-0000-0000-0000D3040000}"/>
    <cellStyle name="Percent 4 2" xfId="186" xr:uid="{00000000-0005-0000-0000-0000D4040000}"/>
    <cellStyle name="Percent 4 2 2" xfId="280" xr:uid="{00000000-0005-0000-0000-0000D5040000}"/>
    <cellStyle name="Percent 4 2 3" xfId="281" xr:uid="{00000000-0005-0000-0000-0000D6040000}"/>
    <cellStyle name="Percent 4 3" xfId="187" xr:uid="{00000000-0005-0000-0000-0000D7040000}"/>
    <cellStyle name="Percent 4 3 2" xfId="1238" xr:uid="{00000000-0005-0000-0000-0000D8040000}"/>
    <cellStyle name="Percent 4 3 2 2" xfId="1239" xr:uid="{00000000-0005-0000-0000-0000D9040000}"/>
    <cellStyle name="Percent 4 3 3" xfId="1240" xr:uid="{00000000-0005-0000-0000-0000DA040000}"/>
    <cellStyle name="Percent 4 4" xfId="1241" xr:uid="{00000000-0005-0000-0000-0000DB040000}"/>
    <cellStyle name="Percent 4 4 2" xfId="1242" xr:uid="{00000000-0005-0000-0000-0000DC040000}"/>
    <cellStyle name="Percent 4 5" xfId="1243" xr:uid="{00000000-0005-0000-0000-0000DD040000}"/>
    <cellStyle name="Percent 5" xfId="188" xr:uid="{00000000-0005-0000-0000-0000DE040000}"/>
    <cellStyle name="Percent 5 2" xfId="189" xr:uid="{00000000-0005-0000-0000-0000DF040000}"/>
    <cellStyle name="Percent 5 2 2" xfId="190" xr:uid="{00000000-0005-0000-0000-0000E0040000}"/>
    <cellStyle name="Percent 5 3" xfId="191" xr:uid="{00000000-0005-0000-0000-0000E1040000}"/>
    <cellStyle name="Percent 5 4" xfId="282" xr:uid="{00000000-0005-0000-0000-0000E2040000}"/>
    <cellStyle name="Percent 5 5" xfId="283" xr:uid="{00000000-0005-0000-0000-0000E3040000}"/>
    <cellStyle name="Percent 6" xfId="192" xr:uid="{00000000-0005-0000-0000-0000E4040000}"/>
    <cellStyle name="Percent 6 2" xfId="193" xr:uid="{00000000-0005-0000-0000-0000E5040000}"/>
    <cellStyle name="Percent 6 3" xfId="194" xr:uid="{00000000-0005-0000-0000-0000E6040000}"/>
    <cellStyle name="Percent 6 4" xfId="284" xr:uid="{00000000-0005-0000-0000-0000E7040000}"/>
    <cellStyle name="Percent 7" xfId="195" xr:uid="{00000000-0005-0000-0000-0000E8040000}"/>
    <cellStyle name="Percent 7 2" xfId="196" xr:uid="{00000000-0005-0000-0000-0000E9040000}"/>
    <cellStyle name="Percent 7 3" xfId="285" xr:uid="{00000000-0005-0000-0000-0000EA040000}"/>
    <cellStyle name="Percent 7 4" xfId="286" xr:uid="{00000000-0005-0000-0000-0000EB040000}"/>
    <cellStyle name="Percent 8" xfId="197" xr:uid="{00000000-0005-0000-0000-0000EC040000}"/>
    <cellStyle name="Percent 8 2" xfId="287" xr:uid="{00000000-0005-0000-0000-0000ED040000}"/>
    <cellStyle name="Percent 8 3" xfId="288" xr:uid="{00000000-0005-0000-0000-0000EE040000}"/>
    <cellStyle name="Percent 9" xfId="198" xr:uid="{00000000-0005-0000-0000-0000EF040000}"/>
    <cellStyle name="Percent 9 2" xfId="289" xr:uid="{00000000-0005-0000-0000-0000F0040000}"/>
    <cellStyle name="Style 1" xfId="1244" xr:uid="{00000000-0005-0000-0000-0000F1040000}"/>
    <cellStyle name="Style 1 2" xfId="1279" xr:uid="{00000000-0005-0000-0000-0000F2040000}"/>
    <cellStyle name="Style 2" xfId="1245" xr:uid="{00000000-0005-0000-0000-0000F3040000}"/>
    <cellStyle name="Style 2 2" xfId="1280" xr:uid="{00000000-0005-0000-0000-0000F4040000}"/>
    <cellStyle name="Table title" xfId="199" xr:uid="{00000000-0005-0000-0000-0000F5040000}"/>
    <cellStyle name="Title 2" xfId="200" xr:uid="{00000000-0005-0000-0000-0000F6040000}"/>
    <cellStyle name="Title 2 2" xfId="201" xr:uid="{00000000-0005-0000-0000-0000F7040000}"/>
    <cellStyle name="Title 2 3" xfId="290" xr:uid="{00000000-0005-0000-0000-0000F8040000}"/>
    <cellStyle name="Title 3" xfId="1246" xr:uid="{00000000-0005-0000-0000-0000F9040000}"/>
    <cellStyle name="Total 2" xfId="202" xr:uid="{00000000-0005-0000-0000-0000FA040000}"/>
    <cellStyle name="Total 2 2" xfId="291" xr:uid="{00000000-0005-0000-0000-0000FB040000}"/>
    <cellStyle name="Total 2 3" xfId="292" xr:uid="{00000000-0005-0000-0000-0000FC040000}"/>
    <cellStyle name="Total 2 3 2" xfId="1260" xr:uid="{00000000-0005-0000-0000-0000FD040000}"/>
    <cellStyle name="Total 2 3 3" xfId="1273" xr:uid="{00000000-0005-0000-0000-0000FE040000}"/>
    <cellStyle name="Total 2 4" xfId="1251" xr:uid="{00000000-0005-0000-0000-0000FF040000}"/>
    <cellStyle name="Total 2 5" xfId="1265" xr:uid="{00000000-0005-0000-0000-000000050000}"/>
    <cellStyle name="Warning Text 2" xfId="203" xr:uid="{00000000-0005-0000-0000-000001050000}"/>
    <cellStyle name="Warning Text 2 2" xfId="293" xr:uid="{00000000-0005-0000-0000-000002050000}"/>
    <cellStyle name="Warning Text 2 3" xfId="294" xr:uid="{00000000-0005-0000-0000-000003050000}"/>
  </cellStyles>
  <dxfs count="4">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externalLink" Target="externalLinks/externalLink20.xml"/><Relationship Id="rId47"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externalLink" Target="externalLinks/externalLink21.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9.xml"/></Relationships>
</file>

<file path=xl/drawings/drawing1.xml><?xml version="1.0" encoding="utf-8"?>
<xdr:wsDr xmlns:xdr="http://schemas.openxmlformats.org/drawingml/2006/spreadsheetDrawing" xmlns:a="http://schemas.openxmlformats.org/drawingml/2006/main">
  <xdr:oneCellAnchor>
    <xdr:from>
      <xdr:col>3</xdr:col>
      <xdr:colOff>1079500</xdr:colOff>
      <xdr:row>38</xdr:row>
      <xdr:rowOff>52917</xdr:rowOff>
    </xdr:from>
    <xdr:ext cx="184731" cy="264560"/>
    <xdr:sp macro="" textlink="">
      <xdr:nvSpPr>
        <xdr:cNvPr id="3" name="TextBox 2">
          <a:extLst>
            <a:ext uri="{FF2B5EF4-FFF2-40B4-BE49-F238E27FC236}">
              <a16:creationId xmlns:a16="http://schemas.microsoft.com/office/drawing/2014/main" id="{3D1DB198-0E68-BAFC-D049-93FF9E3361A6}"/>
            </a:ext>
          </a:extLst>
        </xdr:cNvPr>
        <xdr:cNvSpPr txBox="1"/>
      </xdr:nvSpPr>
      <xdr:spPr>
        <a:xfrm>
          <a:off x="4783667" y="7609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33</xdr:row>
      <xdr:rowOff>40006</xdr:rowOff>
    </xdr:from>
    <xdr:ext cx="1028700" cy="45719"/>
    <xdr:sp macro="" textlink="">
      <xdr:nvSpPr>
        <xdr:cNvPr id="3" name="TextBox 2">
          <a:extLst>
            <a:ext uri="{FF2B5EF4-FFF2-40B4-BE49-F238E27FC236}">
              <a16:creationId xmlns:a16="http://schemas.microsoft.com/office/drawing/2014/main" id="{00000000-0008-0000-0700-000003000000}"/>
            </a:ext>
          </a:extLst>
        </xdr:cNvPr>
        <xdr:cNvSpPr txBox="1"/>
      </xdr:nvSpPr>
      <xdr:spPr>
        <a:xfrm flipV="1">
          <a:off x="142875" y="7421881"/>
          <a:ext cx="1028700" cy="45719"/>
        </a:xfrm>
        <a:prstGeom prst="rect">
          <a:avLst/>
        </a:prstGeom>
        <a:gradFill>
          <a:gsLst>
            <a:gs pos="0">
              <a:schemeClr val="accent3">
                <a:lumMod val="72000"/>
                <a:lumOff val="28000"/>
                <a:alpha val="43000"/>
              </a:schemeClr>
            </a:gs>
            <a:gs pos="7001">
              <a:srgbClr val="E6E6E6"/>
            </a:gs>
            <a:gs pos="2000">
              <a:srgbClr val="7D8496"/>
            </a:gs>
            <a:gs pos="8000">
              <a:srgbClr val="E6E6E6"/>
            </a:gs>
            <a:gs pos="6000">
              <a:srgbClr val="D7D8DA"/>
            </a:gs>
            <a:gs pos="1000">
              <a:srgbClr val="7D8496"/>
            </a:gs>
            <a:gs pos="100000">
              <a:srgbClr val="E6E6E6"/>
            </a:gs>
          </a:gsLst>
          <a:lin ang="5400000" scaled="0"/>
        </a:gradFill>
        <a:ln>
          <a:solidFill>
            <a:schemeClr val="tx1">
              <a:alpha val="7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mn-lt"/>
            <a:ea typeface="+mn-ea"/>
            <a:cs typeface="+mn-cs"/>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ADeeker\Local%20Settings\Temporary%20Internet%20Files\Content.Outlook\76FJ858H\YITS_DPH_Yr%203%20review_FY2010-2011_General%20Analysis.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HS-FP-BOS-081\Administrative%20Services-POS%20Policy%20Office\Rate%20Setting\Rate%20Projects\DPH%20-%20BSAS%20Residential\5.%20Final%20Rate%20Documents\POST-HEARING%20PROPOSAL%20Adult%20Resi_PP_Jail%20Div_2nd%20Off%20Model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HNaciri\Downloads\Resi%20Rehab%203386&amp;3401%20122613%20330pm.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_Pricing\SubAbuse\2013\Resi%20Rehab\Data\Resi%20Rehab%20_All%20Codes%20Analysis.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C:\Users\SHogan\AppData\Local\Microsoft\Windows\INetCache\Content.Outlook\Y34OWLV2\BLS%20M2024%20Detail.xlsx" TargetMode="External"/><Relationship Id="rId1" Type="http://schemas.openxmlformats.org/officeDocument/2006/relationships/externalLinkPath" Target="file:///C:\Users\SHogan\AppData\Local\Microsoft\Windows\INetCache\Content.Outlook\Y34OWLV2\BLS%20M2024%20Detail.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file:///D:\Administrative%20Services-POS%20Policy%20Office\Rate%20Setting\Rate%20Projects\CMR%20411_Placement%20and%20Support%20Services\Rate%20Review%202026%20(FY27)\1.%20Strategy%20Team%20Materials\FY27%20Shared%20Living%20Rate%20Review%20Models.xlsx" TargetMode="External"/><Relationship Id="rId1" Type="http://schemas.openxmlformats.org/officeDocument/2006/relationships/externalLinkPath" Target="file:///D:\Administrative%20Services-POS%20Policy%20Office\Rate%20Setting\Rate%20Projects\CMR%20411_Placement%20and%20Support%20Services\Rate%20Review%202026%20(FY27)\1.%20Strategy%20Team%20Materials\FY27%20Shared%20Living%20Rate%20Review%20Model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HS.govt.state.ma.us\DFS\CONTRACT\Reports\Attendance%20Summaries\Monthly%20Attendance%20Summary%20FY21%202021_06_10.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EHS.govt.state.ma.us\DFS\DDS\Boston_500_Harrison_ave\group\OMF\CONTRACT\Reports\Attendance%20Summaries\Monthly%20Attendance%20Summary%20(Bob%20report)%20FY23%202023_07_06.xlsm" TargetMode="External"/><Relationship Id="rId1" Type="http://schemas.openxmlformats.org/officeDocument/2006/relationships/externalLinkPath" Target="file:///\\EHS.govt.state.ma.us\DFS\DDS\Boston_500_Harrison_ave\group\OMF\CONTRACT\Reports\Attendance%20Summaries\Monthly%20Attendance%20Summary%20(Bob%20report)%20FY23%202023_07_0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Villacorta\Downloads\FINAL%20ANALYSIS%20Counseling%20Rate%20Options%200719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cell r="M16">
            <v>1.2139698974996782E-2</v>
          </cell>
          <cell r="N16">
            <v>0</v>
          </cell>
          <cell r="O16">
            <v>0</v>
          </cell>
          <cell r="P16">
            <v>0</v>
          </cell>
          <cell r="Q16">
            <v>0</v>
          </cell>
          <cell r="R16">
            <v>0</v>
          </cell>
          <cell r="S16">
            <v>0</v>
          </cell>
          <cell r="T16">
            <v>0</v>
          </cell>
          <cell r="U16">
            <v>0</v>
          </cell>
          <cell r="V16">
            <v>0</v>
          </cell>
          <cell r="W16">
            <v>0</v>
          </cell>
          <cell r="X16">
            <v>0</v>
          </cell>
          <cell r="Y16">
            <v>0</v>
          </cell>
          <cell r="Z16">
            <v>17680</v>
          </cell>
          <cell r="AA16">
            <v>0</v>
          </cell>
          <cell r="AB16">
            <v>105576.11844574883</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17680</v>
          </cell>
          <cell r="BE16">
            <v>0</v>
          </cell>
          <cell r="BF16">
            <v>0</v>
          </cell>
          <cell r="BG16">
            <v>0</v>
          </cell>
          <cell r="BH16">
            <v>17680</v>
          </cell>
          <cell r="BI16">
            <v>0</v>
          </cell>
          <cell r="BJ16">
            <v>0</v>
          </cell>
          <cell r="BK16">
            <v>0</v>
          </cell>
          <cell r="BL16">
            <v>17680</v>
          </cell>
          <cell r="BM16">
            <v>0</v>
          </cell>
          <cell r="BN16">
            <v>17680</v>
          </cell>
          <cell r="BO16">
            <v>0</v>
          </cell>
          <cell r="BP16">
            <v>0</v>
          </cell>
          <cell r="BQ16">
            <v>0</v>
          </cell>
          <cell r="BR16">
            <v>17680</v>
          </cell>
          <cell r="BS16">
            <v>17680</v>
          </cell>
          <cell r="BT16">
            <v>-39873.996502157926</v>
          </cell>
          <cell r="BU16">
            <v>6.2242076161676985E-2</v>
          </cell>
          <cell r="BV16">
            <v>-11.437455797342871</v>
          </cell>
          <cell r="BW16">
            <v>-39859.701549495061</v>
          </cell>
          <cell r="BX16">
            <v>0</v>
          </cell>
          <cell r="BY16">
            <v>-321.11111111111109</v>
          </cell>
          <cell r="BZ16">
            <v>-41042.440256691923</v>
          </cell>
          <cell r="CA16">
            <v>-251770.26943483832</v>
          </cell>
          <cell r="CB16">
            <v>8.8729109375923237E-2</v>
          </cell>
          <cell r="CC16">
            <v>-23544.303378043831</v>
          </cell>
          <cell r="CD16">
            <v>0</v>
          </cell>
          <cell r="CE16">
            <v>0</v>
          </cell>
          <cell r="CF16">
            <v>0</v>
          </cell>
          <cell r="CG16">
            <v>-159694.9032558178</v>
          </cell>
          <cell r="CH16">
            <v>-4130.6725103641575</v>
          </cell>
          <cell r="CI16">
            <v>-186781.66945053823</v>
          </cell>
          <cell r="CJ16">
            <v>-39859.701549495061</v>
          </cell>
          <cell r="CK16">
            <v>-25547.777777777781</v>
          </cell>
          <cell r="CL16">
            <v>-321.11111111111109</v>
          </cell>
          <cell r="CM16">
            <v>-6940</v>
          </cell>
          <cell r="CN16">
            <v>-41042.440256691923</v>
          </cell>
          <cell r="CO16">
            <v>-292811.73882543447</v>
          </cell>
          <cell r="CP16">
            <v>0.61656919283408007</v>
          </cell>
          <cell r="CQ16">
            <v>5.1803668216236075E-2</v>
          </cell>
          <cell r="CR16">
            <v>0</v>
          </cell>
          <cell r="CS16">
            <v>0</v>
          </cell>
          <cell r="CT16">
            <v>0</v>
          </cell>
          <cell r="CU16">
            <v>8.2503417604680995E-2</v>
          </cell>
          <cell r="CV16">
            <v>-136.37044168758831</v>
          </cell>
          <cell r="CW16">
            <v>-7.9673250520136634</v>
          </cell>
          <cell r="CX16">
            <v>-3.9756890410485179</v>
          </cell>
          <cell r="CY16">
            <v>-4.9970605526161088E-2</v>
          </cell>
          <cell r="CZ16">
            <v>-1.0799875505757857</v>
          </cell>
          <cell r="DA16">
            <v>-17.30948263843479</v>
          </cell>
          <cell r="DB16">
            <v>-163.89396590439674</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sheetData sheetId="7">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mark Table"/>
      <sheetName val="ADULT RESI MODELS"/>
      <sheetName val="JAIL DIVERSION MODELS"/>
      <sheetName val="2nd OFFENDER MODELS"/>
      <sheetName val="updated CAF"/>
      <sheetName val="FTE Chart"/>
      <sheetName val="Salaries Resi"/>
      <sheetName val="Travel noPP"/>
      <sheetName val="Occupancy "/>
      <sheetName val="OthProgExp&amp;Meals "/>
      <sheetName val="RecSp"/>
      <sheetName val="Counselor"/>
      <sheetName val="CleanData3386&amp;3401"/>
      <sheetName val="RawDataCalcs3386&amp;3401"/>
      <sheetName val="Source3386&amp;3401"/>
      <sheetName val="Preg&amp;PostP Source"/>
      <sheetName val="All Others (WomenNoPP+Men)"/>
      <sheetName val="JailD Travel"/>
      <sheetName val="Source4958"/>
      <sheetName val="2ndOffSource"/>
      <sheetName val="AdminAnlys"/>
      <sheetName val="CAF"/>
      <sheetName val="ALLClean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5">
          <cell r="L65">
            <v>0</v>
          </cell>
          <cell r="M65">
            <v>0.60401394157367827</v>
          </cell>
          <cell r="N65">
            <v>0</v>
          </cell>
          <cell r="O65">
            <v>0</v>
          </cell>
          <cell r="P65">
            <v>0</v>
          </cell>
          <cell r="Q65">
            <v>0</v>
          </cell>
          <cell r="R65">
            <v>0</v>
          </cell>
          <cell r="S65">
            <v>0</v>
          </cell>
          <cell r="T65">
            <v>0</v>
          </cell>
          <cell r="U65">
            <v>0</v>
          </cell>
          <cell r="V65">
            <v>0</v>
          </cell>
          <cell r="W65">
            <v>0</v>
          </cell>
          <cell r="X65">
            <v>0</v>
          </cell>
          <cell r="Y65">
            <v>0</v>
          </cell>
          <cell r="Z65">
            <v>27001.321817500786</v>
          </cell>
          <cell r="AA65">
            <v>17680</v>
          </cell>
          <cell r="AB65">
            <v>17680</v>
          </cell>
          <cell r="AC65">
            <v>18070.851702516127</v>
          </cell>
          <cell r="AD65">
            <v>0</v>
          </cell>
          <cell r="AE65">
            <v>0</v>
          </cell>
          <cell r="AF65">
            <v>17680</v>
          </cell>
          <cell r="AG65">
            <v>17680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17680</v>
          </cell>
          <cell r="AX65">
            <v>17680</v>
          </cell>
          <cell r="AY65">
            <v>0</v>
          </cell>
          <cell r="AZ65">
            <v>17680</v>
          </cell>
          <cell r="BA65">
            <v>17680</v>
          </cell>
          <cell r="BB65">
            <v>38683.69077867044</v>
          </cell>
          <cell r="BC65">
            <v>17680</v>
          </cell>
          <cell r="BD65">
            <v>17680</v>
          </cell>
          <cell r="BE65">
            <v>17680</v>
          </cell>
          <cell r="BF65">
            <v>17680</v>
          </cell>
          <cell r="BG65">
            <v>17680</v>
          </cell>
          <cell r="BH65">
            <v>20933.577544700503</v>
          </cell>
          <cell r="BI65">
            <v>18113.272969175363</v>
          </cell>
          <cell r="BJ65">
            <v>17680</v>
          </cell>
          <cell r="BK65">
            <v>0</v>
          </cell>
          <cell r="BL65">
            <v>20636.434820465383</v>
          </cell>
          <cell r="BM65">
            <v>17680</v>
          </cell>
          <cell r="BN65">
            <v>25004.04305351575</v>
          </cell>
          <cell r="BO65">
            <v>17680</v>
          </cell>
          <cell r="BP65">
            <v>17680</v>
          </cell>
          <cell r="BQ65">
            <v>0</v>
          </cell>
          <cell r="BR65">
            <v>17680</v>
          </cell>
          <cell r="BS65">
            <v>18141.222518283183</v>
          </cell>
          <cell r="BT65">
            <v>-41676.244265701374</v>
          </cell>
          <cell r="BU65">
            <v>8.7288553321896611E-2</v>
          </cell>
          <cell r="BV65">
            <v>-7668.9054664861869</v>
          </cell>
          <cell r="BW65">
            <v>-42994.589046928275</v>
          </cell>
          <cell r="BX65">
            <v>-31114.543559342434</v>
          </cell>
          <cell r="BY65">
            <v>-56549.921023847928</v>
          </cell>
          <cell r="BZ65">
            <v>-97003.786231626596</v>
          </cell>
          <cell r="CA65">
            <v>-313429.46542299842</v>
          </cell>
          <cell r="CB65">
            <v>-8.2635046624321695E-2</v>
          </cell>
          <cell r="CC65">
            <v>-43306.662961698195</v>
          </cell>
          <cell r="CD65">
            <v>-12782.185157235559</v>
          </cell>
          <cell r="CE65">
            <v>-49503.565553759647</v>
          </cell>
          <cell r="CF65">
            <v>0</v>
          </cell>
          <cell r="CG65">
            <v>-163357.23525071022</v>
          </cell>
          <cell r="CH65">
            <v>-92717.288808833691</v>
          </cell>
          <cell r="CI65">
            <v>-174238.57910238783</v>
          </cell>
          <cell r="CJ65">
            <v>-42994.589046928275</v>
          </cell>
          <cell r="CK65">
            <v>-63601.184466556078</v>
          </cell>
          <cell r="CL65">
            <v>-56549.921023847928</v>
          </cell>
          <cell r="CM65">
            <v>-24625.24467496722</v>
          </cell>
          <cell r="CN65">
            <v>-97003.786231626596</v>
          </cell>
          <cell r="CO65">
            <v>-351019.03335486259</v>
          </cell>
          <cell r="CP65">
            <v>0.29484957486879515</v>
          </cell>
          <cell r="CQ65">
            <v>5.4246351913831613E-2</v>
          </cell>
          <cell r="CR65">
            <v>4.5873466392117951E-2</v>
          </cell>
          <cell r="CS65">
            <v>3.5437273933393951E-2</v>
          </cell>
          <cell r="CT65">
            <v>-1.2333323520703935E-2</v>
          </cell>
          <cell r="CU65">
            <v>2.2913027561376476E-3</v>
          </cell>
          <cell r="CV65">
            <v>-2001.7395150477046</v>
          </cell>
          <cell r="CW65">
            <v>-449.92512739559015</v>
          </cell>
          <cell r="CX65">
            <v>-669.49380618456928</v>
          </cell>
          <cell r="CY65">
            <v>-742.75307693203445</v>
          </cell>
          <cell r="CZ65">
            <v>-28.06467652645356</v>
          </cell>
          <cell r="DA65">
            <v>-1831.0673764395974</v>
          </cell>
          <cell r="DB65">
            <v>-5722.7534056118502</v>
          </cell>
        </row>
        <row r="66">
          <cell r="L66">
            <v>68.638763831408127</v>
          </cell>
          <cell r="M66">
            <v>1.1713867216116371</v>
          </cell>
          <cell r="N66">
            <v>3.5436133878559533</v>
          </cell>
          <cell r="O66">
            <v>0.95881574526748314</v>
          </cell>
          <cell r="P66">
            <v>2.9922523651988402</v>
          </cell>
          <cell r="Q66">
            <v>0</v>
          </cell>
          <cell r="R66">
            <v>22.160404778842953</v>
          </cell>
          <cell r="S66">
            <v>7.4242654635805723</v>
          </cell>
          <cell r="T66">
            <v>2.8643600293925418</v>
          </cell>
          <cell r="U66">
            <v>5.1022146796734415E-3</v>
          </cell>
          <cell r="V66">
            <v>12.069142094975193</v>
          </cell>
          <cell r="W66">
            <v>0</v>
          </cell>
          <cell r="X66">
            <v>9.5889565937970307</v>
          </cell>
          <cell r="Y66">
            <v>7.3186088533890681</v>
          </cell>
          <cell r="Z66">
            <v>89011.525515165966</v>
          </cell>
          <cell r="AA66">
            <v>124711.18739604187</v>
          </cell>
          <cell r="AB66">
            <v>61892.043668045008</v>
          </cell>
          <cell r="AC66">
            <v>87195.593448715823</v>
          </cell>
          <cell r="AD66">
            <v>0</v>
          </cell>
          <cell r="AE66">
            <v>0</v>
          </cell>
          <cell r="AF66">
            <v>167549.29408607361</v>
          </cell>
          <cell r="AG66">
            <v>79437.240789242293</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115332.99841003475</v>
          </cell>
          <cell r="AX66">
            <v>90839.543238665152</v>
          </cell>
          <cell r="AY66">
            <v>0</v>
          </cell>
          <cell r="AZ66">
            <v>59076.726041829606</v>
          </cell>
          <cell r="BA66">
            <v>55600.502579381842</v>
          </cell>
          <cell r="BB66">
            <v>46993.941797087129</v>
          </cell>
          <cell r="BC66">
            <v>47942.60200592941</v>
          </cell>
          <cell r="BD66">
            <v>85121.186442077829</v>
          </cell>
          <cell r="BE66">
            <v>60150.264866991725</v>
          </cell>
          <cell r="BF66">
            <v>37107.840583638354</v>
          </cell>
          <cell r="BG66">
            <v>34103.875436210852</v>
          </cell>
          <cell r="BH66">
            <v>43390.477411873391</v>
          </cell>
          <cell r="BI66">
            <v>42074.135709455113</v>
          </cell>
          <cell r="BJ66">
            <v>36682.268470282579</v>
          </cell>
          <cell r="BK66">
            <v>0</v>
          </cell>
          <cell r="BL66">
            <v>44994.274591165755</v>
          </cell>
          <cell r="BM66">
            <v>97222.235686431435</v>
          </cell>
          <cell r="BN66">
            <v>90762.603215714815</v>
          </cell>
          <cell r="BO66">
            <v>119552.2873416293</v>
          </cell>
          <cell r="BP66">
            <v>75684.090495463184</v>
          </cell>
          <cell r="BQ66">
            <v>0</v>
          </cell>
          <cell r="BR66">
            <v>46682.215048048798</v>
          </cell>
          <cell r="BS66">
            <v>41691.468549205456</v>
          </cell>
          <cell r="BT66">
            <v>215813.24914156343</v>
          </cell>
          <cell r="BU66">
            <v>0.38712105109997308</v>
          </cell>
          <cell r="BV66">
            <v>12566.14239091755</v>
          </cell>
          <cell r="BW66">
            <v>212234.356998359</v>
          </cell>
          <cell r="BX66">
            <v>46071.344248997601</v>
          </cell>
          <cell r="BY66">
            <v>226902.57309281343</v>
          </cell>
          <cell r="BZ66">
            <v>349599.7084215752</v>
          </cell>
          <cell r="CA66">
            <v>1685831.3957882223</v>
          </cell>
          <cell r="CB66">
            <v>0.48343558589893837</v>
          </cell>
          <cell r="CC66">
            <v>173231.84261687062</v>
          </cell>
          <cell r="CD66">
            <v>15056.319295166595</v>
          </cell>
          <cell r="CE66">
            <v>70578.736588242406</v>
          </cell>
          <cell r="CF66">
            <v>0</v>
          </cell>
          <cell r="CG66">
            <v>643703.17145760683</v>
          </cell>
          <cell r="CH66">
            <v>168723.38432607506</v>
          </cell>
          <cell r="CI66">
            <v>883865.09565411182</v>
          </cell>
          <cell r="CJ66">
            <v>212234.356998359</v>
          </cell>
          <cell r="CK66">
            <v>311211.60929414228</v>
          </cell>
          <cell r="CL66">
            <v>226902.57309281343</v>
          </cell>
          <cell r="CM66">
            <v>64778.990192208599</v>
          </cell>
          <cell r="CN66">
            <v>349599.7084215752</v>
          </cell>
          <cell r="CO66">
            <v>1940598.0624617594</v>
          </cell>
          <cell r="CP66">
            <v>0.59656020338447291</v>
          </cell>
          <cell r="CQ66">
            <v>0.1566637906768488</v>
          </cell>
          <cell r="CR66">
            <v>0.27180008495921093</v>
          </cell>
          <cell r="CS66">
            <v>0.17157983368640611</v>
          </cell>
          <cell r="CT66">
            <v>6.7111788746459594E-2</v>
          </cell>
          <cell r="CU66">
            <v>0.32064193368800842</v>
          </cell>
          <cell r="CV66">
            <v>2362.7914588359358</v>
          </cell>
          <cell r="CW66">
            <v>531.92173452915699</v>
          </cell>
          <cell r="CX66">
            <v>790.78617106937202</v>
          </cell>
          <cell r="CY66">
            <v>866.65490806017237</v>
          </cell>
          <cell r="CZ66">
            <v>36.082840081274462</v>
          </cell>
          <cell r="DA66">
            <v>2121.643831764482</v>
          </cell>
          <cell r="DB66">
            <v>6709.5907714262949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row>
      </sheetData>
      <sheetData sheetId="5">
        <row r="4">
          <cell r="J4">
            <v>28.180799999999998</v>
          </cell>
        </row>
      </sheetData>
      <sheetData sheetId="6">
        <row r="6">
          <cell r="J6">
            <v>38.753100000000003</v>
          </cell>
        </row>
      </sheetData>
      <sheetData sheetId="7">
        <row r="2">
          <cell r="J2">
            <v>31.575200000000002</v>
          </cell>
        </row>
      </sheetData>
      <sheetData sheetId="8">
        <row r="2">
          <cell r="J2">
            <v>38.180400000000006</v>
          </cell>
        </row>
      </sheetData>
      <sheetData sheetId="9">
        <row r="2">
          <cell r="M2">
            <v>32.740400000000001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4_dl"/>
      <sheetName val="DC.DCIII.CNA"/>
      <sheetName val="CASE.MGMT"/>
      <sheetName val="NURSING"/>
      <sheetName val="CLINICAL"/>
      <sheetName val="THER.PATH."/>
      <sheetName val="ALL"/>
      <sheetName val="Field Descriptions"/>
      <sheetName val="UpdateTime"/>
      <sheetName val="Filler"/>
    </sheetNames>
    <sheetDataSet>
      <sheetData sheetId="0" refreshError="1"/>
      <sheetData sheetId="1">
        <row r="7">
          <cell r="V7">
            <v>21.031500000000001</v>
          </cell>
          <cell r="W7">
            <v>22.0425</v>
          </cell>
          <cell r="X7">
            <v>22.520400000000002</v>
          </cell>
        </row>
        <row r="8">
          <cell r="X8">
            <v>46842.432000000008</v>
          </cell>
        </row>
        <row r="23">
          <cell r="V23">
            <v>24.861200000000004</v>
          </cell>
          <cell r="W23">
            <v>26.357999999999997</v>
          </cell>
          <cell r="X23">
            <v>27.109919999999999</v>
          </cell>
        </row>
        <row r="24">
          <cell r="X24">
            <v>56388.633600000001</v>
          </cell>
        </row>
        <row r="27">
          <cell r="V27">
            <v>20.834</v>
          </cell>
          <cell r="W27">
            <v>21.83</v>
          </cell>
          <cell r="X27">
            <v>22.0016</v>
          </cell>
        </row>
        <row r="28">
          <cell r="X28">
            <v>45763.328000000001</v>
          </cell>
        </row>
      </sheetData>
      <sheetData sheetId="2">
        <row r="6">
          <cell r="G6">
            <v>28.838000000000001</v>
          </cell>
          <cell r="H6">
            <v>31.14</v>
          </cell>
          <cell r="I6">
            <v>31.989000000000004</v>
          </cell>
        </row>
        <row r="7">
          <cell r="I7">
            <v>66537.12000000001</v>
          </cell>
        </row>
        <row r="16">
          <cell r="G16">
            <v>32.628999999999998</v>
          </cell>
          <cell r="H16">
            <v>35.129999999999995</v>
          </cell>
          <cell r="I16">
            <v>36.1419</v>
          </cell>
        </row>
        <row r="17">
          <cell r="I17">
            <v>75175.152000000002</v>
          </cell>
        </row>
        <row r="21">
          <cell r="G21">
            <v>35.118000000000002</v>
          </cell>
          <cell r="H21">
            <v>38.01</v>
          </cell>
          <cell r="I21">
            <v>39.176400000000001</v>
          </cell>
        </row>
        <row r="22">
          <cell r="I22">
            <v>81486.911999999997</v>
          </cell>
        </row>
      </sheetData>
      <sheetData sheetId="3">
        <row r="4">
          <cell r="I4">
            <v>34.962000000000003</v>
          </cell>
          <cell r="J4">
            <v>36.81</v>
          </cell>
          <cell r="K4">
            <v>37.066800000000001</v>
          </cell>
        </row>
        <row r="5">
          <cell r="K5">
            <v>77098.944000000003</v>
          </cell>
        </row>
        <row r="8">
          <cell r="I8">
            <v>45.57</v>
          </cell>
          <cell r="J8">
            <v>49.03</v>
          </cell>
          <cell r="K8">
            <v>50.818000000000005</v>
          </cell>
        </row>
        <row r="9">
          <cell r="K9">
            <v>105701.44000000002</v>
          </cell>
        </row>
        <row r="12">
          <cell r="J12">
            <v>66.77</v>
          </cell>
          <cell r="K12">
            <v>68.006</v>
          </cell>
        </row>
        <row r="13">
          <cell r="K13">
            <v>141452.48000000001</v>
          </cell>
        </row>
      </sheetData>
      <sheetData sheetId="4">
        <row r="7">
          <cell r="H7">
            <v>36.266500000000001</v>
          </cell>
          <cell r="I7">
            <v>39.107500000000002</v>
          </cell>
          <cell r="J7">
            <v>40.468299999999999</v>
          </cell>
        </row>
        <row r="8">
          <cell r="J8">
            <v>84174.063999999998</v>
          </cell>
        </row>
        <row r="13">
          <cell r="H13">
            <v>41.314000000000007</v>
          </cell>
          <cell r="I13">
            <v>44.519999999999996</v>
          </cell>
        </row>
      </sheetData>
      <sheetData sheetId="5">
        <row r="6">
          <cell r="I6">
            <v>38.588499999999996</v>
          </cell>
          <cell r="J6">
            <v>40.842500000000001</v>
          </cell>
          <cell r="K6">
            <v>41.273300000000006</v>
          </cell>
        </row>
        <row r="7">
          <cell r="K7">
            <v>85848.464000000007</v>
          </cell>
        </row>
        <row r="11">
          <cell r="I11">
            <v>36.143999999999998</v>
          </cell>
          <cell r="J11">
            <v>38.86</v>
          </cell>
          <cell r="K11">
            <v>39.5488</v>
          </cell>
        </row>
        <row r="12">
          <cell r="K12">
            <v>82261.504000000001</v>
          </cell>
        </row>
        <row r="20">
          <cell r="I20">
            <v>41.299199999999999</v>
          </cell>
          <cell r="J20">
            <v>43.248000000000005</v>
          </cell>
          <cell r="K20">
            <v>43.965600000000002</v>
          </cell>
        </row>
        <row r="21">
          <cell r="K21">
            <v>91448.448000000004</v>
          </cell>
        </row>
        <row r="28">
          <cell r="I28">
            <v>37.613999999999997</v>
          </cell>
          <cell r="J28">
            <v>40.14</v>
          </cell>
        </row>
      </sheetData>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LS Salary - (50_PCT)"/>
      <sheetName val="M2021 BLS SALARY CHART (53_PCT)"/>
      <sheetName val="M2024 BLS SALARY CH (53_PCT)"/>
      <sheetName val="Fall CAF 2027"/>
      <sheetName val="CAF SPRING 2025"/>
      <sheetName val="ALL"/>
      <sheetName val="M2022 BLS SALARY CHART (53_PCT)"/>
      <sheetName val="Benchmark Salaries"/>
      <sheetName val="CAF Spring 2023"/>
      <sheetName val="Master Data"/>
      <sheetName val="Models"/>
      <sheetName val="Stipend"/>
      <sheetName val="Add-Ons"/>
      <sheetName val="RDP Add On Model"/>
      <sheetName val="Respite care below line calc"/>
      <sheetName val="Respite Care Relief working"/>
      <sheetName val="Rates"/>
      <sheetName val="Fiscal Impact"/>
      <sheetName val="Fiscal impact DDS AO Region"/>
    </sheetNames>
    <sheetDataSet>
      <sheetData sheetId="0"/>
      <sheetData sheetId="1"/>
      <sheetData sheetId="2"/>
      <sheetData sheetId="3">
        <row r="28">
          <cell r="CT28">
            <v>2.9959041375791508E-2</v>
          </cell>
        </row>
      </sheetData>
      <sheetData sheetId="4"/>
      <sheetData sheetId="5"/>
      <sheetData sheetId="6"/>
      <sheetData sheetId="7">
        <row r="4">
          <cell r="F4">
            <v>46842.432000000008</v>
          </cell>
        </row>
        <row r="9">
          <cell r="F9">
            <v>84174.063999999998</v>
          </cell>
        </row>
        <row r="12">
          <cell r="F12">
            <v>77098.944000000003</v>
          </cell>
        </row>
        <row r="13">
          <cell r="F13">
            <v>105701.44000000002</v>
          </cell>
        </row>
        <row r="16">
          <cell r="F16">
            <v>101383.77600000001</v>
          </cell>
        </row>
      </sheetData>
      <sheetData sheetId="8"/>
      <sheetData sheetId="9">
        <row r="4">
          <cell r="B4" t="str">
            <v>Program Director</v>
          </cell>
          <cell r="C4" t="str">
            <v>Program Management</v>
          </cell>
          <cell r="D4">
            <v>81486.911999999997</v>
          </cell>
          <cell r="E4">
            <v>0.55000000000000004</v>
          </cell>
          <cell r="F4">
            <v>0.8</v>
          </cell>
          <cell r="G4">
            <v>1</v>
          </cell>
        </row>
        <row r="5">
          <cell r="B5" t="str">
            <v>Case worker</v>
          </cell>
          <cell r="C5" t="str">
            <v>Case Worker</v>
          </cell>
          <cell r="D5">
            <v>66537.12000000001</v>
          </cell>
          <cell r="E5">
            <v>1</v>
          </cell>
          <cell r="F5">
            <v>1</v>
          </cell>
          <cell r="G5">
            <v>1</v>
          </cell>
        </row>
        <row r="6">
          <cell r="B6" t="str">
            <v>Placement Specialist</v>
          </cell>
          <cell r="C6" t="str">
            <v>Case Manager</v>
          </cell>
          <cell r="D6">
            <v>75175.152000000002</v>
          </cell>
          <cell r="E6">
            <v>0.5</v>
          </cell>
          <cell r="F6">
            <v>0.5</v>
          </cell>
          <cell r="G6">
            <v>0.75</v>
          </cell>
        </row>
        <row r="7">
          <cell r="B7" t="str">
            <v>Clinician</v>
          </cell>
          <cell r="C7" t="str">
            <v>Clinical w/ Independent licensure</v>
          </cell>
          <cell r="D7">
            <v>84174.063999999998</v>
          </cell>
          <cell r="E7">
            <v>0.2</v>
          </cell>
          <cell r="F7">
            <v>0.25</v>
          </cell>
          <cell r="G7">
            <v>0.35</v>
          </cell>
        </row>
        <row r="8">
          <cell r="B8" t="str">
            <v>Nursing</v>
          </cell>
          <cell r="C8" t="str">
            <v>Registerd Nurse (BA)</v>
          </cell>
          <cell r="D8">
            <v>105701.44000000002</v>
          </cell>
          <cell r="E8">
            <v>0.2</v>
          </cell>
          <cell r="F8">
            <v>0.25</v>
          </cell>
          <cell r="G8">
            <v>0.35</v>
          </cell>
        </row>
        <row r="9">
          <cell r="B9"/>
          <cell r="C9"/>
          <cell r="D9" t="str">
            <v xml:space="preserve"> </v>
          </cell>
          <cell r="E9"/>
          <cell r="F9"/>
          <cell r="G9"/>
        </row>
        <row r="10">
          <cell r="B10"/>
          <cell r="C10"/>
          <cell r="D10" t="str">
            <v xml:space="preserve"> </v>
          </cell>
          <cell r="E10"/>
          <cell r="F10"/>
          <cell r="G10"/>
        </row>
        <row r="11">
          <cell r="B11"/>
          <cell r="C11"/>
          <cell r="D11" t="str">
            <v xml:space="preserve"> </v>
          </cell>
          <cell r="E11"/>
          <cell r="F11"/>
          <cell r="G11"/>
        </row>
        <row r="12">
          <cell r="B12"/>
          <cell r="C12"/>
          <cell r="D12" t="str">
            <v xml:space="preserve"> </v>
          </cell>
          <cell r="E12"/>
          <cell r="F12"/>
          <cell r="G12"/>
        </row>
        <row r="13">
          <cell r="B13"/>
          <cell r="C13"/>
          <cell r="D13" t="str">
            <v xml:space="preserve"> </v>
          </cell>
          <cell r="E13"/>
          <cell r="F13"/>
          <cell r="G13"/>
        </row>
        <row r="14">
          <cell r="B14"/>
          <cell r="C14"/>
          <cell r="D14" t="str">
            <v xml:space="preserve"> </v>
          </cell>
          <cell r="E14"/>
          <cell r="F14"/>
          <cell r="G14"/>
        </row>
        <row r="15">
          <cell r="B15"/>
          <cell r="C15"/>
          <cell r="D15" t="str">
            <v xml:space="preserve"> </v>
          </cell>
          <cell r="E15"/>
          <cell r="F15"/>
          <cell r="G15"/>
        </row>
        <row r="16">
          <cell r="B16"/>
          <cell r="C16"/>
          <cell r="D16" t="str">
            <v xml:space="preserve"> </v>
          </cell>
          <cell r="E16"/>
          <cell r="F16"/>
          <cell r="G16"/>
        </row>
        <row r="17">
          <cell r="B17"/>
          <cell r="C17"/>
          <cell r="D17" t="str">
            <v xml:space="preserve"> </v>
          </cell>
          <cell r="E17"/>
          <cell r="F17"/>
          <cell r="G17"/>
        </row>
        <row r="18">
          <cell r="B18"/>
          <cell r="C18"/>
          <cell r="D18" t="str">
            <v xml:space="preserve"> </v>
          </cell>
          <cell r="E18"/>
          <cell r="F18"/>
          <cell r="G18"/>
        </row>
        <row r="24">
          <cell r="C24">
            <v>0.24970000000000001</v>
          </cell>
        </row>
        <row r="25">
          <cell r="C25"/>
        </row>
        <row r="26">
          <cell r="C26">
            <v>0.12</v>
          </cell>
        </row>
        <row r="27">
          <cell r="C27">
            <v>2.9959041375791508E-2</v>
          </cell>
        </row>
        <row r="30">
          <cell r="C30"/>
        </row>
        <row r="36">
          <cell r="B36"/>
          <cell r="C36"/>
          <cell r="D36"/>
          <cell r="E36"/>
        </row>
        <row r="37">
          <cell r="B37" t="str">
            <v>Direct Admin Expenses</v>
          </cell>
          <cell r="C37">
            <v>2564.5</v>
          </cell>
          <cell r="D37">
            <v>2564.5</v>
          </cell>
          <cell r="E37">
            <v>2564.5</v>
          </cell>
        </row>
        <row r="38">
          <cell r="B38" t="str">
            <v>Respite / Caregiver Relief</v>
          </cell>
          <cell r="C38">
            <v>37698.15</v>
          </cell>
          <cell r="D38">
            <v>47391.96</v>
          </cell>
          <cell r="E38">
            <v>71806</v>
          </cell>
        </row>
        <row r="39">
          <cell r="B39" t="str">
            <v xml:space="preserve">Staff/Caregiver Training </v>
          </cell>
          <cell r="C39">
            <v>429.215236</v>
          </cell>
          <cell r="D39">
            <v>429.215236</v>
          </cell>
          <cell r="E39">
            <v>429.215236</v>
          </cell>
        </row>
        <row r="40">
          <cell r="B40" t="str">
            <v>Staff Mileage / Travel</v>
          </cell>
          <cell r="C40">
            <v>2606.2092130681681</v>
          </cell>
          <cell r="D40">
            <v>2606.2092130681681</v>
          </cell>
          <cell r="E40">
            <v>2606.2092130681681</v>
          </cell>
        </row>
        <row r="41">
          <cell r="B41"/>
          <cell r="C41"/>
          <cell r="D41"/>
          <cell r="E41"/>
        </row>
        <row r="42">
          <cell r="B42"/>
          <cell r="C42"/>
          <cell r="D42"/>
          <cell r="E42"/>
        </row>
        <row r="43">
          <cell r="B43"/>
          <cell r="C43"/>
          <cell r="D43"/>
          <cell r="E43"/>
        </row>
        <row r="44">
          <cell r="B44"/>
          <cell r="C44"/>
          <cell r="D44"/>
          <cell r="E44"/>
        </row>
        <row r="45">
          <cell r="B45"/>
          <cell r="C45"/>
          <cell r="D45"/>
          <cell r="E45"/>
        </row>
        <row r="46">
          <cell r="B46"/>
          <cell r="C46"/>
          <cell r="D46"/>
          <cell r="E46"/>
        </row>
        <row r="47">
          <cell r="B47"/>
          <cell r="C47"/>
          <cell r="D47"/>
          <cell r="E47"/>
        </row>
        <row r="48">
          <cell r="B48"/>
          <cell r="C48"/>
          <cell r="D48"/>
          <cell r="E48"/>
        </row>
        <row r="49">
          <cell r="B49"/>
          <cell r="C49"/>
          <cell r="D49"/>
          <cell r="E49"/>
        </row>
        <row r="50">
          <cell r="B50"/>
          <cell r="C50"/>
          <cell r="D50"/>
          <cell r="E50"/>
        </row>
        <row r="51">
          <cell r="B51" t="str">
            <v>PFMLA</v>
          </cell>
          <cell r="C51">
            <v>0</v>
          </cell>
          <cell r="D51">
            <v>0</v>
          </cell>
          <cell r="E51">
            <v>0</v>
          </cell>
        </row>
        <row r="52">
          <cell r="B52" t="str">
            <v>Admin. Allocation</v>
          </cell>
          <cell r="C52">
            <v>0.12</v>
          </cell>
          <cell r="D52">
            <v>0.12</v>
          </cell>
          <cell r="E52">
            <v>0.12</v>
          </cell>
        </row>
        <row r="53">
          <cell r="B53" t="str">
            <v xml:space="preserve">Average Caregiver Stipend </v>
          </cell>
          <cell r="C53">
            <v>45273.1</v>
          </cell>
          <cell r="D53">
            <v>45273.1</v>
          </cell>
          <cell r="E53">
            <v>45273.1</v>
          </cell>
        </row>
        <row r="54">
          <cell r="B54" t="str">
            <v>Caregiver Admin %</v>
          </cell>
          <cell r="C54">
            <v>0.05</v>
          </cell>
          <cell r="D54">
            <v>0.05</v>
          </cell>
          <cell r="E54">
            <v>0.05</v>
          </cell>
        </row>
        <row r="55">
          <cell r="B55" t="str">
            <v>FY27 CAF</v>
          </cell>
          <cell r="C55">
            <v>2.9959041375791508E-2</v>
          </cell>
          <cell r="D55">
            <v>2.9959041375791508E-2</v>
          </cell>
          <cell r="E55">
            <v>2.9959041375791508E-2</v>
          </cell>
        </row>
        <row r="56">
          <cell r="B56" t="str">
            <v>Utilization Rate</v>
          </cell>
          <cell r="C56">
            <v>0.95</v>
          </cell>
          <cell r="D56">
            <v>0.95</v>
          </cell>
          <cell r="E56">
            <v>0.95</v>
          </cell>
        </row>
        <row r="63">
          <cell r="B63" t="str">
            <v>Staff Training</v>
          </cell>
          <cell r="D63">
            <v>5401.4524800000008</v>
          </cell>
        </row>
        <row r="64">
          <cell r="B64" t="str">
            <v>Staff Mileage / Travel</v>
          </cell>
          <cell r="D64">
            <v>4362.2546813195822</v>
          </cell>
        </row>
        <row r="65">
          <cell r="B65" t="str">
            <v>Staff Technology</v>
          </cell>
          <cell r="D65">
            <v>1265.8372000000002</v>
          </cell>
        </row>
        <row r="66">
          <cell r="B66" t="str">
            <v>Program Technology</v>
          </cell>
          <cell r="D66">
            <v>205.16</v>
          </cell>
        </row>
        <row r="67">
          <cell r="B67" t="str">
            <v>Call center cost</v>
          </cell>
          <cell r="D67">
            <v>317.58768000000003</v>
          </cell>
        </row>
        <row r="68">
          <cell r="B68" t="str">
            <v>Emergency back up support</v>
          </cell>
          <cell r="D68">
            <v>17.438600000000001</v>
          </cell>
        </row>
      </sheetData>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til by Contract &amp; Month"/>
      <sheetName val="Util by Claimability, Contr, Mo"/>
      <sheetName val="Tech Stuff"/>
    </sheetNames>
    <sheetDataSet>
      <sheetData sheetId="0"/>
      <sheetData sheetId="1"/>
      <sheetData sheetId="2"/>
      <sheetData sheetId="3">
        <row r="4">
          <cell r="E4"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Util by Contract &amp; Month"/>
      <sheetName val="Util by Claimability, Contr, Mo"/>
      <sheetName val="Util by Month &amp; Attend Code"/>
      <sheetName val="Tech Stuff"/>
    </sheetNames>
    <sheetDataSet>
      <sheetData sheetId="0" refreshError="1"/>
      <sheetData sheetId="1" refreshError="1"/>
      <sheetData sheetId="2" refreshError="1"/>
      <sheetData sheetId="3"/>
      <sheetData sheetId="4">
        <row r="4">
          <cell r="E4" t="str">
            <v xml:space="preserve">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Farrell, Conor (EHS)" id="{635969F4-658A-4F26-A8BD-47DA67AF139E}" userId="S::conor.farrell@mass.gov::8a489186-76d8-4ef1-99e1-19ca1523f91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7" dT="2025-04-03T16:02:56.53" personId="{635969F4-658A-4F26-A8BD-47DA67AF139E}" id="{E2067D5A-7652-4DBE-925B-6FC265EC970F}">
    <text>$46.22 May 2024 @ 53rd</text>
  </threadedComment>
  <threadedComment ref="C29" dT="2025-04-03T16:03:13.97" personId="{635969F4-658A-4F26-A8BD-47DA67AF139E}" id="{71BD2B3B-B286-4C84-BA5D-BD53FD201F62}">
    <text>$40.83 May 2024 @ 53rd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E5010-5C2C-4F98-BD2C-295FD34A8E51}">
  <sheetPr>
    <pageSetUpPr fitToPage="1"/>
  </sheetPr>
  <dimension ref="B1:I58"/>
  <sheetViews>
    <sheetView showGridLines="0" topLeftCell="A7" zoomScaleNormal="100" workbookViewId="0">
      <selection activeCell="F21" sqref="F21:F22"/>
    </sheetView>
  </sheetViews>
  <sheetFormatPr defaultRowHeight="15.75"/>
  <cols>
    <col min="1" max="1" width="5.28515625" style="409" customWidth="1"/>
    <col min="2" max="2" width="71.7109375" style="409" bestFit="1" customWidth="1"/>
    <col min="3" max="3" width="13.5703125" style="409" customWidth="1"/>
    <col min="4" max="4" width="34" style="411" customWidth="1"/>
    <col min="5" max="5" width="31.140625" style="411" customWidth="1"/>
    <col min="6" max="6" width="43.28515625" style="409" customWidth="1"/>
    <col min="7" max="7" width="14.5703125" style="409" customWidth="1"/>
    <col min="8" max="8" width="14.7109375" style="409" customWidth="1"/>
    <col min="9" max="229" width="9.140625" style="409"/>
    <col min="230" max="230" width="5.28515625" style="409" customWidth="1"/>
    <col min="231" max="231" width="55.42578125" style="409" customWidth="1"/>
    <col min="232" max="232" width="23" style="409" customWidth="1"/>
    <col min="233" max="234" width="0" style="409" hidden="1" customWidth="1"/>
    <col min="235" max="235" width="58.5703125" style="409" customWidth="1"/>
    <col min="236" max="236" width="59.28515625" style="409" customWidth="1"/>
    <col min="237" max="240" width="0" style="409" hidden="1" customWidth="1"/>
    <col min="241" max="485" width="9.140625" style="409"/>
    <col min="486" max="486" width="5.28515625" style="409" customWidth="1"/>
    <col min="487" max="487" width="55.42578125" style="409" customWidth="1"/>
    <col min="488" max="488" width="23" style="409" customWidth="1"/>
    <col min="489" max="490" width="0" style="409" hidden="1" customWidth="1"/>
    <col min="491" max="491" width="58.5703125" style="409" customWidth="1"/>
    <col min="492" max="492" width="59.28515625" style="409" customWidth="1"/>
    <col min="493" max="496" width="0" style="409" hidden="1" customWidth="1"/>
    <col min="497" max="741" width="9.140625" style="409"/>
    <col min="742" max="742" width="5.28515625" style="409" customWidth="1"/>
    <col min="743" max="743" width="55.42578125" style="409" customWidth="1"/>
    <col min="744" max="744" width="23" style="409" customWidth="1"/>
    <col min="745" max="746" width="0" style="409" hidden="1" customWidth="1"/>
    <col min="747" max="747" width="58.5703125" style="409" customWidth="1"/>
    <col min="748" max="748" width="59.28515625" style="409" customWidth="1"/>
    <col min="749" max="752" width="0" style="409" hidden="1" customWidth="1"/>
    <col min="753" max="997" width="9.140625" style="409"/>
    <col min="998" max="998" width="5.28515625" style="409" customWidth="1"/>
    <col min="999" max="999" width="55.42578125" style="409" customWidth="1"/>
    <col min="1000" max="1000" width="23" style="409" customWidth="1"/>
    <col min="1001" max="1002" width="0" style="409" hidden="1" customWidth="1"/>
    <col min="1003" max="1003" width="58.5703125" style="409" customWidth="1"/>
    <col min="1004" max="1004" width="59.28515625" style="409" customWidth="1"/>
    <col min="1005" max="1008" width="0" style="409" hidden="1" customWidth="1"/>
    <col min="1009" max="1253" width="9.140625" style="409"/>
    <col min="1254" max="1254" width="5.28515625" style="409" customWidth="1"/>
    <col min="1255" max="1255" width="55.42578125" style="409" customWidth="1"/>
    <col min="1256" max="1256" width="23" style="409" customWidth="1"/>
    <col min="1257" max="1258" width="0" style="409" hidden="1" customWidth="1"/>
    <col min="1259" max="1259" width="58.5703125" style="409" customWidth="1"/>
    <col min="1260" max="1260" width="59.28515625" style="409" customWidth="1"/>
    <col min="1261" max="1264" width="0" style="409" hidden="1" customWidth="1"/>
    <col min="1265" max="1509" width="9.140625" style="409"/>
    <col min="1510" max="1510" width="5.28515625" style="409" customWidth="1"/>
    <col min="1511" max="1511" width="55.42578125" style="409" customWidth="1"/>
    <col min="1512" max="1512" width="23" style="409" customWidth="1"/>
    <col min="1513" max="1514" width="0" style="409" hidden="1" customWidth="1"/>
    <col min="1515" max="1515" width="58.5703125" style="409" customWidth="1"/>
    <col min="1516" max="1516" width="59.28515625" style="409" customWidth="1"/>
    <col min="1517" max="1520" width="0" style="409" hidden="1" customWidth="1"/>
    <col min="1521" max="1765" width="9.140625" style="409"/>
    <col min="1766" max="1766" width="5.28515625" style="409" customWidth="1"/>
    <col min="1767" max="1767" width="55.42578125" style="409" customWidth="1"/>
    <col min="1768" max="1768" width="23" style="409" customWidth="1"/>
    <col min="1769" max="1770" width="0" style="409" hidden="1" customWidth="1"/>
    <col min="1771" max="1771" width="58.5703125" style="409" customWidth="1"/>
    <col min="1772" max="1772" width="59.28515625" style="409" customWidth="1"/>
    <col min="1773" max="1776" width="0" style="409" hidden="1" customWidth="1"/>
    <col min="1777" max="2021" width="9.140625" style="409"/>
    <col min="2022" max="2022" width="5.28515625" style="409" customWidth="1"/>
    <col min="2023" max="2023" width="55.42578125" style="409" customWidth="1"/>
    <col min="2024" max="2024" width="23" style="409" customWidth="1"/>
    <col min="2025" max="2026" width="0" style="409" hidden="1" customWidth="1"/>
    <col min="2027" max="2027" width="58.5703125" style="409" customWidth="1"/>
    <col min="2028" max="2028" width="59.28515625" style="409" customWidth="1"/>
    <col min="2029" max="2032" width="0" style="409" hidden="1" customWidth="1"/>
    <col min="2033" max="2277" width="9.140625" style="409"/>
    <col min="2278" max="2278" width="5.28515625" style="409" customWidth="1"/>
    <col min="2279" max="2279" width="55.42578125" style="409" customWidth="1"/>
    <col min="2280" max="2280" width="23" style="409" customWidth="1"/>
    <col min="2281" max="2282" width="0" style="409" hidden="1" customWidth="1"/>
    <col min="2283" max="2283" width="58.5703125" style="409" customWidth="1"/>
    <col min="2284" max="2284" width="59.28515625" style="409" customWidth="1"/>
    <col min="2285" max="2288" width="0" style="409" hidden="1" customWidth="1"/>
    <col min="2289" max="2533" width="9.140625" style="409"/>
    <col min="2534" max="2534" width="5.28515625" style="409" customWidth="1"/>
    <col min="2535" max="2535" width="55.42578125" style="409" customWidth="1"/>
    <col min="2536" max="2536" width="23" style="409" customWidth="1"/>
    <col min="2537" max="2538" width="0" style="409" hidden="1" customWidth="1"/>
    <col min="2539" max="2539" width="58.5703125" style="409" customWidth="1"/>
    <col min="2540" max="2540" width="59.28515625" style="409" customWidth="1"/>
    <col min="2541" max="2544" width="0" style="409" hidden="1" customWidth="1"/>
    <col min="2545" max="2789" width="9.140625" style="409"/>
    <col min="2790" max="2790" width="5.28515625" style="409" customWidth="1"/>
    <col min="2791" max="2791" width="55.42578125" style="409" customWidth="1"/>
    <col min="2792" max="2792" width="23" style="409" customWidth="1"/>
    <col min="2793" max="2794" width="0" style="409" hidden="1" customWidth="1"/>
    <col min="2795" max="2795" width="58.5703125" style="409" customWidth="1"/>
    <col min="2796" max="2796" width="59.28515625" style="409" customWidth="1"/>
    <col min="2797" max="2800" width="0" style="409" hidden="1" customWidth="1"/>
    <col min="2801" max="3045" width="9.140625" style="409"/>
    <col min="3046" max="3046" width="5.28515625" style="409" customWidth="1"/>
    <col min="3047" max="3047" width="55.42578125" style="409" customWidth="1"/>
    <col min="3048" max="3048" width="23" style="409" customWidth="1"/>
    <col min="3049" max="3050" width="0" style="409" hidden="1" customWidth="1"/>
    <col min="3051" max="3051" width="58.5703125" style="409" customWidth="1"/>
    <col min="3052" max="3052" width="59.28515625" style="409" customWidth="1"/>
    <col min="3053" max="3056" width="0" style="409" hidden="1" customWidth="1"/>
    <col min="3057" max="3301" width="9.140625" style="409"/>
    <col min="3302" max="3302" width="5.28515625" style="409" customWidth="1"/>
    <col min="3303" max="3303" width="55.42578125" style="409" customWidth="1"/>
    <col min="3304" max="3304" width="23" style="409" customWidth="1"/>
    <col min="3305" max="3306" width="0" style="409" hidden="1" customWidth="1"/>
    <col min="3307" max="3307" width="58.5703125" style="409" customWidth="1"/>
    <col min="3308" max="3308" width="59.28515625" style="409" customWidth="1"/>
    <col min="3309" max="3312" width="0" style="409" hidden="1" customWidth="1"/>
    <col min="3313" max="3557" width="9.140625" style="409"/>
    <col min="3558" max="3558" width="5.28515625" style="409" customWidth="1"/>
    <col min="3559" max="3559" width="55.42578125" style="409" customWidth="1"/>
    <col min="3560" max="3560" width="23" style="409" customWidth="1"/>
    <col min="3561" max="3562" width="0" style="409" hidden="1" customWidth="1"/>
    <col min="3563" max="3563" width="58.5703125" style="409" customWidth="1"/>
    <col min="3564" max="3564" width="59.28515625" style="409" customWidth="1"/>
    <col min="3565" max="3568" width="0" style="409" hidden="1" customWidth="1"/>
    <col min="3569" max="3813" width="9.140625" style="409"/>
    <col min="3814" max="3814" width="5.28515625" style="409" customWidth="1"/>
    <col min="3815" max="3815" width="55.42578125" style="409" customWidth="1"/>
    <col min="3816" max="3816" width="23" style="409" customWidth="1"/>
    <col min="3817" max="3818" width="0" style="409" hidden="1" customWidth="1"/>
    <col min="3819" max="3819" width="58.5703125" style="409" customWidth="1"/>
    <col min="3820" max="3820" width="59.28515625" style="409" customWidth="1"/>
    <col min="3821" max="3824" width="0" style="409" hidden="1" customWidth="1"/>
    <col min="3825" max="4069" width="9.140625" style="409"/>
    <col min="4070" max="4070" width="5.28515625" style="409" customWidth="1"/>
    <col min="4071" max="4071" width="55.42578125" style="409" customWidth="1"/>
    <col min="4072" max="4072" width="23" style="409" customWidth="1"/>
    <col min="4073" max="4074" width="0" style="409" hidden="1" customWidth="1"/>
    <col min="4075" max="4075" width="58.5703125" style="409" customWidth="1"/>
    <col min="4076" max="4076" width="59.28515625" style="409" customWidth="1"/>
    <col min="4077" max="4080" width="0" style="409" hidden="1" customWidth="1"/>
    <col min="4081" max="4325" width="9.140625" style="409"/>
    <col min="4326" max="4326" width="5.28515625" style="409" customWidth="1"/>
    <col min="4327" max="4327" width="55.42578125" style="409" customWidth="1"/>
    <col min="4328" max="4328" width="23" style="409" customWidth="1"/>
    <col min="4329" max="4330" width="0" style="409" hidden="1" customWidth="1"/>
    <col min="4331" max="4331" width="58.5703125" style="409" customWidth="1"/>
    <col min="4332" max="4332" width="59.28515625" style="409" customWidth="1"/>
    <col min="4333" max="4336" width="0" style="409" hidden="1" customWidth="1"/>
    <col min="4337" max="4581" width="9.140625" style="409"/>
    <col min="4582" max="4582" width="5.28515625" style="409" customWidth="1"/>
    <col min="4583" max="4583" width="55.42578125" style="409" customWidth="1"/>
    <col min="4584" max="4584" width="23" style="409" customWidth="1"/>
    <col min="4585" max="4586" width="0" style="409" hidden="1" customWidth="1"/>
    <col min="4587" max="4587" width="58.5703125" style="409" customWidth="1"/>
    <col min="4588" max="4588" width="59.28515625" style="409" customWidth="1"/>
    <col min="4589" max="4592" width="0" style="409" hidden="1" customWidth="1"/>
    <col min="4593" max="4837" width="9.140625" style="409"/>
    <col min="4838" max="4838" width="5.28515625" style="409" customWidth="1"/>
    <col min="4839" max="4839" width="55.42578125" style="409" customWidth="1"/>
    <col min="4840" max="4840" width="23" style="409" customWidth="1"/>
    <col min="4841" max="4842" width="0" style="409" hidden="1" customWidth="1"/>
    <col min="4843" max="4843" width="58.5703125" style="409" customWidth="1"/>
    <col min="4844" max="4844" width="59.28515625" style="409" customWidth="1"/>
    <col min="4845" max="4848" width="0" style="409" hidden="1" customWidth="1"/>
    <col min="4849" max="5093" width="9.140625" style="409"/>
    <col min="5094" max="5094" width="5.28515625" style="409" customWidth="1"/>
    <col min="5095" max="5095" width="55.42578125" style="409" customWidth="1"/>
    <col min="5096" max="5096" width="23" style="409" customWidth="1"/>
    <col min="5097" max="5098" width="0" style="409" hidden="1" customWidth="1"/>
    <col min="5099" max="5099" width="58.5703125" style="409" customWidth="1"/>
    <col min="5100" max="5100" width="59.28515625" style="409" customWidth="1"/>
    <col min="5101" max="5104" width="0" style="409" hidden="1" customWidth="1"/>
    <col min="5105" max="5349" width="9.140625" style="409"/>
    <col min="5350" max="5350" width="5.28515625" style="409" customWidth="1"/>
    <col min="5351" max="5351" width="55.42578125" style="409" customWidth="1"/>
    <col min="5352" max="5352" width="23" style="409" customWidth="1"/>
    <col min="5353" max="5354" width="0" style="409" hidden="1" customWidth="1"/>
    <col min="5355" max="5355" width="58.5703125" style="409" customWidth="1"/>
    <col min="5356" max="5356" width="59.28515625" style="409" customWidth="1"/>
    <col min="5357" max="5360" width="0" style="409" hidden="1" customWidth="1"/>
    <col min="5361" max="5605" width="9.140625" style="409"/>
    <col min="5606" max="5606" width="5.28515625" style="409" customWidth="1"/>
    <col min="5607" max="5607" width="55.42578125" style="409" customWidth="1"/>
    <col min="5608" max="5608" width="23" style="409" customWidth="1"/>
    <col min="5609" max="5610" width="0" style="409" hidden="1" customWidth="1"/>
    <col min="5611" max="5611" width="58.5703125" style="409" customWidth="1"/>
    <col min="5612" max="5612" width="59.28515625" style="409" customWidth="1"/>
    <col min="5613" max="5616" width="0" style="409" hidden="1" customWidth="1"/>
    <col min="5617" max="5861" width="9.140625" style="409"/>
    <col min="5862" max="5862" width="5.28515625" style="409" customWidth="1"/>
    <col min="5863" max="5863" width="55.42578125" style="409" customWidth="1"/>
    <col min="5864" max="5864" width="23" style="409" customWidth="1"/>
    <col min="5865" max="5866" width="0" style="409" hidden="1" customWidth="1"/>
    <col min="5867" max="5867" width="58.5703125" style="409" customWidth="1"/>
    <col min="5868" max="5868" width="59.28515625" style="409" customWidth="1"/>
    <col min="5869" max="5872" width="0" style="409" hidden="1" customWidth="1"/>
    <col min="5873" max="6117" width="9.140625" style="409"/>
    <col min="6118" max="6118" width="5.28515625" style="409" customWidth="1"/>
    <col min="6119" max="6119" width="55.42578125" style="409" customWidth="1"/>
    <col min="6120" max="6120" width="23" style="409" customWidth="1"/>
    <col min="6121" max="6122" width="0" style="409" hidden="1" customWidth="1"/>
    <col min="6123" max="6123" width="58.5703125" style="409" customWidth="1"/>
    <col min="6124" max="6124" width="59.28515625" style="409" customWidth="1"/>
    <col min="6125" max="6128" width="0" style="409" hidden="1" customWidth="1"/>
    <col min="6129" max="6373" width="9.140625" style="409"/>
    <col min="6374" max="6374" width="5.28515625" style="409" customWidth="1"/>
    <col min="6375" max="6375" width="55.42578125" style="409" customWidth="1"/>
    <col min="6376" max="6376" width="23" style="409" customWidth="1"/>
    <col min="6377" max="6378" width="0" style="409" hidden="1" customWidth="1"/>
    <col min="6379" max="6379" width="58.5703125" style="409" customWidth="1"/>
    <col min="6380" max="6380" width="59.28515625" style="409" customWidth="1"/>
    <col min="6381" max="6384" width="0" style="409" hidden="1" customWidth="1"/>
    <col min="6385" max="6629" width="9.140625" style="409"/>
    <col min="6630" max="6630" width="5.28515625" style="409" customWidth="1"/>
    <col min="6631" max="6631" width="55.42578125" style="409" customWidth="1"/>
    <col min="6632" max="6632" width="23" style="409" customWidth="1"/>
    <col min="6633" max="6634" width="0" style="409" hidden="1" customWidth="1"/>
    <col min="6635" max="6635" width="58.5703125" style="409" customWidth="1"/>
    <col min="6636" max="6636" width="59.28515625" style="409" customWidth="1"/>
    <col min="6637" max="6640" width="0" style="409" hidden="1" customWidth="1"/>
    <col min="6641" max="6885" width="9.140625" style="409"/>
    <col min="6886" max="6886" width="5.28515625" style="409" customWidth="1"/>
    <col min="6887" max="6887" width="55.42578125" style="409" customWidth="1"/>
    <col min="6888" max="6888" width="23" style="409" customWidth="1"/>
    <col min="6889" max="6890" width="0" style="409" hidden="1" customWidth="1"/>
    <col min="6891" max="6891" width="58.5703125" style="409" customWidth="1"/>
    <col min="6892" max="6892" width="59.28515625" style="409" customWidth="1"/>
    <col min="6893" max="6896" width="0" style="409" hidden="1" customWidth="1"/>
    <col min="6897" max="7141" width="9.140625" style="409"/>
    <col min="7142" max="7142" width="5.28515625" style="409" customWidth="1"/>
    <col min="7143" max="7143" width="55.42578125" style="409" customWidth="1"/>
    <col min="7144" max="7144" width="23" style="409" customWidth="1"/>
    <col min="7145" max="7146" width="0" style="409" hidden="1" customWidth="1"/>
    <col min="7147" max="7147" width="58.5703125" style="409" customWidth="1"/>
    <col min="7148" max="7148" width="59.28515625" style="409" customWidth="1"/>
    <col min="7149" max="7152" width="0" style="409" hidden="1" customWidth="1"/>
    <col min="7153" max="7397" width="9.140625" style="409"/>
    <col min="7398" max="7398" width="5.28515625" style="409" customWidth="1"/>
    <col min="7399" max="7399" width="55.42578125" style="409" customWidth="1"/>
    <col min="7400" max="7400" width="23" style="409" customWidth="1"/>
    <col min="7401" max="7402" width="0" style="409" hidden="1" customWidth="1"/>
    <col min="7403" max="7403" width="58.5703125" style="409" customWidth="1"/>
    <col min="7404" max="7404" width="59.28515625" style="409" customWidth="1"/>
    <col min="7405" max="7408" width="0" style="409" hidden="1" customWidth="1"/>
    <col min="7409" max="7653" width="9.140625" style="409"/>
    <col min="7654" max="7654" width="5.28515625" style="409" customWidth="1"/>
    <col min="7655" max="7655" width="55.42578125" style="409" customWidth="1"/>
    <col min="7656" max="7656" width="23" style="409" customWidth="1"/>
    <col min="7657" max="7658" width="0" style="409" hidden="1" customWidth="1"/>
    <col min="7659" max="7659" width="58.5703125" style="409" customWidth="1"/>
    <col min="7660" max="7660" width="59.28515625" style="409" customWidth="1"/>
    <col min="7661" max="7664" width="0" style="409" hidden="1" customWidth="1"/>
    <col min="7665" max="7909" width="9.140625" style="409"/>
    <col min="7910" max="7910" width="5.28515625" style="409" customWidth="1"/>
    <col min="7911" max="7911" width="55.42578125" style="409" customWidth="1"/>
    <col min="7912" max="7912" width="23" style="409" customWidth="1"/>
    <col min="7913" max="7914" width="0" style="409" hidden="1" customWidth="1"/>
    <col min="7915" max="7915" width="58.5703125" style="409" customWidth="1"/>
    <col min="7916" max="7916" width="59.28515625" style="409" customWidth="1"/>
    <col min="7917" max="7920" width="0" style="409" hidden="1" customWidth="1"/>
    <col min="7921" max="8165" width="9.140625" style="409"/>
    <col min="8166" max="8166" width="5.28515625" style="409" customWidth="1"/>
    <col min="8167" max="8167" width="55.42578125" style="409" customWidth="1"/>
    <col min="8168" max="8168" width="23" style="409" customWidth="1"/>
    <col min="8169" max="8170" width="0" style="409" hidden="1" customWidth="1"/>
    <col min="8171" max="8171" width="58.5703125" style="409" customWidth="1"/>
    <col min="8172" max="8172" width="59.28515625" style="409" customWidth="1"/>
    <col min="8173" max="8176" width="0" style="409" hidden="1" customWidth="1"/>
    <col min="8177" max="8421" width="9.140625" style="409"/>
    <col min="8422" max="8422" width="5.28515625" style="409" customWidth="1"/>
    <col min="8423" max="8423" width="55.42578125" style="409" customWidth="1"/>
    <col min="8424" max="8424" width="23" style="409" customWidth="1"/>
    <col min="8425" max="8426" width="0" style="409" hidden="1" customWidth="1"/>
    <col min="8427" max="8427" width="58.5703125" style="409" customWidth="1"/>
    <col min="8428" max="8428" width="59.28515625" style="409" customWidth="1"/>
    <col min="8429" max="8432" width="0" style="409" hidden="1" customWidth="1"/>
    <col min="8433" max="8677" width="9.140625" style="409"/>
    <col min="8678" max="8678" width="5.28515625" style="409" customWidth="1"/>
    <col min="8679" max="8679" width="55.42578125" style="409" customWidth="1"/>
    <col min="8680" max="8680" width="23" style="409" customWidth="1"/>
    <col min="8681" max="8682" width="0" style="409" hidden="1" customWidth="1"/>
    <col min="8683" max="8683" width="58.5703125" style="409" customWidth="1"/>
    <col min="8684" max="8684" width="59.28515625" style="409" customWidth="1"/>
    <col min="8685" max="8688" width="0" style="409" hidden="1" customWidth="1"/>
    <col min="8689" max="8933" width="9.140625" style="409"/>
    <col min="8934" max="8934" width="5.28515625" style="409" customWidth="1"/>
    <col min="8935" max="8935" width="55.42578125" style="409" customWidth="1"/>
    <col min="8936" max="8936" width="23" style="409" customWidth="1"/>
    <col min="8937" max="8938" width="0" style="409" hidden="1" customWidth="1"/>
    <col min="8939" max="8939" width="58.5703125" style="409" customWidth="1"/>
    <col min="8940" max="8940" width="59.28515625" style="409" customWidth="1"/>
    <col min="8941" max="8944" width="0" style="409" hidden="1" customWidth="1"/>
    <col min="8945" max="9189" width="9.140625" style="409"/>
    <col min="9190" max="9190" width="5.28515625" style="409" customWidth="1"/>
    <col min="9191" max="9191" width="55.42578125" style="409" customWidth="1"/>
    <col min="9192" max="9192" width="23" style="409" customWidth="1"/>
    <col min="9193" max="9194" width="0" style="409" hidden="1" customWidth="1"/>
    <col min="9195" max="9195" width="58.5703125" style="409" customWidth="1"/>
    <col min="9196" max="9196" width="59.28515625" style="409" customWidth="1"/>
    <col min="9197" max="9200" width="0" style="409" hidden="1" customWidth="1"/>
    <col min="9201" max="9445" width="9.140625" style="409"/>
    <col min="9446" max="9446" width="5.28515625" style="409" customWidth="1"/>
    <col min="9447" max="9447" width="55.42578125" style="409" customWidth="1"/>
    <col min="9448" max="9448" width="23" style="409" customWidth="1"/>
    <col min="9449" max="9450" width="0" style="409" hidden="1" customWidth="1"/>
    <col min="9451" max="9451" width="58.5703125" style="409" customWidth="1"/>
    <col min="9452" max="9452" width="59.28515625" style="409" customWidth="1"/>
    <col min="9453" max="9456" width="0" style="409" hidden="1" customWidth="1"/>
    <col min="9457" max="9701" width="9.140625" style="409"/>
    <col min="9702" max="9702" width="5.28515625" style="409" customWidth="1"/>
    <col min="9703" max="9703" width="55.42578125" style="409" customWidth="1"/>
    <col min="9704" max="9704" width="23" style="409" customWidth="1"/>
    <col min="9705" max="9706" width="0" style="409" hidden="1" customWidth="1"/>
    <col min="9707" max="9707" width="58.5703125" style="409" customWidth="1"/>
    <col min="9708" max="9708" width="59.28515625" style="409" customWidth="1"/>
    <col min="9709" max="9712" width="0" style="409" hidden="1" customWidth="1"/>
    <col min="9713" max="9957" width="9.140625" style="409"/>
    <col min="9958" max="9958" width="5.28515625" style="409" customWidth="1"/>
    <col min="9959" max="9959" width="55.42578125" style="409" customWidth="1"/>
    <col min="9960" max="9960" width="23" style="409" customWidth="1"/>
    <col min="9961" max="9962" width="0" style="409" hidden="1" customWidth="1"/>
    <col min="9963" max="9963" width="58.5703125" style="409" customWidth="1"/>
    <col min="9964" max="9964" width="59.28515625" style="409" customWidth="1"/>
    <col min="9965" max="9968" width="0" style="409" hidden="1" customWidth="1"/>
    <col min="9969" max="10213" width="9.140625" style="409"/>
    <col min="10214" max="10214" width="5.28515625" style="409" customWidth="1"/>
    <col min="10215" max="10215" width="55.42578125" style="409" customWidth="1"/>
    <col min="10216" max="10216" width="23" style="409" customWidth="1"/>
    <col min="10217" max="10218" width="0" style="409" hidden="1" customWidth="1"/>
    <col min="10219" max="10219" width="58.5703125" style="409" customWidth="1"/>
    <col min="10220" max="10220" width="59.28515625" style="409" customWidth="1"/>
    <col min="10221" max="10224" width="0" style="409" hidden="1" customWidth="1"/>
    <col min="10225" max="10469" width="9.140625" style="409"/>
    <col min="10470" max="10470" width="5.28515625" style="409" customWidth="1"/>
    <col min="10471" max="10471" width="55.42578125" style="409" customWidth="1"/>
    <col min="10472" max="10472" width="23" style="409" customWidth="1"/>
    <col min="10473" max="10474" width="0" style="409" hidden="1" customWidth="1"/>
    <col min="10475" max="10475" width="58.5703125" style="409" customWidth="1"/>
    <col min="10476" max="10476" width="59.28515625" style="409" customWidth="1"/>
    <col min="10477" max="10480" width="0" style="409" hidden="1" customWidth="1"/>
    <col min="10481" max="10725" width="9.140625" style="409"/>
    <col min="10726" max="10726" width="5.28515625" style="409" customWidth="1"/>
    <col min="10727" max="10727" width="55.42578125" style="409" customWidth="1"/>
    <col min="10728" max="10728" width="23" style="409" customWidth="1"/>
    <col min="10729" max="10730" width="0" style="409" hidden="1" customWidth="1"/>
    <col min="10731" max="10731" width="58.5703125" style="409" customWidth="1"/>
    <col min="10732" max="10732" width="59.28515625" style="409" customWidth="1"/>
    <col min="10733" max="10736" width="0" style="409" hidden="1" customWidth="1"/>
    <col min="10737" max="10981" width="9.140625" style="409"/>
    <col min="10982" max="10982" width="5.28515625" style="409" customWidth="1"/>
    <col min="10983" max="10983" width="55.42578125" style="409" customWidth="1"/>
    <col min="10984" max="10984" width="23" style="409" customWidth="1"/>
    <col min="10985" max="10986" width="0" style="409" hidden="1" customWidth="1"/>
    <col min="10987" max="10987" width="58.5703125" style="409" customWidth="1"/>
    <col min="10988" max="10988" width="59.28515625" style="409" customWidth="1"/>
    <col min="10989" max="10992" width="0" style="409" hidden="1" customWidth="1"/>
    <col min="10993" max="11237" width="9.140625" style="409"/>
    <col min="11238" max="11238" width="5.28515625" style="409" customWidth="1"/>
    <col min="11239" max="11239" width="55.42578125" style="409" customWidth="1"/>
    <col min="11240" max="11240" width="23" style="409" customWidth="1"/>
    <col min="11241" max="11242" width="0" style="409" hidden="1" customWidth="1"/>
    <col min="11243" max="11243" width="58.5703125" style="409" customWidth="1"/>
    <col min="11244" max="11244" width="59.28515625" style="409" customWidth="1"/>
    <col min="11245" max="11248" width="0" style="409" hidden="1" customWidth="1"/>
    <col min="11249" max="11493" width="9.140625" style="409"/>
    <col min="11494" max="11494" width="5.28515625" style="409" customWidth="1"/>
    <col min="11495" max="11495" width="55.42578125" style="409" customWidth="1"/>
    <col min="11496" max="11496" width="23" style="409" customWidth="1"/>
    <col min="11497" max="11498" width="0" style="409" hidden="1" customWidth="1"/>
    <col min="11499" max="11499" width="58.5703125" style="409" customWidth="1"/>
    <col min="11500" max="11500" width="59.28515625" style="409" customWidth="1"/>
    <col min="11501" max="11504" width="0" style="409" hidden="1" customWidth="1"/>
    <col min="11505" max="11749" width="9.140625" style="409"/>
    <col min="11750" max="11750" width="5.28515625" style="409" customWidth="1"/>
    <col min="11751" max="11751" width="55.42578125" style="409" customWidth="1"/>
    <col min="11752" max="11752" width="23" style="409" customWidth="1"/>
    <col min="11753" max="11754" width="0" style="409" hidden="1" customWidth="1"/>
    <col min="11755" max="11755" width="58.5703125" style="409" customWidth="1"/>
    <col min="11756" max="11756" width="59.28515625" style="409" customWidth="1"/>
    <col min="11757" max="11760" width="0" style="409" hidden="1" customWidth="1"/>
    <col min="11761" max="12005" width="9.140625" style="409"/>
    <col min="12006" max="12006" width="5.28515625" style="409" customWidth="1"/>
    <col min="12007" max="12007" width="55.42578125" style="409" customWidth="1"/>
    <col min="12008" max="12008" width="23" style="409" customWidth="1"/>
    <col min="12009" max="12010" width="0" style="409" hidden="1" customWidth="1"/>
    <col min="12011" max="12011" width="58.5703125" style="409" customWidth="1"/>
    <col min="12012" max="12012" width="59.28515625" style="409" customWidth="1"/>
    <col min="12013" max="12016" width="0" style="409" hidden="1" customWidth="1"/>
    <col min="12017" max="12261" width="9.140625" style="409"/>
    <col min="12262" max="12262" width="5.28515625" style="409" customWidth="1"/>
    <col min="12263" max="12263" width="55.42578125" style="409" customWidth="1"/>
    <col min="12264" max="12264" width="23" style="409" customWidth="1"/>
    <col min="12265" max="12266" width="0" style="409" hidden="1" customWidth="1"/>
    <col min="12267" max="12267" width="58.5703125" style="409" customWidth="1"/>
    <col min="12268" max="12268" width="59.28515625" style="409" customWidth="1"/>
    <col min="12269" max="12272" width="0" style="409" hidden="1" customWidth="1"/>
    <col min="12273" max="12517" width="9.140625" style="409"/>
    <col min="12518" max="12518" width="5.28515625" style="409" customWidth="1"/>
    <col min="12519" max="12519" width="55.42578125" style="409" customWidth="1"/>
    <col min="12520" max="12520" width="23" style="409" customWidth="1"/>
    <col min="12521" max="12522" width="0" style="409" hidden="1" customWidth="1"/>
    <col min="12523" max="12523" width="58.5703125" style="409" customWidth="1"/>
    <col min="12524" max="12524" width="59.28515625" style="409" customWidth="1"/>
    <col min="12525" max="12528" width="0" style="409" hidden="1" customWidth="1"/>
    <col min="12529" max="12773" width="9.140625" style="409"/>
    <col min="12774" max="12774" width="5.28515625" style="409" customWidth="1"/>
    <col min="12775" max="12775" width="55.42578125" style="409" customWidth="1"/>
    <col min="12776" max="12776" width="23" style="409" customWidth="1"/>
    <col min="12777" max="12778" width="0" style="409" hidden="1" customWidth="1"/>
    <col min="12779" max="12779" width="58.5703125" style="409" customWidth="1"/>
    <col min="12780" max="12780" width="59.28515625" style="409" customWidth="1"/>
    <col min="12781" max="12784" width="0" style="409" hidden="1" customWidth="1"/>
    <col min="12785" max="13029" width="9.140625" style="409"/>
    <col min="13030" max="13030" width="5.28515625" style="409" customWidth="1"/>
    <col min="13031" max="13031" width="55.42578125" style="409" customWidth="1"/>
    <col min="13032" max="13032" width="23" style="409" customWidth="1"/>
    <col min="13033" max="13034" width="0" style="409" hidden="1" customWidth="1"/>
    <col min="13035" max="13035" width="58.5703125" style="409" customWidth="1"/>
    <col min="13036" max="13036" width="59.28515625" style="409" customWidth="1"/>
    <col min="13037" max="13040" width="0" style="409" hidden="1" customWidth="1"/>
    <col min="13041" max="13285" width="9.140625" style="409"/>
    <col min="13286" max="13286" width="5.28515625" style="409" customWidth="1"/>
    <col min="13287" max="13287" width="55.42578125" style="409" customWidth="1"/>
    <col min="13288" max="13288" width="23" style="409" customWidth="1"/>
    <col min="13289" max="13290" width="0" style="409" hidden="1" customWidth="1"/>
    <col min="13291" max="13291" width="58.5703125" style="409" customWidth="1"/>
    <col min="13292" max="13292" width="59.28515625" style="409" customWidth="1"/>
    <col min="13293" max="13296" width="0" style="409" hidden="1" customWidth="1"/>
    <col min="13297" max="13541" width="9.140625" style="409"/>
    <col min="13542" max="13542" width="5.28515625" style="409" customWidth="1"/>
    <col min="13543" max="13543" width="55.42578125" style="409" customWidth="1"/>
    <col min="13544" max="13544" width="23" style="409" customWidth="1"/>
    <col min="13545" max="13546" width="0" style="409" hidden="1" customWidth="1"/>
    <col min="13547" max="13547" width="58.5703125" style="409" customWidth="1"/>
    <col min="13548" max="13548" width="59.28515625" style="409" customWidth="1"/>
    <col min="13549" max="13552" width="0" style="409" hidden="1" customWidth="1"/>
    <col min="13553" max="13797" width="9.140625" style="409"/>
    <col min="13798" max="13798" width="5.28515625" style="409" customWidth="1"/>
    <col min="13799" max="13799" width="55.42578125" style="409" customWidth="1"/>
    <col min="13800" max="13800" width="23" style="409" customWidth="1"/>
    <col min="13801" max="13802" width="0" style="409" hidden="1" customWidth="1"/>
    <col min="13803" max="13803" width="58.5703125" style="409" customWidth="1"/>
    <col min="13804" max="13804" width="59.28515625" style="409" customWidth="1"/>
    <col min="13805" max="13808" width="0" style="409" hidden="1" customWidth="1"/>
    <col min="13809" max="14053" width="9.140625" style="409"/>
    <col min="14054" max="14054" width="5.28515625" style="409" customWidth="1"/>
    <col min="14055" max="14055" width="55.42578125" style="409" customWidth="1"/>
    <col min="14056" max="14056" width="23" style="409" customWidth="1"/>
    <col min="14057" max="14058" width="0" style="409" hidden="1" customWidth="1"/>
    <col min="14059" max="14059" width="58.5703125" style="409" customWidth="1"/>
    <col min="14060" max="14060" width="59.28515625" style="409" customWidth="1"/>
    <col min="14061" max="14064" width="0" style="409" hidden="1" customWidth="1"/>
    <col min="14065" max="14309" width="9.140625" style="409"/>
    <col min="14310" max="14310" width="5.28515625" style="409" customWidth="1"/>
    <col min="14311" max="14311" width="55.42578125" style="409" customWidth="1"/>
    <col min="14312" max="14312" width="23" style="409" customWidth="1"/>
    <col min="14313" max="14314" width="0" style="409" hidden="1" customWidth="1"/>
    <col min="14315" max="14315" width="58.5703125" style="409" customWidth="1"/>
    <col min="14316" max="14316" width="59.28515625" style="409" customWidth="1"/>
    <col min="14317" max="14320" width="0" style="409" hidden="1" customWidth="1"/>
    <col min="14321" max="14565" width="9.140625" style="409"/>
    <col min="14566" max="14566" width="5.28515625" style="409" customWidth="1"/>
    <col min="14567" max="14567" width="55.42578125" style="409" customWidth="1"/>
    <col min="14568" max="14568" width="23" style="409" customWidth="1"/>
    <col min="14569" max="14570" width="0" style="409" hidden="1" customWidth="1"/>
    <col min="14571" max="14571" width="58.5703125" style="409" customWidth="1"/>
    <col min="14572" max="14572" width="59.28515625" style="409" customWidth="1"/>
    <col min="14573" max="14576" width="0" style="409" hidden="1" customWidth="1"/>
    <col min="14577" max="14821" width="9.140625" style="409"/>
    <col min="14822" max="14822" width="5.28515625" style="409" customWidth="1"/>
    <col min="14823" max="14823" width="55.42578125" style="409" customWidth="1"/>
    <col min="14824" max="14824" width="23" style="409" customWidth="1"/>
    <col min="14825" max="14826" width="0" style="409" hidden="1" customWidth="1"/>
    <col min="14827" max="14827" width="58.5703125" style="409" customWidth="1"/>
    <col min="14828" max="14828" width="59.28515625" style="409" customWidth="1"/>
    <col min="14829" max="14832" width="0" style="409" hidden="1" customWidth="1"/>
    <col min="14833" max="15077" width="9.140625" style="409"/>
    <col min="15078" max="15078" width="5.28515625" style="409" customWidth="1"/>
    <col min="15079" max="15079" width="55.42578125" style="409" customWidth="1"/>
    <col min="15080" max="15080" width="23" style="409" customWidth="1"/>
    <col min="15081" max="15082" width="0" style="409" hidden="1" customWidth="1"/>
    <col min="15083" max="15083" width="58.5703125" style="409" customWidth="1"/>
    <col min="15084" max="15084" width="59.28515625" style="409" customWidth="1"/>
    <col min="15085" max="15088" width="0" style="409" hidden="1" customWidth="1"/>
    <col min="15089" max="15333" width="9.140625" style="409"/>
    <col min="15334" max="15334" width="5.28515625" style="409" customWidth="1"/>
    <col min="15335" max="15335" width="55.42578125" style="409" customWidth="1"/>
    <col min="15336" max="15336" width="23" style="409" customWidth="1"/>
    <col min="15337" max="15338" width="0" style="409" hidden="1" customWidth="1"/>
    <col min="15339" max="15339" width="58.5703125" style="409" customWidth="1"/>
    <col min="15340" max="15340" width="59.28515625" style="409" customWidth="1"/>
    <col min="15341" max="15344" width="0" style="409" hidden="1" customWidth="1"/>
    <col min="15345" max="15589" width="9.140625" style="409"/>
    <col min="15590" max="15590" width="5.28515625" style="409" customWidth="1"/>
    <col min="15591" max="15591" width="55.42578125" style="409" customWidth="1"/>
    <col min="15592" max="15592" width="23" style="409" customWidth="1"/>
    <col min="15593" max="15594" width="0" style="409" hidden="1" customWidth="1"/>
    <col min="15595" max="15595" width="58.5703125" style="409" customWidth="1"/>
    <col min="15596" max="15596" width="59.28515625" style="409" customWidth="1"/>
    <col min="15597" max="15600" width="0" style="409" hidden="1" customWidth="1"/>
    <col min="15601" max="15845" width="9.140625" style="409"/>
    <col min="15846" max="15846" width="5.28515625" style="409" customWidth="1"/>
    <col min="15847" max="15847" width="55.42578125" style="409" customWidth="1"/>
    <col min="15848" max="15848" width="23" style="409" customWidth="1"/>
    <col min="15849" max="15850" width="0" style="409" hidden="1" customWidth="1"/>
    <col min="15851" max="15851" width="58.5703125" style="409" customWidth="1"/>
    <col min="15852" max="15852" width="59.28515625" style="409" customWidth="1"/>
    <col min="15853" max="15856" width="0" style="409" hidden="1" customWidth="1"/>
    <col min="15857" max="16101" width="9.140625" style="409"/>
    <col min="16102" max="16102" width="5.28515625" style="409" customWidth="1"/>
    <col min="16103" max="16103" width="55.42578125" style="409" customWidth="1"/>
    <col min="16104" max="16104" width="23" style="409" customWidth="1"/>
    <col min="16105" max="16106" width="0" style="409" hidden="1" customWidth="1"/>
    <col min="16107" max="16107" width="58.5703125" style="409" customWidth="1"/>
    <col min="16108" max="16108" width="59.28515625" style="409" customWidth="1"/>
    <col min="16109" max="16112" width="0" style="409" hidden="1" customWidth="1"/>
    <col min="16113" max="16356" width="9.140625" style="409"/>
    <col min="16357" max="16384" width="8.42578125" style="409" customWidth="1"/>
  </cols>
  <sheetData>
    <row r="1" spans="2:9">
      <c r="C1" s="410" t="s">
        <v>74</v>
      </c>
      <c r="D1" s="409"/>
      <c r="F1" s="411"/>
      <c r="G1" s="410" t="s">
        <v>74</v>
      </c>
      <c r="H1" s="410" t="s">
        <v>74</v>
      </c>
    </row>
    <row r="2" spans="2:9">
      <c r="C2" s="1397">
        <v>45413</v>
      </c>
      <c r="D2" s="409"/>
      <c r="F2" s="411"/>
      <c r="G2" s="1397">
        <v>44682</v>
      </c>
      <c r="H2" s="1397">
        <v>43952</v>
      </c>
    </row>
    <row r="3" spans="2:9">
      <c r="B3" s="412"/>
      <c r="C3" s="413" t="s">
        <v>75</v>
      </c>
      <c r="D3" s="409"/>
      <c r="F3" s="411"/>
      <c r="G3" s="413" t="s">
        <v>75</v>
      </c>
      <c r="H3" s="413" t="s">
        <v>75</v>
      </c>
    </row>
    <row r="4" spans="2:9" ht="48" thickBot="1">
      <c r="B4" s="414" t="s">
        <v>22</v>
      </c>
      <c r="C4" s="415" t="s">
        <v>564</v>
      </c>
      <c r="D4" s="414" t="s">
        <v>77</v>
      </c>
      <c r="E4" s="416" t="s">
        <v>78</v>
      </c>
      <c r="F4" s="416" t="s">
        <v>79</v>
      </c>
      <c r="G4" s="415" t="s">
        <v>564</v>
      </c>
      <c r="H4" s="415" t="s">
        <v>609</v>
      </c>
    </row>
    <row r="5" spans="2:9" ht="15.95" customHeight="1" thickBot="1">
      <c r="B5" s="417" t="s">
        <v>80</v>
      </c>
      <c r="C5" s="418">
        <v>22.520400000000002</v>
      </c>
      <c r="D5" s="1331" t="s">
        <v>81</v>
      </c>
      <c r="E5" s="1329" t="s">
        <v>82</v>
      </c>
      <c r="F5" s="1329" t="s">
        <v>611</v>
      </c>
      <c r="G5" s="418">
        <v>20</v>
      </c>
      <c r="H5" s="418">
        <v>16.791999999999998</v>
      </c>
      <c r="I5" s="387">
        <f>(C5-G5)/G5</f>
        <v>0.1260200000000001</v>
      </c>
    </row>
    <row r="6" spans="2:9" ht="16.5" thickBot="1">
      <c r="B6" s="419" t="s">
        <v>84</v>
      </c>
      <c r="C6" s="420">
        <v>46842.432000000008</v>
      </c>
      <c r="D6" s="1332"/>
      <c r="E6" s="1330"/>
      <c r="F6" s="1330"/>
      <c r="G6" s="420">
        <v>41600</v>
      </c>
      <c r="H6" s="418">
        <v>34927.360000000001</v>
      </c>
      <c r="I6" s="387">
        <f t="shared" ref="I6:I34" si="0">(C6-G6)/G6</f>
        <v>0.12602000000000019</v>
      </c>
    </row>
    <row r="7" spans="2:9" ht="15.95" customHeight="1" thickBot="1">
      <c r="B7" s="421" t="s">
        <v>85</v>
      </c>
      <c r="C7" s="418">
        <v>27.109919999999999</v>
      </c>
      <c r="D7" s="422" t="s">
        <v>86</v>
      </c>
      <c r="E7" s="1329" t="s">
        <v>87</v>
      </c>
      <c r="F7" s="1329" t="s">
        <v>565</v>
      </c>
      <c r="G7" s="418">
        <v>25.580080000000002</v>
      </c>
      <c r="H7" s="418">
        <v>21.736000000000001</v>
      </c>
      <c r="I7" s="387">
        <f t="shared" si="0"/>
        <v>5.980591147486624E-2</v>
      </c>
    </row>
    <row r="8" spans="2:9" ht="32.25" thickBot="1">
      <c r="B8" s="423" t="s">
        <v>89</v>
      </c>
      <c r="C8" s="424">
        <v>56388.633600000001</v>
      </c>
      <c r="D8" s="411" t="s">
        <v>566</v>
      </c>
      <c r="E8" s="1333"/>
      <c r="F8" s="1333"/>
      <c r="G8" s="424">
        <v>53206.566400000003</v>
      </c>
      <c r="H8" s="418">
        <v>45210.880000000005</v>
      </c>
      <c r="I8" s="387">
        <f t="shared" si="0"/>
        <v>5.980591147486633E-2</v>
      </c>
    </row>
    <row r="9" spans="2:9" ht="16.5" thickBot="1">
      <c r="B9" s="421" t="s">
        <v>91</v>
      </c>
      <c r="C9" s="418">
        <v>22.0016</v>
      </c>
      <c r="D9" s="422"/>
      <c r="E9" s="1431" t="s">
        <v>92</v>
      </c>
      <c r="F9" s="1431" t="s">
        <v>93</v>
      </c>
      <c r="G9" s="418">
        <v>20</v>
      </c>
      <c r="H9" s="418">
        <v>17.260000000000002</v>
      </c>
      <c r="I9" s="387">
        <f t="shared" si="0"/>
        <v>0.10007999999999999</v>
      </c>
    </row>
    <row r="10" spans="2:9" ht="16.5" thickBot="1">
      <c r="B10" s="425" t="s">
        <v>94</v>
      </c>
      <c r="C10" s="420">
        <v>45763.328000000001</v>
      </c>
      <c r="D10" s="426"/>
      <c r="E10" s="1432"/>
      <c r="F10" s="1432"/>
      <c r="G10" s="420">
        <v>41600</v>
      </c>
      <c r="H10" s="418">
        <v>35900.800000000003</v>
      </c>
      <c r="I10" s="387">
        <f t="shared" si="0"/>
        <v>0.10008000000000003</v>
      </c>
    </row>
    <row r="11" spans="2:9" ht="15.95" customHeight="1" thickBot="1">
      <c r="B11" s="421" t="s">
        <v>95</v>
      </c>
      <c r="C11" s="418">
        <v>31.989000000000004</v>
      </c>
      <c r="D11" s="422" t="s">
        <v>96</v>
      </c>
      <c r="E11" s="1329" t="s">
        <v>97</v>
      </c>
      <c r="F11" s="1329" t="s">
        <v>98</v>
      </c>
      <c r="G11" s="418">
        <v>28.180799999999998</v>
      </c>
      <c r="H11" s="418">
        <v>21.814999999999998</v>
      </c>
      <c r="I11" s="387">
        <f t="shared" si="0"/>
        <v>0.13513455970022167</v>
      </c>
    </row>
    <row r="12" spans="2:9" ht="16.5" thickBot="1">
      <c r="B12" s="423" t="s">
        <v>99</v>
      </c>
      <c r="C12" s="424">
        <v>66537.12000000001</v>
      </c>
      <c r="D12" s="409" t="s">
        <v>100</v>
      </c>
      <c r="E12" s="1333"/>
      <c r="F12" s="1333"/>
      <c r="G12" s="424">
        <v>58616.063999999998</v>
      </c>
      <c r="H12" s="418">
        <v>45375</v>
      </c>
      <c r="I12" s="387">
        <f t="shared" si="0"/>
        <v>0.13513455970022162</v>
      </c>
    </row>
    <row r="13" spans="2:9" ht="16.5" thickBot="1">
      <c r="B13" s="427" t="s">
        <v>101</v>
      </c>
      <c r="C13" s="418">
        <v>36.1419</v>
      </c>
      <c r="D13" s="422" t="s">
        <v>102</v>
      </c>
      <c r="E13" s="1329" t="s">
        <v>103</v>
      </c>
      <c r="F13" s="1329" t="s">
        <v>567</v>
      </c>
      <c r="G13" s="418">
        <v>30.9283</v>
      </c>
      <c r="H13" s="418">
        <v>26.16</v>
      </c>
      <c r="I13" s="387">
        <f t="shared" si="0"/>
        <v>0.16857053248966156</v>
      </c>
    </row>
    <row r="14" spans="2:9" ht="16.5" thickBot="1">
      <c r="B14" s="428" t="s">
        <v>105</v>
      </c>
      <c r="C14" s="420">
        <v>75175.152000000002</v>
      </c>
      <c r="D14" s="426" t="s">
        <v>106</v>
      </c>
      <c r="E14" s="1330"/>
      <c r="F14" s="1330"/>
      <c r="G14" s="420">
        <v>64330.864000000001</v>
      </c>
      <c r="H14" s="418">
        <v>54412.800000000003</v>
      </c>
      <c r="I14" s="387">
        <f t="shared" si="0"/>
        <v>0.16857053248966158</v>
      </c>
    </row>
    <row r="15" spans="2:9" ht="15.95" customHeight="1" thickBot="1">
      <c r="B15" s="421" t="s">
        <v>107</v>
      </c>
      <c r="C15" s="418">
        <v>37.066800000000001</v>
      </c>
      <c r="D15" s="422"/>
      <c r="E15" s="1329" t="s">
        <v>108</v>
      </c>
      <c r="F15" s="1329" t="s">
        <v>109</v>
      </c>
      <c r="G15" s="418">
        <v>31.575200000000002</v>
      </c>
      <c r="H15" s="418">
        <v>28.8</v>
      </c>
      <c r="I15" s="387">
        <f t="shared" si="0"/>
        <v>0.17392130532823222</v>
      </c>
    </row>
    <row r="16" spans="2:9" ht="16.5" thickBot="1">
      <c r="B16" s="425" t="s">
        <v>110</v>
      </c>
      <c r="C16" s="420">
        <v>77098.944000000003</v>
      </c>
      <c r="D16" s="426" t="s">
        <v>568</v>
      </c>
      <c r="E16" s="1330"/>
      <c r="F16" s="1330"/>
      <c r="G16" s="420">
        <v>65676.416000000012</v>
      </c>
      <c r="H16" s="418">
        <v>59904</v>
      </c>
      <c r="I16" s="387">
        <f t="shared" si="0"/>
        <v>0.17392130532823211</v>
      </c>
    </row>
    <row r="17" spans="2:9" ht="15.95" customHeight="1" thickBot="1">
      <c r="B17" s="421" t="s">
        <v>111</v>
      </c>
      <c r="C17" s="418">
        <v>40.468299999999999</v>
      </c>
      <c r="D17" s="422" t="s">
        <v>112</v>
      </c>
      <c r="E17" s="1329" t="s">
        <v>113</v>
      </c>
      <c r="F17" s="1329" t="s">
        <v>569</v>
      </c>
      <c r="G17" s="418">
        <v>38.753100000000003</v>
      </c>
      <c r="H17" s="418">
        <v>30.59</v>
      </c>
      <c r="I17" s="387">
        <f t="shared" si="0"/>
        <v>4.4259685031648968E-2</v>
      </c>
    </row>
    <row r="18" spans="2:9" ht="16.5" thickBot="1">
      <c r="B18" s="425" t="s">
        <v>115</v>
      </c>
      <c r="C18" s="420">
        <v>84174.063999999998</v>
      </c>
      <c r="D18" s="426"/>
      <c r="E18" s="1330"/>
      <c r="F18" s="1330"/>
      <c r="G18" s="420">
        <v>80606.448000000004</v>
      </c>
      <c r="H18" s="418">
        <v>63627</v>
      </c>
      <c r="I18" s="387">
        <f t="shared" si="0"/>
        <v>4.425968503164901E-2</v>
      </c>
    </row>
    <row r="19" spans="2:9" ht="16.5" thickBot="1">
      <c r="B19" s="421" t="s">
        <v>116</v>
      </c>
      <c r="C19" s="429">
        <v>39.5488</v>
      </c>
      <c r="D19" s="422"/>
      <c r="E19" s="1431" t="s">
        <v>117</v>
      </c>
      <c r="F19" s="1431" t="s">
        <v>118</v>
      </c>
      <c r="G19" s="429">
        <v>32.740400000000001</v>
      </c>
      <c r="H19" s="418">
        <v>31.99</v>
      </c>
      <c r="I19" s="387">
        <f t="shared" si="0"/>
        <v>0.20795103297455128</v>
      </c>
    </row>
    <row r="20" spans="2:9" ht="16.5" thickBot="1">
      <c r="B20" s="425" t="s">
        <v>119</v>
      </c>
      <c r="C20" s="420">
        <v>82261.504000000001</v>
      </c>
      <c r="D20" s="426"/>
      <c r="E20" s="1432"/>
      <c r="F20" s="1432"/>
      <c r="G20" s="420">
        <v>68100.032000000007</v>
      </c>
      <c r="H20" s="418">
        <v>66539</v>
      </c>
      <c r="I20" s="387">
        <f t="shared" si="0"/>
        <v>0.20795103297455123</v>
      </c>
    </row>
    <row r="21" spans="2:9" ht="15.95" customHeight="1" thickBot="1">
      <c r="B21" s="423" t="s">
        <v>120</v>
      </c>
      <c r="C21" s="430">
        <v>39.176400000000001</v>
      </c>
      <c r="D21" s="409" t="s">
        <v>121</v>
      </c>
      <c r="E21" s="1329" t="s">
        <v>122</v>
      </c>
      <c r="F21" s="1336" t="s">
        <v>123</v>
      </c>
      <c r="G21" s="430">
        <v>38.180400000000006</v>
      </c>
      <c r="H21" s="418">
        <v>33.46153846153846</v>
      </c>
      <c r="I21" s="387">
        <f t="shared" si="0"/>
        <v>2.6086683219662312E-2</v>
      </c>
    </row>
    <row r="22" spans="2:9" ht="16.5" thickBot="1">
      <c r="B22" s="425" t="s">
        <v>124</v>
      </c>
      <c r="C22" s="420">
        <v>81486.911999999997</v>
      </c>
      <c r="D22" s="426" t="s">
        <v>125</v>
      </c>
      <c r="E22" s="1330"/>
      <c r="F22" s="1337"/>
      <c r="G22" s="420">
        <v>79415.232000000018</v>
      </c>
      <c r="H22" s="418">
        <v>69600</v>
      </c>
      <c r="I22" s="387">
        <f t="shared" si="0"/>
        <v>2.6086683219662166E-2</v>
      </c>
    </row>
    <row r="23" spans="2:9" ht="15.95" customHeight="1" thickBot="1">
      <c r="B23" s="431" t="s">
        <v>570</v>
      </c>
      <c r="C23" s="430">
        <v>41.273300000000006</v>
      </c>
      <c r="D23" s="409" t="s">
        <v>127</v>
      </c>
      <c r="E23" s="1329" t="s">
        <v>103</v>
      </c>
      <c r="F23" s="1329" t="s">
        <v>612</v>
      </c>
      <c r="G23" s="430">
        <v>38.017499999999998</v>
      </c>
      <c r="H23" s="418">
        <v>34.022499999999994</v>
      </c>
      <c r="I23" s="387">
        <f t="shared" si="0"/>
        <v>8.5639508121260158E-2</v>
      </c>
    </row>
    <row r="24" spans="2:9" ht="16.5" thickBot="1">
      <c r="B24" s="419" t="s">
        <v>571</v>
      </c>
      <c r="C24" s="420">
        <v>85848.464000000007</v>
      </c>
      <c r="D24" s="426"/>
      <c r="E24" s="1330"/>
      <c r="F24" s="1330"/>
      <c r="G24" s="420">
        <v>79076.399999999994</v>
      </c>
      <c r="H24" s="418">
        <v>70766.799999999988</v>
      </c>
      <c r="I24" s="387">
        <f t="shared" si="0"/>
        <v>8.5639508121260116E-2</v>
      </c>
    </row>
    <row r="25" spans="2:9" ht="16.5" thickBot="1">
      <c r="B25" s="423" t="s">
        <v>130</v>
      </c>
      <c r="C25" s="430">
        <v>43.965600000000002</v>
      </c>
      <c r="D25" s="409" t="s">
        <v>131</v>
      </c>
      <c r="E25" s="1329" t="s">
        <v>103</v>
      </c>
      <c r="F25" s="1329" t="s">
        <v>132</v>
      </c>
      <c r="G25" s="430">
        <v>41.25168</v>
      </c>
      <c r="H25" s="418">
        <v>36.380000000000003</v>
      </c>
      <c r="I25" s="387">
        <f t="shared" si="0"/>
        <v>6.5789320580398214E-2</v>
      </c>
    </row>
    <row r="26" spans="2:9" ht="16.5" thickBot="1">
      <c r="B26" s="425" t="s">
        <v>133</v>
      </c>
      <c r="C26" s="424">
        <v>91448.448000000004</v>
      </c>
      <c r="D26" s="409"/>
      <c r="E26" s="1330"/>
      <c r="F26" s="1330"/>
      <c r="G26" s="424">
        <v>85803.494399999996</v>
      </c>
      <c r="H26" s="418">
        <v>75670</v>
      </c>
      <c r="I26" s="387">
        <f t="shared" si="0"/>
        <v>6.5789320580398283E-2</v>
      </c>
    </row>
    <row r="27" spans="2:9" ht="15.95" customHeight="1" thickBot="1">
      <c r="B27" s="421" t="s">
        <v>134</v>
      </c>
      <c r="C27" s="418">
        <v>48.945399999999999</v>
      </c>
      <c r="D27" s="1334" t="s">
        <v>572</v>
      </c>
      <c r="E27" s="1329" t="s">
        <v>136</v>
      </c>
      <c r="F27" s="1329" t="s">
        <v>573</v>
      </c>
      <c r="G27" s="418">
        <v>48.742200000000004</v>
      </c>
      <c r="H27" s="418">
        <v>40.57</v>
      </c>
      <c r="I27" s="387">
        <f t="shared" si="0"/>
        <v>4.1688721477486732E-3</v>
      </c>
    </row>
    <row r="28" spans="2:9" ht="16.5" thickBot="1">
      <c r="B28" s="425" t="s">
        <v>138</v>
      </c>
      <c r="C28" s="420">
        <v>101806.432</v>
      </c>
      <c r="D28" s="1335"/>
      <c r="E28" s="1330"/>
      <c r="F28" s="1330"/>
      <c r="G28" s="420">
        <v>101383.77600000001</v>
      </c>
      <c r="H28" s="418">
        <v>84385.600000000006</v>
      </c>
      <c r="I28" s="387">
        <f t="shared" si="0"/>
        <v>4.1688721477486507E-3</v>
      </c>
    </row>
    <row r="29" spans="2:9" ht="16.5" thickBot="1">
      <c r="B29" s="417" t="s">
        <v>574</v>
      </c>
      <c r="C29" s="418">
        <v>44.301760000000002</v>
      </c>
      <c r="D29" s="422"/>
      <c r="E29" s="1431" t="s">
        <v>103</v>
      </c>
      <c r="F29" s="1431" t="s">
        <v>613</v>
      </c>
      <c r="G29" s="418">
        <v>42.756720000000001</v>
      </c>
      <c r="H29" s="418">
        <v>37.751999999999995</v>
      </c>
      <c r="I29" s="387">
        <f t="shared" si="0"/>
        <v>3.6135606285982648E-2</v>
      </c>
    </row>
    <row r="30" spans="2:9" ht="16.5" thickBot="1">
      <c r="B30" s="419" t="s">
        <v>575</v>
      </c>
      <c r="C30" s="420">
        <v>92147.660799999998</v>
      </c>
      <c r="D30" s="426"/>
      <c r="E30" s="1432"/>
      <c r="F30" s="1432"/>
      <c r="G30" s="420">
        <v>88933.977599999998</v>
      </c>
      <c r="H30" s="418">
        <v>78524.159999999989</v>
      </c>
      <c r="I30" s="387">
        <f t="shared" si="0"/>
        <v>3.6135606285982641E-2</v>
      </c>
    </row>
    <row r="31" spans="2:9" ht="16.5" thickBot="1">
      <c r="B31" s="421" t="s">
        <v>142</v>
      </c>
      <c r="C31" s="418">
        <v>50.818000000000005</v>
      </c>
      <c r="D31" s="444"/>
      <c r="E31" s="1431" t="s">
        <v>143</v>
      </c>
      <c r="F31" s="1431" t="s">
        <v>144</v>
      </c>
      <c r="G31" s="418">
        <v>49.162799999999997</v>
      </c>
      <c r="H31" s="418">
        <v>43.41</v>
      </c>
      <c r="I31" s="387">
        <f t="shared" si="0"/>
        <v>3.3667732513201196E-2</v>
      </c>
    </row>
    <row r="32" spans="2:9" ht="16.5" thickBot="1">
      <c r="B32" s="425" t="s">
        <v>145</v>
      </c>
      <c r="C32" s="420">
        <v>105701.44000000002</v>
      </c>
      <c r="D32" s="442"/>
      <c r="E32" s="1432"/>
      <c r="F32" s="1432"/>
      <c r="G32" s="420">
        <v>102258.624</v>
      </c>
      <c r="H32" s="418">
        <v>90292.799999999988</v>
      </c>
      <c r="I32" s="387">
        <f t="shared" si="0"/>
        <v>3.3667732513201244E-2</v>
      </c>
    </row>
    <row r="33" spans="2:9" ht="16.5" thickBot="1">
      <c r="B33" s="423" t="s">
        <v>146</v>
      </c>
      <c r="C33" s="443">
        <v>68.006</v>
      </c>
      <c r="E33" s="1433" t="s">
        <v>147</v>
      </c>
      <c r="F33" s="1433" t="s">
        <v>148</v>
      </c>
      <c r="G33" s="418">
        <v>65.162400000000005</v>
      </c>
      <c r="H33" s="418">
        <v>59.6</v>
      </c>
      <c r="I33" s="387">
        <f t="shared" si="0"/>
        <v>4.363866278712869E-2</v>
      </c>
    </row>
    <row r="34" spans="2:9" ht="16.5" thickBot="1">
      <c r="B34" s="425" t="s">
        <v>149</v>
      </c>
      <c r="C34" s="420">
        <v>141452.48000000001</v>
      </c>
      <c r="D34" s="442"/>
      <c r="E34" s="1432"/>
      <c r="F34" s="1432"/>
      <c r="G34" s="420">
        <v>135537.79200000002</v>
      </c>
      <c r="H34" s="418">
        <v>123968</v>
      </c>
      <c r="I34" s="387">
        <f t="shared" si="0"/>
        <v>4.3638662787128732E-2</v>
      </c>
    </row>
    <row r="35" spans="2:9">
      <c r="I35" s="446">
        <f>AVERAGE(I5:I34)</f>
        <v>8.7391294176970932E-2</v>
      </c>
    </row>
    <row r="36" spans="2:9">
      <c r="B36" s="432" t="s">
        <v>614</v>
      </c>
      <c r="C36" s="424">
        <f>C6</f>
        <v>46842.432000000008</v>
      </c>
    </row>
    <row r="37" spans="2:9">
      <c r="C37" s="433"/>
    </row>
    <row r="38" spans="2:9">
      <c r="B38" s="434" t="s">
        <v>576</v>
      </c>
      <c r="C38" s="435">
        <v>0.24970000000000001</v>
      </c>
    </row>
    <row r="39" spans="2:9">
      <c r="B39" s="434"/>
      <c r="C39" s="433"/>
      <c r="D39" s="436"/>
      <c r="E39" s="409"/>
    </row>
    <row r="40" spans="2:9">
      <c r="C40" s="433"/>
    </row>
    <row r="41" spans="2:9">
      <c r="B41" s="434" t="s">
        <v>29</v>
      </c>
      <c r="C41" s="437">
        <v>0.12</v>
      </c>
    </row>
    <row r="42" spans="2:9">
      <c r="B42" s="434" t="s">
        <v>48</v>
      </c>
      <c r="C42" s="435">
        <f>'CAF FALL 2025'!CW30</f>
        <v>2.9959041375791508E-2</v>
      </c>
    </row>
    <row r="43" spans="2:9">
      <c r="B43" s="434"/>
      <c r="C43" s="435">
        <v>2.58E-2</v>
      </c>
      <c r="D43" s="411" t="s">
        <v>623</v>
      </c>
    </row>
    <row r="44" spans="2:9">
      <c r="B44" s="433" t="s">
        <v>577</v>
      </c>
      <c r="C44" s="433"/>
    </row>
    <row r="45" spans="2:9">
      <c r="B45" s="438" t="s">
        <v>578</v>
      </c>
      <c r="C45" s="424">
        <v>247470</v>
      </c>
    </row>
    <row r="46" spans="2:9">
      <c r="B46" s="434" t="s">
        <v>157</v>
      </c>
      <c r="C46" s="424">
        <v>252850</v>
      </c>
    </row>
    <row r="47" spans="2:9">
      <c r="B47" s="434" t="s">
        <v>579</v>
      </c>
      <c r="C47" s="424">
        <f>'[19]M2022 53_PCT'!N33</f>
        <v>135424.64000000001</v>
      </c>
    </row>
    <row r="48" spans="2:9">
      <c r="B48" s="434" t="s">
        <v>580</v>
      </c>
      <c r="C48" s="439">
        <f>C6</f>
        <v>46842.432000000008</v>
      </c>
    </row>
    <row r="49" spans="2:5">
      <c r="B49" s="434" t="s">
        <v>581</v>
      </c>
      <c r="C49" s="439">
        <f>AVERAGE(C6,C8)</f>
        <v>51615.532800000001</v>
      </c>
    </row>
    <row r="50" spans="2:5">
      <c r="B50" s="434" t="s">
        <v>582</v>
      </c>
      <c r="C50" s="424">
        <f>C8</f>
        <v>56388.633600000001</v>
      </c>
    </row>
    <row r="51" spans="2:5">
      <c r="B51" s="434" t="s">
        <v>583</v>
      </c>
      <c r="C51" s="424">
        <f>'[19]M2022 53_PCT'!N34</f>
        <v>40890.303999999996</v>
      </c>
    </row>
    <row r="52" spans="2:5">
      <c r="B52" s="434" t="s">
        <v>584</v>
      </c>
      <c r="C52" s="439">
        <f>'[19]M2022 53_PCT'!N37</f>
        <v>50652.160000000003</v>
      </c>
    </row>
    <row r="53" spans="2:5">
      <c r="B53" s="434" t="s">
        <v>585</v>
      </c>
      <c r="C53" s="439">
        <f>AVERAGE('[19]M2022 53_PCT'!N35,'[19]M2022 53_PCT'!N36)</f>
        <v>57014.464000000007</v>
      </c>
    </row>
    <row r="54" spans="2:5">
      <c r="B54" s="434"/>
      <c r="C54" s="439"/>
    </row>
    <row r="55" spans="2:5">
      <c r="B55" s="434"/>
      <c r="C55" s="439"/>
    </row>
    <row r="56" spans="2:5">
      <c r="B56" s="1434" t="s">
        <v>586</v>
      </c>
      <c r="C56" s="1435"/>
      <c r="D56" s="1435"/>
      <c r="E56" s="1435"/>
    </row>
    <row r="57" spans="2:5">
      <c r="B57" s="440" t="s">
        <v>587</v>
      </c>
      <c r="C57" s="409" t="s">
        <v>588</v>
      </c>
    </row>
    <row r="58" spans="2:5" ht="15.6" customHeight="1">
      <c r="B58" s="441" t="s">
        <v>589</v>
      </c>
      <c r="C58" s="436" t="s">
        <v>590</v>
      </c>
      <c r="D58" s="436"/>
      <c r="E58" s="436"/>
    </row>
  </sheetData>
  <mergeCells count="11">
    <mergeCell ref="B56:E56"/>
    <mergeCell ref="E29:E30"/>
    <mergeCell ref="E33:E34"/>
    <mergeCell ref="F9:F10"/>
    <mergeCell ref="F33:F34"/>
    <mergeCell ref="E9:E10"/>
    <mergeCell ref="F29:F30"/>
    <mergeCell ref="E31:E32"/>
    <mergeCell ref="F31:F32"/>
    <mergeCell ref="E19:E20"/>
    <mergeCell ref="F19:F20"/>
  </mergeCells>
  <pageMargins left="0.7" right="0.7" top="0.75" bottom="0.75" header="0.3" footer="0.3"/>
  <pageSetup scale="55"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zoomScale="80" zoomScaleNormal="80" workbookViewId="0">
      <selection activeCell="A8" sqref="A8:C8"/>
    </sheetView>
  </sheetViews>
  <sheetFormatPr defaultColWidth="9.140625" defaultRowHeight="15"/>
  <cols>
    <col min="1" max="1" width="34.42578125" customWidth="1"/>
    <col min="2" max="3" width="16.42578125" customWidth="1"/>
    <col min="4" max="4" width="32.5703125" customWidth="1"/>
    <col min="5" max="5" width="10.140625" customWidth="1"/>
    <col min="6" max="6" width="32.5703125" customWidth="1"/>
    <col min="7" max="9" width="16.42578125" customWidth="1"/>
  </cols>
  <sheetData>
    <row r="1" spans="1:9" ht="15.75" thickBot="1">
      <c r="A1" s="1511" t="s">
        <v>0</v>
      </c>
      <c r="B1" s="1512"/>
      <c r="C1" s="1512"/>
      <c r="D1" s="1513"/>
      <c r="E1" s="673"/>
      <c r="F1" s="1514" t="s">
        <v>365</v>
      </c>
      <c r="G1" s="1515"/>
      <c r="H1" s="1515"/>
      <c r="I1" s="1516"/>
    </row>
    <row r="2" spans="1:9">
      <c r="A2" s="1517" t="s">
        <v>1</v>
      </c>
      <c r="B2" s="1518"/>
      <c r="C2" s="1519"/>
      <c r="D2" s="674" t="s">
        <v>2</v>
      </c>
      <c r="E2" s="675"/>
      <c r="F2" s="547" t="s">
        <v>20</v>
      </c>
      <c r="G2" s="337">
        <v>4</v>
      </c>
      <c r="H2" s="548" t="s">
        <v>21</v>
      </c>
      <c r="I2" s="549">
        <v>1460</v>
      </c>
    </row>
    <row r="3" spans="1:9">
      <c r="A3" s="578" t="s">
        <v>3</v>
      </c>
      <c r="B3" s="676">
        <f>'Child Home Based Rehab'!B3</f>
        <v>66537.12000000001</v>
      </c>
      <c r="C3" s="677"/>
      <c r="D3" s="678" t="str">
        <f>'IFC &amp; Enhanced FC'!D3</f>
        <v>May 2024 BLS Case Worker</v>
      </c>
      <c r="E3" s="679"/>
      <c r="F3" s="554" t="s">
        <v>22</v>
      </c>
      <c r="G3" s="555" t="s">
        <v>23</v>
      </c>
      <c r="H3" s="555" t="s">
        <v>24</v>
      </c>
      <c r="I3" s="556" t="s">
        <v>25</v>
      </c>
    </row>
    <row r="4" spans="1:9">
      <c r="A4" s="578" t="s">
        <v>4</v>
      </c>
      <c r="B4" s="676">
        <f>'Child Home Based Rehab'!B4</f>
        <v>56388.633600000001</v>
      </c>
      <c r="C4" s="677"/>
      <c r="D4" s="678" t="str">
        <f>'IFC &amp; Enhanced FC'!D4</f>
        <v>May 2024 BLS DC III</v>
      </c>
      <c r="E4" s="679"/>
      <c r="F4" s="557" t="s">
        <v>3</v>
      </c>
      <c r="G4" s="558">
        <f>B3</f>
        <v>66537.12000000001</v>
      </c>
      <c r="H4" s="559">
        <v>0.17</v>
      </c>
      <c r="I4" s="680">
        <f>H4*G4</f>
        <v>11311.310400000002</v>
      </c>
    </row>
    <row r="5" spans="1:9">
      <c r="A5" s="681" t="s">
        <v>366</v>
      </c>
      <c r="B5" s="676">
        <f>'Child Home Based Rehab'!B5</f>
        <v>75175.152000000002</v>
      </c>
      <c r="C5" s="677"/>
      <c r="D5" s="678" t="str">
        <f>'IFC &amp; Enhanced FC'!D5</f>
        <v xml:space="preserve">May 2024 BLS Case Manager </v>
      </c>
      <c r="E5" s="675"/>
      <c r="F5" s="557" t="s">
        <v>4</v>
      </c>
      <c r="G5" s="558">
        <f t="shared" ref="G5:G8" si="0">B4</f>
        <v>56388.633600000001</v>
      </c>
      <c r="H5" s="559">
        <v>0.3</v>
      </c>
      <c r="I5" s="680">
        <f t="shared" ref="I5:I8" si="1">H5*G5</f>
        <v>16916.590079999998</v>
      </c>
    </row>
    <row r="6" spans="1:9">
      <c r="A6" s="578" t="s">
        <v>6</v>
      </c>
      <c r="B6" s="676">
        <f>'Child Home Based Rehab'!B6</f>
        <v>46842.432000000008</v>
      </c>
      <c r="C6" s="682"/>
      <c r="D6" s="678" t="str">
        <f>'IFC &amp; Enhanced FC'!D6</f>
        <v>May 2024 BLS DC</v>
      </c>
      <c r="E6" s="683"/>
      <c r="F6" s="563" t="s">
        <v>44</v>
      </c>
      <c r="G6" s="558">
        <f t="shared" si="0"/>
        <v>75175.152000000002</v>
      </c>
      <c r="H6" s="559">
        <v>3</v>
      </c>
      <c r="I6" s="680">
        <f t="shared" si="1"/>
        <v>225525.45600000001</v>
      </c>
    </row>
    <row r="7" spans="1:9" ht="16.5" customHeight="1">
      <c r="A7" s="578" t="s">
        <v>7</v>
      </c>
      <c r="B7" s="676">
        <f>'Child Home Based Rehab'!B7</f>
        <v>81486.911999999997</v>
      </c>
      <c r="C7" s="607"/>
      <c r="D7" s="678" t="str">
        <f>'IFC &amp; Enhanced FC'!D7</f>
        <v>May 2024 BLS Program Management</v>
      </c>
      <c r="E7" s="684"/>
      <c r="F7" s="557" t="s">
        <v>6</v>
      </c>
      <c r="G7" s="558">
        <f t="shared" si="0"/>
        <v>46842.432000000008</v>
      </c>
      <c r="H7" s="685">
        <v>0.17</v>
      </c>
      <c r="I7" s="680">
        <f t="shared" si="1"/>
        <v>7963.2134400000023</v>
      </c>
    </row>
    <row r="8" spans="1:9" ht="15.75" thickBot="1">
      <c r="A8" s="1351" t="s">
        <v>8</v>
      </c>
      <c r="B8" s="1352"/>
      <c r="C8" s="1353"/>
      <c r="D8" s="686"/>
      <c r="E8" s="684"/>
      <c r="F8" s="557" t="s">
        <v>7</v>
      </c>
      <c r="G8" s="558">
        <f t="shared" si="0"/>
        <v>81486.911999999997</v>
      </c>
      <c r="H8" s="685">
        <v>0.1</v>
      </c>
      <c r="I8" s="680">
        <f t="shared" si="1"/>
        <v>8148.6912000000002</v>
      </c>
    </row>
    <row r="9" spans="1:9" ht="15.75" thickBot="1">
      <c r="A9" s="687" t="s">
        <v>9</v>
      </c>
      <c r="B9" s="337" t="s">
        <v>10</v>
      </c>
      <c r="C9" s="688" t="s">
        <v>367</v>
      </c>
      <c r="D9" s="689"/>
      <c r="E9" s="684"/>
      <c r="F9" s="572" t="s">
        <v>26</v>
      </c>
      <c r="G9" s="690"/>
      <c r="H9" s="574">
        <f>SUM(H4:H8)</f>
        <v>3.7399999999999998</v>
      </c>
      <c r="I9" s="691">
        <f>SUM(I4:I8)</f>
        <v>269865.26111999998</v>
      </c>
    </row>
    <row r="10" spans="1:9">
      <c r="A10" s="578" t="s">
        <v>3</v>
      </c>
      <c r="B10" s="692">
        <v>0.17</v>
      </c>
      <c r="C10" s="693">
        <v>0.04</v>
      </c>
      <c r="D10" s="694" t="s">
        <v>12</v>
      </c>
      <c r="E10" s="684"/>
      <c r="F10" s="583" t="s">
        <v>27</v>
      </c>
      <c r="G10" s="584"/>
      <c r="H10" s="585">
        <f>C18</f>
        <v>0.24970000000000001</v>
      </c>
      <c r="I10" s="586">
        <f>I9*H10</f>
        <v>67385.355701663997</v>
      </c>
    </row>
    <row r="11" spans="1:9" ht="15.75" thickBot="1">
      <c r="A11" s="578" t="s">
        <v>4</v>
      </c>
      <c r="B11" s="692">
        <v>0.3</v>
      </c>
      <c r="C11" s="695">
        <v>7.4999999999999997E-2</v>
      </c>
      <c r="D11" s="694" t="s">
        <v>12</v>
      </c>
      <c r="E11" s="696"/>
      <c r="F11" s="588" t="s">
        <v>28</v>
      </c>
      <c r="G11" s="589"/>
      <c r="H11" s="589"/>
      <c r="I11" s="590">
        <f>I10+I9</f>
        <v>337250.61682166398</v>
      </c>
    </row>
    <row r="12" spans="1:9" ht="15.75" thickTop="1">
      <c r="A12" s="578" t="s">
        <v>5</v>
      </c>
      <c r="B12" s="692">
        <v>3</v>
      </c>
      <c r="C12" s="693">
        <v>1.35</v>
      </c>
      <c r="D12" s="694" t="s">
        <v>12</v>
      </c>
      <c r="E12" s="697"/>
      <c r="F12" s="698" t="str">
        <f>A22</f>
        <v>Misc FC Specific expenses</v>
      </c>
      <c r="G12" s="699"/>
      <c r="H12" s="699">
        <f>C22</f>
        <v>1.4999999999999999E-2</v>
      </c>
      <c r="I12" s="700">
        <f>(I11+I14+I15)*H12</f>
        <v>5122.7533263249588</v>
      </c>
    </row>
    <row r="13" spans="1:9">
      <c r="A13" s="578" t="s">
        <v>6</v>
      </c>
      <c r="B13" s="692">
        <v>0.17</v>
      </c>
      <c r="C13" s="693">
        <v>0.04</v>
      </c>
      <c r="D13" s="694" t="s">
        <v>12</v>
      </c>
      <c r="E13" s="656"/>
      <c r="F13" s="578" t="s">
        <v>29</v>
      </c>
      <c r="H13" s="592">
        <f>C19</f>
        <v>0.12</v>
      </c>
      <c r="I13" s="593">
        <f>SUM(I11+I14+I15)*H13</f>
        <v>40982.026610599671</v>
      </c>
    </row>
    <row r="14" spans="1:9">
      <c r="A14" s="578" t="s">
        <v>7</v>
      </c>
      <c r="B14" s="692">
        <v>0.1</v>
      </c>
      <c r="C14" s="693">
        <v>0.03</v>
      </c>
      <c r="D14" s="694" t="s">
        <v>12</v>
      </c>
      <c r="E14" s="656"/>
      <c r="F14" s="578" t="s">
        <v>368</v>
      </c>
      <c r="H14" s="701"/>
      <c r="I14" s="593">
        <f>C20</f>
        <v>2104.3516</v>
      </c>
    </row>
    <row r="15" spans="1:9">
      <c r="A15" s="578" t="s">
        <v>45</v>
      </c>
      <c r="B15" s="692">
        <v>0.16</v>
      </c>
      <c r="C15" s="693">
        <v>0.04</v>
      </c>
      <c r="D15" s="694" t="s">
        <v>12</v>
      </c>
      <c r="E15" s="656"/>
      <c r="F15" s="557" t="s">
        <v>369</v>
      </c>
      <c r="H15" s="701"/>
      <c r="I15" s="593">
        <f>C21</f>
        <v>2161.92</v>
      </c>
    </row>
    <row r="16" spans="1:9">
      <c r="A16" s="1351" t="s">
        <v>13</v>
      </c>
      <c r="B16" s="1352"/>
      <c r="C16" s="1353"/>
      <c r="D16" s="689"/>
      <c r="E16" s="656"/>
      <c r="F16" s="578" t="s">
        <v>30</v>
      </c>
      <c r="H16" s="701">
        <f>C25</f>
        <v>3.108174</v>
      </c>
      <c r="I16" s="593">
        <f>H16*I2</f>
        <v>4537.9340400000001</v>
      </c>
    </row>
    <row r="17" spans="1:9" ht="15.75" thickBot="1">
      <c r="A17" s="547"/>
      <c r="B17" s="337"/>
      <c r="C17" s="688"/>
      <c r="D17" s="689"/>
      <c r="E17" s="656"/>
      <c r="F17" s="702" t="s">
        <v>31</v>
      </c>
      <c r="G17" s="703"/>
      <c r="H17" s="703"/>
      <c r="I17" s="704">
        <f>I11+I13+I14+I15+I16+I12</f>
        <v>392159.60239858861</v>
      </c>
    </row>
    <row r="18" spans="1:9">
      <c r="A18" s="578" t="s">
        <v>14</v>
      </c>
      <c r="B18" s="614"/>
      <c r="C18" s="705">
        <f>'IFC &amp; Enhanced FC'!C9</f>
        <v>0.24970000000000001</v>
      </c>
      <c r="D18" s="571" t="s">
        <v>592</v>
      </c>
      <c r="E18" s="656"/>
      <c r="F18" s="578" t="s">
        <v>640</v>
      </c>
      <c r="G18" s="706"/>
      <c r="H18" s="592">
        <f>C26</f>
        <v>2.9959041375791508E-2</v>
      </c>
      <c r="I18" s="594">
        <f>(I11+I14+I15+I16)*H18</f>
        <v>10367.470744421176</v>
      </c>
    </row>
    <row r="19" spans="1:9" ht="15.75" thickBot="1">
      <c r="A19" s="578" t="s">
        <v>15</v>
      </c>
      <c r="B19" s="607"/>
      <c r="C19" s="707">
        <f>'IFC &amp; Enhanced FC'!C10</f>
        <v>0.12</v>
      </c>
      <c r="D19" s="571" t="s">
        <v>592</v>
      </c>
      <c r="E19" s="656"/>
      <c r="F19" s="708" t="s">
        <v>32</v>
      </c>
      <c r="G19" s="709"/>
      <c r="H19" s="709"/>
      <c r="I19" s="622">
        <f>(I17+I18)/I2</f>
        <v>275.70347475548618</v>
      </c>
    </row>
    <row r="20" spans="1:9">
      <c r="A20" s="578" t="s">
        <v>368</v>
      </c>
      <c r="B20" s="710"/>
      <c r="C20" s="711">
        <f>'M2024 BLS SALARY CHART (53_PCT)'!C17*52</f>
        <v>2104.3516</v>
      </c>
      <c r="D20" s="712" t="s">
        <v>375</v>
      </c>
      <c r="E20" s="656"/>
      <c r="F20" s="656"/>
      <c r="G20" s="607"/>
      <c r="H20" s="607" t="s">
        <v>370</v>
      </c>
      <c r="I20" s="713">
        <v>243.14382499434004</v>
      </c>
    </row>
    <row r="21" spans="1:9" ht="30">
      <c r="A21" s="557" t="s">
        <v>369</v>
      </c>
      <c r="B21" s="656" t="s">
        <v>371</v>
      </c>
      <c r="C21" s="714">
        <f>22.52*24*4</f>
        <v>2161.92</v>
      </c>
      <c r="D21" s="715" t="s">
        <v>669</v>
      </c>
      <c r="E21" s="716"/>
      <c r="F21" s="684"/>
      <c r="G21" s="684"/>
      <c r="H21" s="684"/>
      <c r="I21" s="717">
        <f>(I19-I20)/I20</f>
        <v>0.13391106996817245</v>
      </c>
    </row>
    <row r="22" spans="1:9">
      <c r="A22" s="1404" t="s">
        <v>536</v>
      </c>
      <c r="B22" s="718"/>
      <c r="C22" s="1406">
        <v>1.4999999999999999E-2</v>
      </c>
      <c r="D22" s="1405" t="s">
        <v>537</v>
      </c>
      <c r="E22" s="719"/>
    </row>
    <row r="23" spans="1:9">
      <c r="A23" s="1415" t="s">
        <v>372</v>
      </c>
      <c r="B23" s="718"/>
      <c r="C23" s="1416">
        <v>2.6438643292682744E-2</v>
      </c>
      <c r="D23" s="720"/>
      <c r="E23" s="721"/>
    </row>
    <row r="24" spans="1:9">
      <c r="A24" s="1415" t="s">
        <v>373</v>
      </c>
      <c r="B24" s="718"/>
      <c r="C24" s="1416">
        <v>1.8700000000000001E-2</v>
      </c>
      <c r="D24" s="715"/>
      <c r="E24" s="721"/>
    </row>
    <row r="25" spans="1:9" ht="30">
      <c r="A25" s="722" t="s">
        <v>18</v>
      </c>
      <c r="C25" s="723">
        <f>'IFC &amp; Enhanced FC'!C12</f>
        <v>3.108174</v>
      </c>
      <c r="D25" s="694" t="str">
        <f>'IFC &amp; Enhanced FC'!D12</f>
        <v>DCF defined plus prior CAF (2.58%)</v>
      </c>
      <c r="E25" s="724"/>
    </row>
    <row r="26" spans="1:9">
      <c r="A26" s="725" t="s">
        <v>374</v>
      </c>
      <c r="B26" s="726"/>
      <c r="C26" s="727">
        <f>'CAF FALL 2025'!CW30</f>
        <v>2.9959041375791508E-2</v>
      </c>
      <c r="D26" s="598" t="s">
        <v>625</v>
      </c>
      <c r="E26" s="721"/>
      <c r="G26" s="728"/>
      <c r="H26" s="225"/>
    </row>
    <row r="27" spans="1:9" ht="15.75" thickBot="1">
      <c r="A27" s="729"/>
      <c r="B27" s="730"/>
      <c r="C27" s="731"/>
      <c r="D27" s="732"/>
      <c r="E27" s="733"/>
      <c r="F27" s="607"/>
      <c r="G27" s="607"/>
      <c r="H27" s="607"/>
      <c r="I27" s="607"/>
    </row>
  </sheetData>
  <mergeCells count="3">
    <mergeCell ref="A1:D1"/>
    <mergeCell ref="F1:I1"/>
    <mergeCell ref="A2:C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23"/>
  <sheetViews>
    <sheetView topLeftCell="A2" zoomScale="90" zoomScaleNormal="90" workbookViewId="0">
      <selection activeCell="A22" sqref="A22:C22"/>
    </sheetView>
  </sheetViews>
  <sheetFormatPr defaultColWidth="8.85546875" defaultRowHeight="15"/>
  <cols>
    <col min="1" max="1" width="38.42578125" style="734" customWidth="1"/>
    <col min="2" max="2" width="11.28515625" style="734" customWidth="1"/>
    <col min="3" max="3" width="7" style="734" bestFit="1" customWidth="1"/>
    <col min="4" max="4" width="30.7109375" style="734" customWidth="1"/>
    <col min="5" max="5" width="5.85546875" style="734" customWidth="1"/>
    <col min="6" max="6" width="27.140625" style="734" bestFit="1" customWidth="1"/>
    <col min="7" max="7" width="14.28515625" style="734" customWidth="1"/>
    <col min="8" max="8" width="10.85546875" style="734" bestFit="1" customWidth="1"/>
    <col min="9" max="9" width="9.85546875" style="734" bestFit="1" customWidth="1"/>
    <col min="10" max="10" width="10.28515625" style="734" customWidth="1"/>
    <col min="11" max="11" width="27.140625" style="734" bestFit="1" customWidth="1"/>
    <col min="12" max="12" width="17.85546875" style="734" customWidth="1"/>
    <col min="13" max="13" width="10.85546875" style="734" bestFit="1" customWidth="1"/>
    <col min="14" max="14" width="8.85546875" style="734" bestFit="1" customWidth="1"/>
    <col min="15" max="16384" width="8.85546875" style="734"/>
  </cols>
  <sheetData>
    <row r="1" spans="1:14" ht="15.75" thickBot="1">
      <c r="A1" s="607"/>
      <c r="B1" s="607"/>
      <c r="C1" s="607"/>
      <c r="D1" s="607"/>
      <c r="E1" s="607"/>
    </row>
    <row r="2" spans="1:14" ht="46.35" customHeight="1" thickBot="1">
      <c r="A2" s="1511" t="s">
        <v>0</v>
      </c>
      <c r="B2" s="1512"/>
      <c r="C2" s="1512"/>
      <c r="D2" s="1513"/>
      <c r="E2" s="673"/>
      <c r="F2" s="1520" t="s">
        <v>55</v>
      </c>
      <c r="G2" s="1521"/>
      <c r="H2" s="1521"/>
      <c r="I2" s="1522"/>
      <c r="K2" s="1426" t="s">
        <v>54</v>
      </c>
      <c r="L2" s="1427"/>
      <c r="M2" s="1427"/>
      <c r="N2" s="1428"/>
    </row>
    <row r="3" spans="1:14" ht="30">
      <c r="A3" s="1517" t="s">
        <v>1</v>
      </c>
      <c r="B3" s="1518"/>
      <c r="C3" s="1519"/>
      <c r="D3" s="674" t="s">
        <v>2</v>
      </c>
      <c r="E3" s="675"/>
      <c r="F3" s="547" t="s">
        <v>20</v>
      </c>
      <c r="G3" s="337">
        <v>8</v>
      </c>
      <c r="H3" s="548" t="s">
        <v>21</v>
      </c>
      <c r="I3" s="549">
        <v>2920</v>
      </c>
      <c r="K3" s="547" t="s">
        <v>20</v>
      </c>
      <c r="L3" s="337">
        <v>1</v>
      </c>
      <c r="M3" s="548" t="s">
        <v>21</v>
      </c>
      <c r="N3" s="549">
        <v>365</v>
      </c>
    </row>
    <row r="4" spans="1:14">
      <c r="A4" s="735" t="s">
        <v>3</v>
      </c>
      <c r="B4" s="736">
        <f>'IFC &amp; Enhanced FC'!B3</f>
        <v>66537.12000000001</v>
      </c>
      <c r="C4" s="737"/>
      <c r="D4" s="738" t="s">
        <v>636</v>
      </c>
      <c r="E4" s="679"/>
      <c r="F4" s="554" t="s">
        <v>22</v>
      </c>
      <c r="G4" s="555" t="s">
        <v>23</v>
      </c>
      <c r="H4" s="555" t="s">
        <v>24</v>
      </c>
      <c r="I4" s="556" t="s">
        <v>25</v>
      </c>
      <c r="K4" s="554" t="s">
        <v>22</v>
      </c>
      <c r="L4" s="555" t="s">
        <v>23</v>
      </c>
      <c r="M4" s="555" t="s">
        <v>24</v>
      </c>
      <c r="N4" s="556" t="s">
        <v>25</v>
      </c>
    </row>
    <row r="5" spans="1:14">
      <c r="A5" s="735" t="s">
        <v>4</v>
      </c>
      <c r="B5" s="736">
        <f>'IFC &amp; Enhanced FC'!B4</f>
        <v>56388.633600000001</v>
      </c>
      <c r="C5" s="739"/>
      <c r="D5" s="738" t="s">
        <v>636</v>
      </c>
      <c r="E5" s="679"/>
      <c r="F5" s="740" t="s">
        <v>3</v>
      </c>
      <c r="G5" s="741">
        <f>B4</f>
        <v>66537.12000000001</v>
      </c>
      <c r="H5" s="742">
        <v>0.32</v>
      </c>
      <c r="I5" s="743">
        <f>H5*G5</f>
        <v>21291.878400000005</v>
      </c>
      <c r="K5" s="740" t="s">
        <v>4</v>
      </c>
      <c r="L5" s="741">
        <f>G6</f>
        <v>56388.633600000001</v>
      </c>
      <c r="M5" s="744">
        <v>6.8000000000000005E-2</v>
      </c>
      <c r="N5" s="743">
        <f>M5*L5</f>
        <v>3834.4270848000006</v>
      </c>
    </row>
    <row r="6" spans="1:14" ht="30">
      <c r="A6" s="681" t="s">
        <v>5</v>
      </c>
      <c r="B6" s="736">
        <f>'IFC &amp; Enhanced FC'!B5</f>
        <v>75175.152000000002</v>
      </c>
      <c r="C6" s="739"/>
      <c r="D6" s="738" t="s">
        <v>636</v>
      </c>
      <c r="E6" s="675"/>
      <c r="F6" s="740" t="s">
        <v>4</v>
      </c>
      <c r="G6" s="741">
        <f t="shared" ref="G6:G12" si="0">B5</f>
        <v>56388.633600000001</v>
      </c>
      <c r="H6" s="742">
        <v>0.16666666666666666</v>
      </c>
      <c r="I6" s="743">
        <f t="shared" ref="I6:I12" si="1">H6*G6</f>
        <v>9398.105599999999</v>
      </c>
      <c r="K6" s="745" t="s">
        <v>5</v>
      </c>
      <c r="L6" s="741">
        <f>G7</f>
        <v>75175.152000000002</v>
      </c>
      <c r="M6" s="744">
        <v>0.2</v>
      </c>
      <c r="N6" s="743">
        <f t="shared" ref="N6:N10" si="2">M6*L6</f>
        <v>15035.030400000001</v>
      </c>
    </row>
    <row r="7" spans="1:14" ht="30">
      <c r="A7" s="735" t="s">
        <v>6</v>
      </c>
      <c r="B7" s="736">
        <f>'IFC &amp; Enhanced FC'!B6</f>
        <v>46842.432000000008</v>
      </c>
      <c r="C7" s="739"/>
      <c r="D7" s="738" t="s">
        <v>636</v>
      </c>
      <c r="E7" s="683"/>
      <c r="F7" s="745" t="s">
        <v>5</v>
      </c>
      <c r="G7" s="741">
        <f t="shared" si="0"/>
        <v>75175.152000000002</v>
      </c>
      <c r="H7" s="742">
        <v>1.25</v>
      </c>
      <c r="I7" s="743">
        <f t="shared" si="1"/>
        <v>93968.94</v>
      </c>
      <c r="K7" s="740" t="s">
        <v>6</v>
      </c>
      <c r="L7" s="741">
        <f>G8</f>
        <v>46842.432000000008</v>
      </c>
      <c r="M7" s="744">
        <v>0.3</v>
      </c>
      <c r="N7" s="743">
        <f t="shared" si="2"/>
        <v>14052.729600000002</v>
      </c>
    </row>
    <row r="8" spans="1:14">
      <c r="A8" s="735" t="s">
        <v>7</v>
      </c>
      <c r="B8" s="746">
        <f>'IFC &amp; Enhanced FC'!B7</f>
        <v>81486.911999999997</v>
      </c>
      <c r="C8" s="739"/>
      <c r="D8" s="738" t="s">
        <v>636</v>
      </c>
      <c r="E8" s="684"/>
      <c r="F8" s="740" t="s">
        <v>6</v>
      </c>
      <c r="G8" s="741">
        <f t="shared" si="0"/>
        <v>46842.432000000008</v>
      </c>
      <c r="H8" s="747">
        <v>1</v>
      </c>
      <c r="I8" s="743">
        <f t="shared" si="1"/>
        <v>46842.432000000008</v>
      </c>
      <c r="K8" s="740" t="s">
        <v>7</v>
      </c>
      <c r="L8" s="741">
        <f>G9</f>
        <v>81486.911999999997</v>
      </c>
      <c r="M8" s="748">
        <v>0.03</v>
      </c>
      <c r="N8" s="743">
        <f t="shared" si="2"/>
        <v>2444.60736</v>
      </c>
    </row>
    <row r="9" spans="1:14">
      <c r="A9" s="740" t="s">
        <v>45</v>
      </c>
      <c r="B9" s="736">
        <f>'M2024 BLS SALARY CHART (53_PCT)'!C18</f>
        <v>84174.063999999998</v>
      </c>
      <c r="C9" s="739"/>
      <c r="D9" s="738" t="s">
        <v>636</v>
      </c>
      <c r="E9" s="684"/>
      <c r="F9" s="740" t="s">
        <v>7</v>
      </c>
      <c r="G9" s="741">
        <f t="shared" si="0"/>
        <v>81486.911999999997</v>
      </c>
      <c r="H9" s="747">
        <v>0.1</v>
      </c>
      <c r="I9" s="743">
        <f t="shared" si="1"/>
        <v>8148.6912000000002</v>
      </c>
      <c r="K9" s="740" t="s">
        <v>52</v>
      </c>
      <c r="L9" s="741">
        <f>G10</f>
        <v>84174.063999999998</v>
      </c>
      <c r="M9" s="748">
        <v>0.1</v>
      </c>
      <c r="N9" s="743">
        <f t="shared" si="2"/>
        <v>8417.4063999999998</v>
      </c>
    </row>
    <row r="10" spans="1:14" ht="15.75" thickBot="1">
      <c r="A10" s="740" t="s">
        <v>46</v>
      </c>
      <c r="B10" s="736">
        <f>'M2024 BLS SALARY CHART (53_PCT)'!C14</f>
        <v>75175.152000000002</v>
      </c>
      <c r="C10" s="739"/>
      <c r="D10" s="738" t="s">
        <v>636</v>
      </c>
      <c r="E10" s="684"/>
      <c r="F10" s="740" t="s">
        <v>45</v>
      </c>
      <c r="G10" s="741">
        <f t="shared" si="0"/>
        <v>84174.063999999998</v>
      </c>
      <c r="H10" s="747">
        <v>0.15</v>
      </c>
      <c r="I10" s="743">
        <f t="shared" si="1"/>
        <v>12626.1096</v>
      </c>
      <c r="J10" s="337"/>
      <c r="K10" s="740" t="s">
        <v>53</v>
      </c>
      <c r="L10" s="741">
        <f>G5</f>
        <v>66537.12000000001</v>
      </c>
      <c r="M10" s="748">
        <v>0.17499999999999999</v>
      </c>
      <c r="N10" s="743">
        <f t="shared" si="2"/>
        <v>11643.996000000001</v>
      </c>
    </row>
    <row r="11" spans="1:14" ht="15.75" thickBot="1">
      <c r="A11" s="749" t="s">
        <v>47</v>
      </c>
      <c r="B11" s="750">
        <f>'M2024 BLS SALARY CHART (53_PCT)'!C32</f>
        <v>105701.44000000002</v>
      </c>
      <c r="C11" s="751"/>
      <c r="D11" s="738" t="s">
        <v>636</v>
      </c>
      <c r="E11" s="684"/>
      <c r="F11" s="740" t="s">
        <v>46</v>
      </c>
      <c r="G11" s="741">
        <f>'M2024 BLS SALARY CH (40 50 53)'!C12</f>
        <v>66537.12000000001</v>
      </c>
      <c r="H11" s="747">
        <v>0.5</v>
      </c>
      <c r="I11" s="743">
        <f t="shared" si="1"/>
        <v>33268.560000000005</v>
      </c>
      <c r="K11" s="572" t="s">
        <v>26</v>
      </c>
      <c r="L11" s="752"/>
      <c r="M11" s="574">
        <f>SUM(M5:M10)</f>
        <v>0.873</v>
      </c>
      <c r="N11" s="691">
        <f>SUM(N5:N10)</f>
        <v>55428.196844800004</v>
      </c>
    </row>
    <row r="12" spans="1:14" ht="15.75" thickBot="1">
      <c r="A12" s="1351" t="s">
        <v>8</v>
      </c>
      <c r="B12" s="1352"/>
      <c r="C12" s="1353"/>
      <c r="D12" s="738"/>
      <c r="E12" s="696"/>
      <c r="F12" s="740" t="s">
        <v>47</v>
      </c>
      <c r="G12" s="741">
        <f t="shared" si="0"/>
        <v>105701.44000000002</v>
      </c>
      <c r="H12" s="747">
        <v>0.1</v>
      </c>
      <c r="I12" s="743">
        <f t="shared" si="1"/>
        <v>10570.144000000002</v>
      </c>
      <c r="K12" s="749" t="s">
        <v>27</v>
      </c>
      <c r="L12" s="753"/>
      <c r="M12" s="754">
        <f>H14</f>
        <v>0.24970000000000001</v>
      </c>
      <c r="N12" s="755">
        <f>N11*M12</f>
        <v>13840.420752146561</v>
      </c>
    </row>
    <row r="13" spans="1:14" ht="15.75" thickBot="1">
      <c r="A13" s="687" t="s">
        <v>9</v>
      </c>
      <c r="B13" s="337" t="s">
        <v>10</v>
      </c>
      <c r="C13" s="756"/>
      <c r="D13" s="738"/>
      <c r="E13" s="697"/>
      <c r="F13" s="572" t="s">
        <v>26</v>
      </c>
      <c r="G13" s="757"/>
      <c r="H13" s="574">
        <f>SUM(H5:H12)</f>
        <v>3.5866666666666669</v>
      </c>
      <c r="I13" s="691">
        <f>SUM(I5:I12)</f>
        <v>236114.86079999999</v>
      </c>
      <c r="K13" s="758" t="s">
        <v>28</v>
      </c>
      <c r="L13" s="759"/>
      <c r="M13" s="759"/>
      <c r="N13" s="760">
        <f>N12+N11</f>
        <v>69268.617596946569</v>
      </c>
    </row>
    <row r="14" spans="1:14">
      <c r="A14" s="735" t="s">
        <v>3</v>
      </c>
      <c r="B14" s="761">
        <v>0.04</v>
      </c>
      <c r="C14" s="762"/>
      <c r="D14" s="738" t="s">
        <v>12</v>
      </c>
      <c r="E14" s="656"/>
      <c r="F14" s="749" t="s">
        <v>27</v>
      </c>
      <c r="G14" s="753"/>
      <c r="H14" s="754">
        <f>C23</f>
        <v>0.24970000000000001</v>
      </c>
      <c r="I14" s="755">
        <f>H14*I13</f>
        <v>58957.880741759996</v>
      </c>
      <c r="K14" s="735" t="s">
        <v>29</v>
      </c>
      <c r="M14" s="763">
        <f>H16</f>
        <v>0.12</v>
      </c>
      <c r="N14" s="764">
        <f>N13*M14</f>
        <v>8312.2341116335883</v>
      </c>
    </row>
    <row r="15" spans="1:14" ht="15.75" thickBot="1">
      <c r="A15" s="735" t="s">
        <v>4</v>
      </c>
      <c r="B15" s="761">
        <v>2.0833333333333332E-2</v>
      </c>
      <c r="C15" s="765"/>
      <c r="D15" s="738" t="s">
        <v>12</v>
      </c>
      <c r="E15" s="656"/>
      <c r="F15" s="758" t="s">
        <v>28</v>
      </c>
      <c r="G15" s="759"/>
      <c r="H15" s="759"/>
      <c r="I15" s="760">
        <f>I14+I13</f>
        <v>295072.74154175998</v>
      </c>
      <c r="K15" s="766" t="str">
        <f>A25</f>
        <v>Misc FC Specific expenses</v>
      </c>
      <c r="L15" s="767"/>
      <c r="M15" s="768">
        <f>C25</f>
        <v>1.4999999999999999E-2</v>
      </c>
      <c r="N15" s="769">
        <f>N13*M15</f>
        <v>1039.0292639541985</v>
      </c>
    </row>
    <row r="16" spans="1:14" ht="16.5" thickTop="1" thickBot="1">
      <c r="A16" s="735" t="s">
        <v>5</v>
      </c>
      <c r="B16" s="761">
        <v>1.25</v>
      </c>
      <c r="C16" s="762"/>
      <c r="D16" s="738" t="s">
        <v>12</v>
      </c>
      <c r="E16" s="656"/>
      <c r="F16" s="735" t="s">
        <v>29</v>
      </c>
      <c r="H16" s="770">
        <f>C24</f>
        <v>0.12</v>
      </c>
      <c r="I16" s="764">
        <f>I15*H16</f>
        <v>35408.728985011199</v>
      </c>
      <c r="K16" s="771" t="s">
        <v>31</v>
      </c>
      <c r="L16" s="772"/>
      <c r="M16" s="772"/>
      <c r="N16" s="773">
        <f>N14+N13+N15</f>
        <v>78619.88097253436</v>
      </c>
    </row>
    <row r="17" spans="1:15" ht="15.75" thickTop="1">
      <c r="A17" s="735" t="s">
        <v>6</v>
      </c>
      <c r="B17" s="761">
        <v>0.125</v>
      </c>
      <c r="C17" s="762"/>
      <c r="D17" s="738" t="s">
        <v>12</v>
      </c>
      <c r="E17" s="656"/>
      <c r="F17" s="735" t="s">
        <v>30</v>
      </c>
      <c r="H17" s="774">
        <f>C26</f>
        <v>3.108174</v>
      </c>
      <c r="I17" s="764">
        <f>H17*I3</f>
        <v>9075.8680800000002</v>
      </c>
      <c r="K17" s="775" t="str">
        <f>F20</f>
        <v>CAF</v>
      </c>
      <c r="L17" s="776"/>
      <c r="M17" s="777">
        <f>H20</f>
        <v>2.9959041375791508E-2</v>
      </c>
      <c r="N17" s="778">
        <f>N13*M17</f>
        <v>2075.2213806308018</v>
      </c>
    </row>
    <row r="18" spans="1:15" ht="15.75" thickBot="1">
      <c r="A18" s="735" t="s">
        <v>7</v>
      </c>
      <c r="B18" s="761">
        <v>1.2500000000000001E-2</v>
      </c>
      <c r="C18" s="762"/>
      <c r="D18" s="738" t="s">
        <v>12</v>
      </c>
      <c r="E18" s="656"/>
      <c r="F18" s="766" t="str">
        <f>A25</f>
        <v>Misc FC Specific expenses</v>
      </c>
      <c r="G18" s="767"/>
      <c r="H18" s="779">
        <f>C25</f>
        <v>1.4999999999999999E-2</v>
      </c>
      <c r="I18" s="769">
        <f>(I15)*H18</f>
        <v>4426.0911231263999</v>
      </c>
      <c r="K18" s="780" t="s">
        <v>32</v>
      </c>
      <c r="L18" s="781"/>
      <c r="M18" s="781"/>
      <c r="N18" s="622">
        <f>(N17+N16)/N3</f>
        <v>221.08247220045249</v>
      </c>
    </row>
    <row r="19" spans="1:15" ht="15.75" thickBot="1">
      <c r="A19" s="735" t="s">
        <v>45</v>
      </c>
      <c r="B19" s="761">
        <v>0.15</v>
      </c>
      <c r="C19" s="762"/>
      <c r="D19" s="738" t="s">
        <v>12</v>
      </c>
      <c r="E19" s="656"/>
      <c r="F19" s="702" t="s">
        <v>31</v>
      </c>
      <c r="G19" s="782"/>
      <c r="H19" s="782"/>
      <c r="I19" s="783">
        <f>I17+I16+I15+I18</f>
        <v>343983.42972989759</v>
      </c>
      <c r="K19" s="696"/>
      <c r="L19" s="696"/>
      <c r="M19" s="784" t="s">
        <v>33</v>
      </c>
      <c r="N19" s="713">
        <v>201.18782450912815</v>
      </c>
      <c r="O19" s="785">
        <f>(N18-N19)/N19</f>
        <v>9.888594272473826E-2</v>
      </c>
    </row>
    <row r="20" spans="1:15">
      <c r="A20" s="735" t="s">
        <v>46</v>
      </c>
      <c r="B20" s="761">
        <v>0.5</v>
      </c>
      <c r="C20" s="762"/>
      <c r="D20" s="738" t="s">
        <v>12</v>
      </c>
      <c r="E20" s="656"/>
      <c r="F20" s="735" t="str">
        <f>A27</f>
        <v>CAF</v>
      </c>
      <c r="G20" s="786"/>
      <c r="H20" s="770">
        <f>C27</f>
        <v>2.9959041375791508E-2</v>
      </c>
      <c r="I20" s="787">
        <f>(I15+I17)*H20</f>
        <v>9112.0007800477651</v>
      </c>
      <c r="K20" s="684"/>
      <c r="L20" s="684"/>
      <c r="M20" s="684"/>
      <c r="N20" s="684"/>
    </row>
    <row r="21" spans="1:15" ht="15.75" thickBot="1">
      <c r="A21" s="749" t="s">
        <v>47</v>
      </c>
      <c r="B21" s="788">
        <v>0.1</v>
      </c>
      <c r="C21" s="789"/>
      <c r="D21" s="790" t="s">
        <v>12</v>
      </c>
      <c r="E21" s="656"/>
      <c r="F21" s="780" t="s">
        <v>32</v>
      </c>
      <c r="G21" s="781"/>
      <c r="H21" s="781"/>
      <c r="I21" s="622">
        <f>(I19+I20)/I3</f>
        <v>120.92309264039226</v>
      </c>
      <c r="K21" s="684"/>
      <c r="L21" s="684"/>
      <c r="M21" s="684"/>
      <c r="N21" s="684"/>
    </row>
    <row r="22" spans="1:15">
      <c r="A22" s="1351" t="s">
        <v>13</v>
      </c>
      <c r="B22" s="1352"/>
      <c r="C22" s="1353"/>
      <c r="D22" s="738"/>
      <c r="E22" s="716"/>
      <c r="F22" s="656"/>
      <c r="G22" s="607"/>
      <c r="H22" s="784" t="s">
        <v>33</v>
      </c>
      <c r="I22" s="713">
        <v>110.48640834616936</v>
      </c>
      <c r="J22" s="785">
        <f>(I21-I22)/I22</f>
        <v>9.4461250487239204E-2</v>
      </c>
      <c r="K22" s="684"/>
      <c r="L22" s="684"/>
      <c r="M22" s="684"/>
      <c r="N22" s="684"/>
    </row>
    <row r="23" spans="1:15" ht="15.75" thickBot="1">
      <c r="A23" s="735" t="s">
        <v>14</v>
      </c>
      <c r="B23" s="791"/>
      <c r="C23" s="792">
        <f>'IFC &amp; Enhanced FC'!C9</f>
        <v>0.24970000000000001</v>
      </c>
      <c r="D23" s="738" t="s">
        <v>639</v>
      </c>
      <c r="E23" s="719"/>
      <c r="F23" s="656"/>
      <c r="G23" s="607"/>
      <c r="H23" s="607"/>
      <c r="I23" s="607"/>
    </row>
    <row r="24" spans="1:15" ht="15.75" thickBot="1">
      <c r="A24" s="735" t="s">
        <v>15</v>
      </c>
      <c r="B24" s="607"/>
      <c r="C24" s="793">
        <f>'IFC &amp; Enhanced FC'!C10</f>
        <v>0.12</v>
      </c>
      <c r="D24" s="738" t="s">
        <v>633</v>
      </c>
      <c r="E24" s="721"/>
      <c r="F24" s="794" t="s">
        <v>50</v>
      </c>
      <c r="G24" s="795" t="s">
        <v>280</v>
      </c>
      <c r="H24" s="796" t="s">
        <v>43</v>
      </c>
      <c r="K24" s="797" t="s">
        <v>56</v>
      </c>
      <c r="L24" s="798" t="s">
        <v>280</v>
      </c>
      <c r="M24" s="796" t="s">
        <v>43</v>
      </c>
    </row>
    <row r="25" spans="1:15">
      <c r="A25" s="799" t="str">
        <f>'IFC Family Residential'!A22</f>
        <v>Misc FC Specific expenses</v>
      </c>
      <c r="B25" s="607"/>
      <c r="C25" s="800">
        <f>'IFC Family Residential'!C22</f>
        <v>1.4999999999999999E-2</v>
      </c>
      <c r="D25" s="801" t="s">
        <v>12</v>
      </c>
      <c r="E25" s="721"/>
      <c r="F25" s="735" t="s">
        <v>51</v>
      </c>
      <c r="G25" s="802">
        <v>36.79</v>
      </c>
      <c r="H25" s="803">
        <f>'IFC &amp; Enhanced FC'!C16</f>
        <v>37.739182</v>
      </c>
      <c r="K25" s="735" t="s">
        <v>51</v>
      </c>
      <c r="L25" s="804">
        <v>36.79</v>
      </c>
      <c r="M25" s="803">
        <f>H25</f>
        <v>37.739182</v>
      </c>
    </row>
    <row r="26" spans="1:15" ht="15" customHeight="1" thickBot="1">
      <c r="A26" s="1354" t="s">
        <v>18</v>
      </c>
      <c r="B26" s="1355"/>
      <c r="C26" s="805">
        <f>'IFC &amp; Enhanced FC'!C12</f>
        <v>3.108174</v>
      </c>
      <c r="D26" s="738" t="str">
        <f>'IFC &amp; Enhanced FC'!D12</f>
        <v>DCF defined plus prior CAF (2.58%)</v>
      </c>
      <c r="E26" s="724"/>
      <c r="F26" s="735" t="s">
        <v>35</v>
      </c>
      <c r="G26" s="802">
        <v>45.660705827084804</v>
      </c>
      <c r="H26" s="806">
        <f>G26*(C27+1)</f>
        <v>47.028656802206285</v>
      </c>
      <c r="K26" s="735" t="s">
        <v>35</v>
      </c>
      <c r="L26" s="804">
        <v>38.010360033486819</v>
      </c>
      <c r="M26" s="806">
        <f>L26*(C27+1)</f>
        <v>39.149113982438784</v>
      </c>
    </row>
    <row r="27" spans="1:15" ht="15.75" thickBot="1">
      <c r="A27" s="807" t="s">
        <v>48</v>
      </c>
      <c r="B27" s="808"/>
      <c r="C27" s="809">
        <f>'IFC &amp; Enhanced FC'!C14</f>
        <v>2.9959041375791508E-2</v>
      </c>
      <c r="D27" s="810" t="s">
        <v>638</v>
      </c>
      <c r="E27" s="721"/>
      <c r="F27" s="811"/>
      <c r="G27" s="812">
        <f>G25+G26</f>
        <v>82.450705827084803</v>
      </c>
      <c r="H27" s="813">
        <f>SUM(H25:H26)</f>
        <v>84.767838802206285</v>
      </c>
      <c r="I27" s="814">
        <f>(H27-G27)/G27</f>
        <v>2.8103252141721633E-2</v>
      </c>
      <c r="K27" s="811"/>
      <c r="L27" s="812">
        <f>SUM(L25:L26)</f>
        <v>74.800360033486811</v>
      </c>
      <c r="M27" s="813">
        <f>SUM(M25:M26)</f>
        <v>76.888295982438791</v>
      </c>
      <c r="N27" s="815">
        <f>(M27-L27)/L27</f>
        <v>2.7913447849946812E-2</v>
      </c>
    </row>
    <row r="28" spans="1:15">
      <c r="A28" s="733"/>
      <c r="B28" s="733"/>
      <c r="C28" s="733"/>
      <c r="D28" s="733"/>
      <c r="E28" s="733"/>
      <c r="F28" s="607"/>
      <c r="G28" s="607"/>
      <c r="H28" s="607"/>
      <c r="I28" s="607"/>
    </row>
    <row r="29" spans="1:15">
      <c r="A29" s="656"/>
      <c r="B29" s="656"/>
      <c r="C29" s="656"/>
      <c r="D29" s="656"/>
      <c r="E29" s="656"/>
      <c r="F29" s="607"/>
      <c r="G29" s="607"/>
      <c r="H29" s="607"/>
      <c r="I29" s="607"/>
    </row>
    <row r="30" spans="1:15" hidden="1">
      <c r="E30" s="656"/>
      <c r="F30" s="607"/>
      <c r="G30" s="607"/>
      <c r="H30" s="607"/>
      <c r="I30" s="607"/>
    </row>
    <row r="31" spans="1:15">
      <c r="F31" s="816"/>
      <c r="G31" s="683"/>
      <c r="H31" s="683"/>
      <c r="I31" s="817"/>
    </row>
    <row r="32" spans="1:15">
      <c r="F32" s="818"/>
      <c r="G32" s="819"/>
      <c r="H32" s="820"/>
    </row>
    <row r="33" spans="5:9">
      <c r="F33" s="818"/>
      <c r="G33" s="821"/>
      <c r="H33" s="821"/>
    </row>
    <row r="34" spans="5:9">
      <c r="F34" s="822"/>
      <c r="G34" s="823"/>
      <c r="H34" s="823"/>
      <c r="I34" s="824"/>
    </row>
    <row r="35" spans="5:9">
      <c r="F35" s="733"/>
    </row>
    <row r="37" spans="5:9">
      <c r="E37" s="656"/>
    </row>
    <row r="38" spans="5:9">
      <c r="E38" s="656"/>
    </row>
    <row r="115" spans="1:6">
      <c r="A115" s="607"/>
      <c r="B115" s="607"/>
      <c r="C115" s="607"/>
      <c r="D115" s="607"/>
    </row>
    <row r="121" spans="1:6">
      <c r="E121" s="607"/>
    </row>
    <row r="123" spans="1:6">
      <c r="F123" s="607"/>
    </row>
  </sheetData>
  <mergeCells count="4">
    <mergeCell ref="K2:N2"/>
    <mergeCell ref="A2:D2"/>
    <mergeCell ref="F2:I2"/>
    <mergeCell ref="A3:C3"/>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3"/>
  <sheetViews>
    <sheetView zoomScale="85" zoomScaleNormal="85" workbookViewId="0">
      <selection activeCell="A9" sqref="A9:C9"/>
    </sheetView>
  </sheetViews>
  <sheetFormatPr defaultColWidth="22" defaultRowHeight="15"/>
  <cols>
    <col min="1" max="1" width="31.85546875" customWidth="1"/>
    <col min="2" max="2" width="10" bestFit="1" customWidth="1"/>
    <col min="3" max="3" width="8.5703125" bestFit="1" customWidth="1"/>
    <col min="4" max="4" width="23.85546875" customWidth="1"/>
    <col min="5" max="5" width="5.42578125" customWidth="1"/>
    <col min="6" max="6" width="33.85546875" customWidth="1"/>
    <col min="7" max="7" width="10" bestFit="1" customWidth="1"/>
    <col min="8" max="8" width="12.42578125" bestFit="1" customWidth="1"/>
    <col min="9" max="9" width="11.140625" bestFit="1" customWidth="1"/>
    <col min="10" max="10" width="10" customWidth="1"/>
    <col min="11" max="11" width="34" customWidth="1"/>
    <col min="12" max="12" width="11.85546875" customWidth="1"/>
    <col min="13" max="13" width="12.85546875" bestFit="1" customWidth="1"/>
    <col min="14" max="14" width="11.140625" bestFit="1" customWidth="1"/>
    <col min="15" max="15" width="22" style="825"/>
  </cols>
  <sheetData>
    <row r="1" spans="1:14" ht="33" customHeight="1" thickBot="1">
      <c r="A1" s="1526" t="s">
        <v>0</v>
      </c>
      <c r="B1" s="1527"/>
      <c r="C1" s="1527"/>
      <c r="D1" s="1528"/>
      <c r="E1" s="696"/>
      <c r="F1" s="1426" t="s">
        <v>60</v>
      </c>
      <c r="G1" s="1491"/>
      <c r="H1" s="1491"/>
      <c r="I1" s="1492"/>
      <c r="J1" s="696"/>
      <c r="K1" s="1426" t="s">
        <v>61</v>
      </c>
      <c r="L1" s="1491"/>
      <c r="M1" s="1491"/>
      <c r="N1" s="1492"/>
    </row>
    <row r="2" spans="1:14" ht="15.75" thickBot="1">
      <c r="A2" s="1529" t="s">
        <v>1</v>
      </c>
      <c r="B2" s="1530"/>
      <c r="C2" s="1531"/>
      <c r="D2" s="826" t="s">
        <v>2</v>
      </c>
      <c r="E2" s="827"/>
      <c r="F2" s="828" t="s">
        <v>20</v>
      </c>
      <c r="G2" s="453">
        <v>8</v>
      </c>
      <c r="H2" s="829" t="s">
        <v>21</v>
      </c>
      <c r="I2" s="830">
        <v>2920</v>
      </c>
      <c r="K2" s="828" t="s">
        <v>20</v>
      </c>
      <c r="L2" s="453">
        <v>5</v>
      </c>
      <c r="M2" s="829" t="s">
        <v>21</v>
      </c>
      <c r="N2" s="830">
        <v>1825</v>
      </c>
    </row>
    <row r="3" spans="1:14" ht="15.75" thickBot="1">
      <c r="A3" s="578" t="s">
        <v>3</v>
      </c>
      <c r="B3" s="736">
        <f>'Transition to Adulthood'!B4</f>
        <v>66537.12000000001</v>
      </c>
      <c r="C3" s="736"/>
      <c r="D3" s="831" t="s">
        <v>636</v>
      </c>
      <c r="E3" s="832"/>
      <c r="F3" s="833" t="s">
        <v>22</v>
      </c>
      <c r="G3" s="834" t="s">
        <v>23</v>
      </c>
      <c r="H3" s="834" t="s">
        <v>24</v>
      </c>
      <c r="I3" s="835" t="s">
        <v>25</v>
      </c>
      <c r="J3" s="832"/>
      <c r="K3" s="833" t="s">
        <v>22</v>
      </c>
      <c r="L3" s="834" t="s">
        <v>23</v>
      </c>
      <c r="M3" s="834" t="s">
        <v>24</v>
      </c>
      <c r="N3" s="835" t="s">
        <v>25</v>
      </c>
    </row>
    <row r="4" spans="1:14">
      <c r="A4" s="578" t="s">
        <v>4</v>
      </c>
      <c r="B4" s="736">
        <f>'Transition to Adulthood'!B5</f>
        <v>56388.633600000001</v>
      </c>
      <c r="C4" s="736"/>
      <c r="D4" s="836" t="s">
        <v>636</v>
      </c>
      <c r="E4" s="696"/>
      <c r="F4" s="557" t="s">
        <v>3</v>
      </c>
      <c r="G4" s="558">
        <f>B3</f>
        <v>66537.12000000001</v>
      </c>
      <c r="H4" s="559">
        <v>0.32</v>
      </c>
      <c r="I4" s="560">
        <f>H4*G4</f>
        <v>21291.878400000005</v>
      </c>
      <c r="J4" s="696"/>
      <c r="K4" s="557" t="s">
        <v>3</v>
      </c>
      <c r="L4" s="558">
        <f>G4</f>
        <v>66537.12000000001</v>
      </c>
      <c r="M4" s="837">
        <v>0.32</v>
      </c>
      <c r="N4" s="680">
        <f>M4*L4</f>
        <v>21291.878400000005</v>
      </c>
    </row>
    <row r="5" spans="1:14">
      <c r="A5" s="681" t="s">
        <v>5</v>
      </c>
      <c r="B5" s="736">
        <f>'Transition to Adulthood'!B6</f>
        <v>75175.152000000002</v>
      </c>
      <c r="C5" s="736"/>
      <c r="D5" s="836" t="s">
        <v>636</v>
      </c>
      <c r="E5" s="838"/>
      <c r="F5" s="557" t="s">
        <v>4</v>
      </c>
      <c r="G5" s="558">
        <f>B4</f>
        <v>56388.633600000001</v>
      </c>
      <c r="H5" s="562">
        <v>0.16700000000000001</v>
      </c>
      <c r="I5" s="560">
        <f t="shared" ref="I5:I8" si="0">H5*G5</f>
        <v>9416.9018112000012</v>
      </c>
      <c r="J5" s="838"/>
      <c r="K5" s="557" t="s">
        <v>4</v>
      </c>
      <c r="L5" s="558">
        <f>G5</f>
        <v>56388.633600000001</v>
      </c>
      <c r="M5" s="837">
        <v>0.1666667</v>
      </c>
      <c r="N5" s="680">
        <f t="shared" ref="N5:N9" si="1">M5*L5</f>
        <v>9398.1074796211196</v>
      </c>
    </row>
    <row r="6" spans="1:14">
      <c r="A6" s="578" t="s">
        <v>6</v>
      </c>
      <c r="B6" s="839">
        <f>'Transition to Adulthood'!B7</f>
        <v>46842.432000000008</v>
      </c>
      <c r="C6" s="736"/>
      <c r="D6" s="836" t="s">
        <v>636</v>
      </c>
      <c r="E6" s="840"/>
      <c r="F6" s="841" t="s">
        <v>5</v>
      </c>
      <c r="G6" s="558">
        <f>B5</f>
        <v>75175.152000000002</v>
      </c>
      <c r="H6" s="562">
        <v>1.5</v>
      </c>
      <c r="I6" s="560">
        <f t="shared" si="0"/>
        <v>112762.728</v>
      </c>
      <c r="J6" s="840"/>
      <c r="K6" s="841" t="s">
        <v>5</v>
      </c>
      <c r="L6" s="558">
        <f>G6</f>
        <v>75175.152000000002</v>
      </c>
      <c r="M6" s="837">
        <v>1</v>
      </c>
      <c r="N6" s="680">
        <f t="shared" si="1"/>
        <v>75175.152000000002</v>
      </c>
    </row>
    <row r="7" spans="1:14">
      <c r="A7" s="578" t="s">
        <v>7</v>
      </c>
      <c r="B7" s="676">
        <f>'Transition to Adulthood'!B8</f>
        <v>81486.911999999997</v>
      </c>
      <c r="C7" s="607"/>
      <c r="D7" s="836" t="s">
        <v>636</v>
      </c>
      <c r="E7" s="840"/>
      <c r="F7" s="557" t="s">
        <v>6</v>
      </c>
      <c r="G7" s="558">
        <f>B6</f>
        <v>46842.432000000008</v>
      </c>
      <c r="H7" s="562">
        <v>1</v>
      </c>
      <c r="I7" s="560">
        <f t="shared" si="0"/>
        <v>46842.432000000008</v>
      </c>
      <c r="J7" s="840"/>
      <c r="K7" s="557" t="s">
        <v>6</v>
      </c>
      <c r="L7" s="558">
        <f>G7</f>
        <v>46842.432000000008</v>
      </c>
      <c r="M7" s="837">
        <v>1</v>
      </c>
      <c r="N7" s="680">
        <f t="shared" si="1"/>
        <v>46842.432000000008</v>
      </c>
    </row>
    <row r="8" spans="1:14" ht="15.75" thickBot="1">
      <c r="A8" s="583" t="s">
        <v>57</v>
      </c>
      <c r="B8" s="842">
        <f>B6</f>
        <v>46842.432000000008</v>
      </c>
      <c r="C8" s="736"/>
      <c r="D8" s="843" t="s">
        <v>636</v>
      </c>
      <c r="E8" s="844"/>
      <c r="F8" s="557" t="s">
        <v>7</v>
      </c>
      <c r="G8" s="558">
        <f>B7</f>
        <v>81486.911999999997</v>
      </c>
      <c r="H8" s="845">
        <v>0.25</v>
      </c>
      <c r="I8" s="560">
        <f t="shared" si="0"/>
        <v>20371.727999999999</v>
      </c>
      <c r="J8" s="846"/>
      <c r="K8" s="557" t="s">
        <v>7</v>
      </c>
      <c r="L8" s="558">
        <f>G8</f>
        <v>81486.911999999997</v>
      </c>
      <c r="M8" s="837">
        <v>0.1</v>
      </c>
      <c r="N8" s="680">
        <f t="shared" si="1"/>
        <v>8148.6912000000002</v>
      </c>
    </row>
    <row r="9" spans="1:14" ht="15.75" thickBot="1">
      <c r="A9" s="1356" t="s">
        <v>8</v>
      </c>
      <c r="B9" s="1357"/>
      <c r="C9" s="1358"/>
      <c r="D9" s="689"/>
      <c r="E9" s="844"/>
      <c r="F9" s="572" t="s">
        <v>26</v>
      </c>
      <c r="G9" s="573"/>
      <c r="H9" s="574">
        <f>SUM(H4:H8)</f>
        <v>3.2370000000000001</v>
      </c>
      <c r="I9" s="575">
        <f>SUM(I4:I8)</f>
        <v>210685.66821120001</v>
      </c>
      <c r="J9" s="846"/>
      <c r="K9" s="583" t="s">
        <v>57</v>
      </c>
      <c r="L9" s="558">
        <f>L7</f>
        <v>46842.432000000008</v>
      </c>
      <c r="M9" s="837">
        <v>1</v>
      </c>
      <c r="N9" s="680">
        <f t="shared" si="1"/>
        <v>46842.432000000008</v>
      </c>
    </row>
    <row r="10" spans="1:14" ht="15.75" thickBot="1">
      <c r="A10" s="847" t="s">
        <v>9</v>
      </c>
      <c r="B10" s="453" t="s">
        <v>10</v>
      </c>
      <c r="C10" s="848" t="s">
        <v>11</v>
      </c>
      <c r="D10" s="689"/>
      <c r="E10" s="844"/>
      <c r="F10" s="583" t="s">
        <v>27</v>
      </c>
      <c r="G10" s="584"/>
      <c r="H10" s="585">
        <f>C18</f>
        <v>0.24970000000000001</v>
      </c>
      <c r="I10" s="586">
        <f>H10*I9</f>
        <v>52608.211352336642</v>
      </c>
      <c r="J10" s="846"/>
      <c r="K10" s="572" t="s">
        <v>26</v>
      </c>
      <c r="L10" s="573"/>
      <c r="M10" s="574">
        <f>SUM(M4:M9)</f>
        <v>3.5866666999999999</v>
      </c>
      <c r="N10" s="691">
        <f>SUM(N4:N9)</f>
        <v>207698.69307962112</v>
      </c>
    </row>
    <row r="11" spans="1:14" ht="15.75" thickBot="1">
      <c r="A11" s="578" t="s">
        <v>3</v>
      </c>
      <c r="B11" s="692">
        <v>0.04</v>
      </c>
      <c r="C11" s="693">
        <v>0.32</v>
      </c>
      <c r="D11" s="694" t="s">
        <v>12</v>
      </c>
      <c r="E11" s="849"/>
      <c r="F11" s="588" t="s">
        <v>28</v>
      </c>
      <c r="G11" s="589"/>
      <c r="H11" s="589"/>
      <c r="I11" s="590">
        <f>I10+I9</f>
        <v>263293.87956353667</v>
      </c>
      <c r="J11" s="849"/>
      <c r="K11" s="583" t="s">
        <v>27</v>
      </c>
      <c r="L11" s="584"/>
      <c r="M11" s="585">
        <f>H10</f>
        <v>0.24970000000000001</v>
      </c>
      <c r="N11" s="850">
        <f>M11*N10</f>
        <v>51862.363661981399</v>
      </c>
    </row>
    <row r="12" spans="1:14" ht="16.5" thickTop="1" thickBot="1">
      <c r="A12" s="578" t="s">
        <v>4</v>
      </c>
      <c r="B12" s="851">
        <v>2.0833333333333332E-2</v>
      </c>
      <c r="C12" s="693">
        <v>0.1666667</v>
      </c>
      <c r="D12" s="694" t="s">
        <v>12</v>
      </c>
      <c r="E12" s="852"/>
      <c r="F12" s="698" t="str">
        <f>A21</f>
        <v>Misc FC Specific expenses</v>
      </c>
      <c r="G12" s="699"/>
      <c r="H12" s="699">
        <f>C21</f>
        <v>1.4999999999999999E-2</v>
      </c>
      <c r="I12" s="700">
        <f>I11*H12</f>
        <v>3949.40819345305</v>
      </c>
      <c r="J12" s="852"/>
      <c r="K12" s="588" t="s">
        <v>28</v>
      </c>
      <c r="L12" s="589"/>
      <c r="M12" s="589"/>
      <c r="N12" s="760">
        <f>N11+N10</f>
        <v>259561.05674160252</v>
      </c>
    </row>
    <row r="13" spans="1:14" ht="15.75" thickTop="1">
      <c r="A13" s="578" t="s">
        <v>58</v>
      </c>
      <c r="B13" s="692">
        <v>1.5</v>
      </c>
      <c r="C13" s="693">
        <v>1</v>
      </c>
      <c r="D13" s="694" t="s">
        <v>12</v>
      </c>
      <c r="E13" s="696"/>
      <c r="F13" s="578" t="s">
        <v>29</v>
      </c>
      <c r="H13" s="592">
        <f>C19</f>
        <v>0.12</v>
      </c>
      <c r="I13" s="593">
        <f>I11*H13</f>
        <v>31595.2655476244</v>
      </c>
      <c r="J13" s="696"/>
      <c r="K13" s="698" t="str">
        <f>F12</f>
        <v>Misc FC Specific expenses</v>
      </c>
      <c r="L13" s="699"/>
      <c r="M13" s="699">
        <f>H12</f>
        <v>1.4999999999999999E-2</v>
      </c>
      <c r="N13" s="700">
        <f>N12*M13</f>
        <v>3893.4158511240375</v>
      </c>
    </row>
    <row r="14" spans="1:14">
      <c r="A14" s="578" t="s">
        <v>6</v>
      </c>
      <c r="B14" s="692">
        <v>1</v>
      </c>
      <c r="C14" s="693">
        <v>1</v>
      </c>
      <c r="D14" s="694" t="s">
        <v>12</v>
      </c>
      <c r="E14" s="849"/>
      <c r="F14" s="578" t="s">
        <v>30</v>
      </c>
      <c r="H14" s="701">
        <f>C20</f>
        <v>3.108174</v>
      </c>
      <c r="I14" s="593">
        <f>H14*I2</f>
        <v>9075.8680800000002</v>
      </c>
      <c r="J14" s="849"/>
      <c r="K14" s="578" t="s">
        <v>29</v>
      </c>
      <c r="M14" s="592">
        <f>H13</f>
        <v>0.12</v>
      </c>
      <c r="N14" s="593">
        <f>N12*M14</f>
        <v>31147.3268089923</v>
      </c>
    </row>
    <row r="15" spans="1:14" ht="15.75" thickBot="1">
      <c r="A15" s="578" t="s">
        <v>7</v>
      </c>
      <c r="B15" s="692">
        <v>0.25</v>
      </c>
      <c r="C15" s="693">
        <v>1</v>
      </c>
      <c r="D15" s="694" t="s">
        <v>12</v>
      </c>
      <c r="E15" s="696"/>
      <c r="F15" s="771" t="s">
        <v>31</v>
      </c>
      <c r="G15" s="610"/>
      <c r="H15" s="610"/>
      <c r="I15" s="853">
        <f>I11+I13+I14+I12</f>
        <v>307914.42138461408</v>
      </c>
      <c r="J15" s="854"/>
      <c r="K15" s="578" t="s">
        <v>30</v>
      </c>
      <c r="M15" s="701">
        <f>H14</f>
        <v>3.108174</v>
      </c>
      <c r="N15" s="593">
        <f>M15*N2</f>
        <v>5672.4175500000001</v>
      </c>
    </row>
    <row r="16" spans="1:14" ht="16.5" thickTop="1" thickBot="1">
      <c r="A16" s="583" t="s">
        <v>57</v>
      </c>
      <c r="B16" s="855">
        <v>0</v>
      </c>
      <c r="C16" s="856">
        <v>1</v>
      </c>
      <c r="D16" s="857" t="s">
        <v>12</v>
      </c>
      <c r="E16" s="840"/>
      <c r="F16" s="578" t="str">
        <f>A22</f>
        <v xml:space="preserve">CAF </v>
      </c>
      <c r="G16" s="614"/>
      <c r="H16" s="592">
        <f>C22</f>
        <v>2.9959041375791508E-2</v>
      </c>
      <c r="I16" s="594">
        <f>(I11+I14)*H16</f>
        <v>8159.9365391666061</v>
      </c>
      <c r="J16" s="840"/>
      <c r="K16" s="771" t="s">
        <v>31</v>
      </c>
      <c r="L16" s="610"/>
      <c r="M16" s="610"/>
      <c r="N16" s="773">
        <f>N12+N14+N15+N13</f>
        <v>300274.21695171884</v>
      </c>
    </row>
    <row r="17" spans="1:15" ht="16.5" thickTop="1" thickBot="1">
      <c r="A17" s="1356" t="s">
        <v>13</v>
      </c>
      <c r="B17" s="1357"/>
      <c r="C17" s="1358"/>
      <c r="D17" s="689"/>
      <c r="E17" s="852"/>
      <c r="F17" s="708" t="s">
        <v>32</v>
      </c>
      <c r="G17" s="709"/>
      <c r="H17" s="709"/>
      <c r="I17" s="622">
        <f>(I16+I15)/I2</f>
        <v>108.24464312458242</v>
      </c>
      <c r="J17" s="852"/>
      <c r="K17" s="578" t="str">
        <f>F16</f>
        <v xml:space="preserve">CAF </v>
      </c>
      <c r="L17" s="706"/>
      <c r="M17" s="592">
        <f>H16</f>
        <v>2.9959041375791508E-2</v>
      </c>
      <c r="N17" s="858">
        <f>(N12+N15)*M17</f>
        <v>7946.1406305470528</v>
      </c>
    </row>
    <row r="18" spans="1:15" ht="15.75" thickBot="1">
      <c r="A18" s="578" t="s">
        <v>14</v>
      </c>
      <c r="B18" s="614"/>
      <c r="C18" s="859">
        <f>'Transition to Adulthood'!C23</f>
        <v>0.24970000000000001</v>
      </c>
      <c r="D18" s="689" t="str">
        <f>'Transition to Adulthood'!D23</f>
        <v>FY25 MA Comptrollers Approved</v>
      </c>
      <c r="E18" s="852"/>
      <c r="G18" s="592"/>
      <c r="H18" s="784" t="s">
        <v>33</v>
      </c>
      <c r="I18" s="713">
        <v>97.083277310156433</v>
      </c>
      <c r="J18" s="860">
        <f>(I17-I18)/I18</f>
        <v>0.11496692451747648</v>
      </c>
      <c r="K18" s="708" t="s">
        <v>32</v>
      </c>
      <c r="L18" s="709"/>
      <c r="M18" s="709"/>
      <c r="N18" s="622">
        <f>(N17+N16)/N2+10</f>
        <v>178.88786716836489</v>
      </c>
    </row>
    <row r="19" spans="1:15">
      <c r="A19" s="578" t="s">
        <v>15</v>
      </c>
      <c r="B19" s="861"/>
      <c r="C19" s="862">
        <f>'Transition to Adulthood'!C24</f>
        <v>0.12</v>
      </c>
      <c r="D19" s="689" t="str">
        <f>'Transition to Adulthood'!D24</f>
        <v>EOHHS Benchmark</v>
      </c>
      <c r="E19" s="863"/>
      <c r="G19" s="592"/>
      <c r="H19" s="592"/>
      <c r="I19" s="864"/>
      <c r="J19" s="852"/>
      <c r="L19" s="592"/>
      <c r="M19" s="784" t="s">
        <v>33</v>
      </c>
      <c r="N19" s="713">
        <v>161.44765749855355</v>
      </c>
      <c r="O19" s="860">
        <f>(N18-N19)/N19</f>
        <v>0.10802392515337418</v>
      </c>
    </row>
    <row r="20" spans="1:15" ht="30.75" thickBot="1">
      <c r="A20" s="1359" t="s">
        <v>685</v>
      </c>
      <c r="B20" s="1360"/>
      <c r="C20" s="865">
        <f>'Transition to Adulthood'!C26</f>
        <v>3.108174</v>
      </c>
      <c r="D20" s="694" t="str">
        <f>'IFC Family Residential'!D25</f>
        <v>DCF defined plus prior CAF (2.58%)</v>
      </c>
      <c r="E20" s="852"/>
      <c r="F20" s="863"/>
      <c r="G20" s="863"/>
      <c r="H20" s="863"/>
      <c r="I20" s="863"/>
      <c r="J20" s="696"/>
      <c r="L20" s="592"/>
      <c r="M20" s="592"/>
      <c r="N20" s="623"/>
    </row>
    <row r="21" spans="1:15" ht="15.75" thickBot="1">
      <c r="A21" s="1407" t="str">
        <f>'Transition to Adulthood'!A25</f>
        <v>Misc FC Specific expenses</v>
      </c>
      <c r="B21" s="866"/>
      <c r="C21" s="1409">
        <f>'Transition to Adulthood'!C25</f>
        <v>1.4999999999999999E-2</v>
      </c>
      <c r="D21" s="1408" t="s">
        <v>12</v>
      </c>
      <c r="E21" s="852"/>
      <c r="F21" s="1523" t="s">
        <v>62</v>
      </c>
      <c r="G21" s="1524"/>
      <c r="H21" s="1525"/>
      <c r="I21" s="656"/>
      <c r="J21" s="867"/>
      <c r="K21" s="1420" t="s">
        <v>63</v>
      </c>
      <c r="L21" s="1421"/>
      <c r="M21" s="1422"/>
      <c r="N21" s="656"/>
    </row>
    <row r="22" spans="1:15" ht="30.75" thickBot="1">
      <c r="A22" s="868" t="s">
        <v>59</v>
      </c>
      <c r="B22" s="869"/>
      <c r="C22" s="597">
        <f>'CAF FALL 2025'!CW30</f>
        <v>2.9959041375791508E-2</v>
      </c>
      <c r="D22" s="870" t="s">
        <v>625</v>
      </c>
      <c r="E22" s="696"/>
      <c r="F22" s="871"/>
      <c r="G22" s="872" t="s">
        <v>280</v>
      </c>
      <c r="H22" s="873" t="s">
        <v>43</v>
      </c>
      <c r="I22" s="656"/>
      <c r="J22" s="874"/>
      <c r="K22" s="799"/>
      <c r="L22" s="875" t="s">
        <v>280</v>
      </c>
      <c r="M22" s="876" t="s">
        <v>43</v>
      </c>
      <c r="N22" s="656"/>
    </row>
    <row r="23" spans="1:15">
      <c r="A23" s="673"/>
      <c r="B23" s="673"/>
      <c r="C23" s="673"/>
      <c r="D23" s="673"/>
      <c r="E23" s="867"/>
      <c r="F23" s="877" t="s">
        <v>51</v>
      </c>
      <c r="G23" s="878">
        <v>36.79</v>
      </c>
      <c r="H23" s="879">
        <f>'IFC &amp; Enhanced FC'!$C$16</f>
        <v>37.739182</v>
      </c>
      <c r="I23" s="656"/>
      <c r="J23" s="696"/>
      <c r="K23" s="877" t="s">
        <v>51</v>
      </c>
      <c r="L23" s="878">
        <v>36.79</v>
      </c>
      <c r="M23" s="880">
        <f>H23</f>
        <v>37.739182</v>
      </c>
      <c r="N23" s="656"/>
    </row>
    <row r="24" spans="1:15" ht="15.75" thickBot="1">
      <c r="A24" s="881"/>
      <c r="B24" s="881"/>
      <c r="C24" s="881"/>
      <c r="D24" s="881"/>
      <c r="E24" s="874"/>
      <c r="F24" s="799" t="s">
        <v>35</v>
      </c>
      <c r="G24" s="882">
        <v>57.047022954730629</v>
      </c>
      <c r="H24" s="883">
        <f>G24*(C22+1)</f>
        <v>58.756097075797136</v>
      </c>
      <c r="I24" s="656"/>
      <c r="J24" s="696"/>
      <c r="K24" s="884" t="s">
        <v>35</v>
      </c>
      <c r="L24" s="885">
        <v>93.462249160197018</v>
      </c>
      <c r="M24" s="886">
        <f>L24*(C22+1)</f>
        <v>96.262288549861893</v>
      </c>
      <c r="N24" s="656"/>
    </row>
    <row r="25" spans="1:15" ht="15.75" thickBot="1">
      <c r="A25" s="881"/>
      <c r="B25" s="881"/>
      <c r="C25" s="881"/>
      <c r="D25" s="881"/>
      <c r="E25" s="696"/>
      <c r="F25" s="871"/>
      <c r="G25" s="887">
        <f>G23+G24</f>
        <v>93.837022954730628</v>
      </c>
      <c r="H25" s="888">
        <f>H23+H24</f>
        <v>96.495279075797129</v>
      </c>
      <c r="I25" s="889">
        <f>(H25-G25)/G25</f>
        <v>2.8328436232987815E-2</v>
      </c>
      <c r="J25" s="890"/>
      <c r="K25" s="871"/>
      <c r="L25" s="891">
        <f>L24+L23</f>
        <v>130.25224916019701</v>
      </c>
      <c r="M25" s="892">
        <f>M24+M23</f>
        <v>134.00147054986189</v>
      </c>
      <c r="N25" s="889">
        <f>(M25-L25)/L25</f>
        <v>2.8784312085495901E-2</v>
      </c>
    </row>
    <row r="26" spans="1:15">
      <c r="A26" s="679"/>
      <c r="B26" s="679"/>
      <c r="C26" s="679"/>
      <c r="D26" s="679"/>
      <c r="E26" s="893"/>
      <c r="F26" s="894"/>
      <c r="J26" s="696"/>
      <c r="K26" s="816"/>
      <c r="L26" s="683"/>
      <c r="M26" s="683"/>
      <c r="N26" s="817"/>
    </row>
    <row r="27" spans="1:15">
      <c r="A27" s="606"/>
      <c r="B27" s="606"/>
      <c r="C27" s="608"/>
      <c r="D27" s="895"/>
      <c r="E27" s="696"/>
      <c r="F27" s="816"/>
      <c r="G27" s="683"/>
      <c r="H27" s="683"/>
      <c r="I27" s="684"/>
      <c r="J27" s="896"/>
      <c r="K27" s="894"/>
      <c r="L27" s="232"/>
      <c r="M27" s="359"/>
    </row>
    <row r="28" spans="1:15">
      <c r="A28" s="606"/>
      <c r="B28" s="606"/>
      <c r="C28" s="608"/>
      <c r="D28" s="895"/>
      <c r="E28" s="896"/>
      <c r="F28" s="897"/>
      <c r="G28" s="898"/>
      <c r="H28" s="899"/>
      <c r="I28" s="656"/>
      <c r="J28" s="896"/>
      <c r="K28" s="894"/>
      <c r="L28" s="167"/>
      <c r="M28" s="225"/>
    </row>
    <row r="29" spans="1:15">
      <c r="E29" s="896"/>
      <c r="F29" s="897"/>
      <c r="G29" s="900"/>
      <c r="H29" s="900"/>
      <c r="I29" s="656"/>
      <c r="J29" s="696"/>
      <c r="K29" s="822"/>
      <c r="L29" s="823"/>
      <c r="M29" s="102"/>
      <c r="N29" s="824"/>
    </row>
    <row r="30" spans="1:15">
      <c r="E30" s="696"/>
      <c r="F30" s="822"/>
      <c r="G30" s="823"/>
      <c r="H30" s="901"/>
      <c r="I30" s="824"/>
    </row>
    <row r="33" spans="5:5">
      <c r="E33" s="902"/>
    </row>
  </sheetData>
  <mergeCells count="6">
    <mergeCell ref="F21:H21"/>
    <mergeCell ref="A1:D1"/>
    <mergeCell ref="F1:I1"/>
    <mergeCell ref="K1:N1"/>
    <mergeCell ref="A2:C2"/>
    <mergeCell ref="K21:M2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zoomScale="80" zoomScaleNormal="80" workbookViewId="0">
      <selection activeCell="A17" sqref="A17:B17"/>
    </sheetView>
  </sheetViews>
  <sheetFormatPr defaultColWidth="8.85546875" defaultRowHeight="15"/>
  <cols>
    <col min="1" max="1" width="34.140625" customWidth="1"/>
    <col min="2" max="2" width="14.5703125" customWidth="1"/>
    <col min="3" max="3" width="45.5703125" customWidth="1"/>
    <col min="6" max="6" width="33.85546875" customWidth="1"/>
    <col min="7" max="9" width="17" customWidth="1"/>
    <col min="10" max="10" width="9.42578125" bestFit="1" customWidth="1"/>
  </cols>
  <sheetData>
    <row r="1" spans="1:9" ht="34.35" customHeight="1" thickBot="1">
      <c r="A1" s="1511" t="s">
        <v>0</v>
      </c>
      <c r="B1" s="1512"/>
      <c r="C1" s="1513"/>
      <c r="D1" s="673"/>
      <c r="F1" s="1520" t="s">
        <v>72</v>
      </c>
      <c r="G1" s="1521"/>
      <c r="H1" s="1521"/>
      <c r="I1" s="1522"/>
    </row>
    <row r="2" spans="1:9">
      <c r="A2" s="1517" t="s">
        <v>1</v>
      </c>
      <c r="B2" s="1518"/>
      <c r="C2" s="674" t="s">
        <v>2</v>
      </c>
      <c r="D2" s="673"/>
      <c r="F2" s="547" t="s">
        <v>20</v>
      </c>
      <c r="G2" s="337">
        <v>8</v>
      </c>
      <c r="H2" s="548" t="s">
        <v>21</v>
      </c>
      <c r="I2" s="549">
        <v>2920</v>
      </c>
    </row>
    <row r="3" spans="1:9">
      <c r="A3" s="578" t="s">
        <v>3</v>
      </c>
      <c r="B3" s="676">
        <f>'Transition to Adulthood'!B4</f>
        <v>66537.12000000001</v>
      </c>
      <c r="C3" s="678" t="s">
        <v>636</v>
      </c>
      <c r="D3" s="697"/>
      <c r="F3" s="554" t="s">
        <v>22</v>
      </c>
      <c r="G3" s="555" t="s">
        <v>23</v>
      </c>
      <c r="H3" s="555" t="s">
        <v>24</v>
      </c>
      <c r="I3" s="556" t="s">
        <v>25</v>
      </c>
    </row>
    <row r="4" spans="1:9">
      <c r="A4" s="578" t="s">
        <v>4</v>
      </c>
      <c r="B4" s="676">
        <f>'Transition to Adulthood'!B5</f>
        <v>56388.633600000001</v>
      </c>
      <c r="C4" s="678" t="s">
        <v>636</v>
      </c>
      <c r="D4" s="903"/>
      <c r="F4" s="557" t="s">
        <v>3</v>
      </c>
      <c r="G4" s="558">
        <f t="shared" ref="G4:G9" si="0">B3</f>
        <v>66537.12000000001</v>
      </c>
      <c r="H4" s="559">
        <v>0.32</v>
      </c>
      <c r="I4" s="680">
        <f>H4*G4</f>
        <v>21291.878400000005</v>
      </c>
    </row>
    <row r="5" spans="1:9">
      <c r="A5" s="681" t="s">
        <v>5</v>
      </c>
      <c r="B5" s="676">
        <f>'Transition to Adulthood'!B6</f>
        <v>75175.152000000002</v>
      </c>
      <c r="C5" s="678" t="s">
        <v>636</v>
      </c>
      <c r="D5" s="903"/>
      <c r="F5" s="557" t="s">
        <v>4</v>
      </c>
      <c r="G5" s="558">
        <f t="shared" si="0"/>
        <v>56388.633600000001</v>
      </c>
      <c r="H5" s="562">
        <v>0.17</v>
      </c>
      <c r="I5" s="680">
        <f t="shared" ref="I5:I9" si="1">H5*G5</f>
        <v>9586.067712</v>
      </c>
    </row>
    <row r="6" spans="1:9">
      <c r="A6" s="578" t="s">
        <v>6</v>
      </c>
      <c r="B6" s="676">
        <f>'Transition to Adulthood'!B7</f>
        <v>46842.432000000008</v>
      </c>
      <c r="C6" s="678" t="s">
        <v>636</v>
      </c>
      <c r="D6" s="903"/>
      <c r="F6" s="841" t="s">
        <v>5</v>
      </c>
      <c r="G6" s="558">
        <f t="shared" si="0"/>
        <v>75175.152000000002</v>
      </c>
      <c r="H6" s="562">
        <v>1</v>
      </c>
      <c r="I6" s="680">
        <f t="shared" si="1"/>
        <v>75175.152000000002</v>
      </c>
    </row>
    <row r="7" spans="1:9">
      <c r="A7" s="578" t="s">
        <v>7</v>
      </c>
      <c r="B7" s="676">
        <f>'Transition to Adulthood'!B8</f>
        <v>81486.911999999997</v>
      </c>
      <c r="C7" s="678" t="s">
        <v>636</v>
      </c>
      <c r="D7" s="903"/>
      <c r="F7" s="557" t="s">
        <v>6</v>
      </c>
      <c r="G7" s="558">
        <f t="shared" si="0"/>
        <v>46842.432000000008</v>
      </c>
      <c r="H7" s="562">
        <v>1.25</v>
      </c>
      <c r="I7" s="680">
        <f t="shared" si="1"/>
        <v>58553.040000000008</v>
      </c>
    </row>
    <row r="8" spans="1:9">
      <c r="A8" s="583" t="s">
        <v>275</v>
      </c>
      <c r="B8" s="676">
        <f>'Transition to Adulthood'!B11</f>
        <v>105701.44000000002</v>
      </c>
      <c r="C8" s="678" t="s">
        <v>636</v>
      </c>
      <c r="D8" s="903"/>
      <c r="F8" s="557" t="s">
        <v>7</v>
      </c>
      <c r="G8" s="558">
        <f t="shared" si="0"/>
        <v>81486.911999999997</v>
      </c>
      <c r="H8" s="904">
        <v>0.2</v>
      </c>
      <c r="I8" s="680">
        <f t="shared" si="1"/>
        <v>16297.3824</v>
      </c>
    </row>
    <row r="9" spans="1:9" ht="15.75" thickBot="1">
      <c r="A9" s="1351" t="s">
        <v>8</v>
      </c>
      <c r="B9" s="1352"/>
      <c r="C9" s="686"/>
      <c r="D9" s="905"/>
      <c r="F9" s="557" t="s">
        <v>47</v>
      </c>
      <c r="G9" s="558">
        <f t="shared" si="0"/>
        <v>105701.44000000002</v>
      </c>
      <c r="H9" s="562">
        <v>0.25</v>
      </c>
      <c r="I9" s="680">
        <f t="shared" si="1"/>
        <v>26425.360000000004</v>
      </c>
    </row>
    <row r="10" spans="1:9" ht="15.75" thickBot="1">
      <c r="A10" s="687" t="s">
        <v>9</v>
      </c>
      <c r="B10" s="337" t="s">
        <v>10</v>
      </c>
      <c r="C10" s="689"/>
      <c r="D10" s="906"/>
      <c r="F10" s="572" t="s">
        <v>26</v>
      </c>
      <c r="G10" s="573"/>
      <c r="H10" s="574">
        <f>SUM(H4:H9)</f>
        <v>3.1900000000000004</v>
      </c>
      <c r="I10" s="691">
        <f>SUM(I4:I9)</f>
        <v>207328.88051200003</v>
      </c>
    </row>
    <row r="11" spans="1:9">
      <c r="A11" s="578" t="s">
        <v>3</v>
      </c>
      <c r="B11" s="692">
        <v>0.04</v>
      </c>
      <c r="C11" s="694" t="s">
        <v>12</v>
      </c>
      <c r="D11" s="907"/>
      <c r="F11" s="583" t="s">
        <v>27</v>
      </c>
      <c r="G11" s="584"/>
      <c r="H11" s="585">
        <f>B18</f>
        <v>0.24970000000000001</v>
      </c>
      <c r="I11" s="850">
        <f>I10*H11</f>
        <v>51770.021463846409</v>
      </c>
    </row>
    <row r="12" spans="1:9" ht="15.75" thickBot="1">
      <c r="A12" s="578" t="s">
        <v>4</v>
      </c>
      <c r="B12" s="692">
        <v>2.0833333333333332E-2</v>
      </c>
      <c r="C12" s="694" t="s">
        <v>12</v>
      </c>
      <c r="D12" s="907"/>
      <c r="F12" s="588" t="s">
        <v>28</v>
      </c>
      <c r="G12" s="589"/>
      <c r="H12" s="589"/>
      <c r="I12" s="760">
        <f>I11+I10</f>
        <v>259098.90197584644</v>
      </c>
    </row>
    <row r="13" spans="1:9" ht="15.75" thickTop="1">
      <c r="A13" s="578" t="s">
        <v>5</v>
      </c>
      <c r="B13" s="692">
        <v>0.125</v>
      </c>
      <c r="C13" s="694" t="s">
        <v>12</v>
      </c>
      <c r="D13" s="907"/>
      <c r="F13" s="578" t="s">
        <v>29</v>
      </c>
      <c r="H13" s="908">
        <f>B19</f>
        <v>0.12</v>
      </c>
      <c r="I13" s="593">
        <f>I12*H13</f>
        <v>31091.868237101571</v>
      </c>
    </row>
    <row r="14" spans="1:9">
      <c r="A14" s="578" t="s">
        <v>6</v>
      </c>
      <c r="B14" s="692">
        <v>1.25</v>
      </c>
      <c r="C14" s="694" t="s">
        <v>12</v>
      </c>
      <c r="D14" s="907"/>
      <c r="F14" s="578" t="s">
        <v>30</v>
      </c>
      <c r="H14" s="701">
        <f>B20</f>
        <v>3.108174</v>
      </c>
      <c r="I14" s="593">
        <f>H14*I2</f>
        <v>9075.8680800000002</v>
      </c>
    </row>
    <row r="15" spans="1:9">
      <c r="A15" s="578" t="s">
        <v>7</v>
      </c>
      <c r="B15" s="692">
        <v>2.4500000000000001E-2</v>
      </c>
      <c r="C15" s="694" t="s">
        <v>12</v>
      </c>
      <c r="D15" s="907"/>
      <c r="F15" s="698" t="str">
        <f>A21</f>
        <v>Misc FC Specific expenses</v>
      </c>
      <c r="G15" s="909"/>
      <c r="H15" s="699">
        <f>B21</f>
        <v>1.4999999999999999E-2</v>
      </c>
      <c r="I15" s="910">
        <f>I12*H15</f>
        <v>3886.4835296376964</v>
      </c>
    </row>
    <row r="16" spans="1:9" ht="15.75" thickBot="1">
      <c r="A16" s="583" t="s">
        <v>47</v>
      </c>
      <c r="B16" s="855">
        <v>0.25</v>
      </c>
      <c r="C16" s="857" t="s">
        <v>12</v>
      </c>
      <c r="D16" s="907"/>
      <c r="F16" s="702" t="s">
        <v>31</v>
      </c>
      <c r="G16" s="703"/>
      <c r="H16" s="703"/>
      <c r="I16" s="783">
        <f>I12+I13+I14+I15</f>
        <v>303153.1218225857</v>
      </c>
    </row>
    <row r="17" spans="1:10">
      <c r="A17" s="1351" t="s">
        <v>13</v>
      </c>
      <c r="B17" s="1352"/>
      <c r="C17" s="689"/>
      <c r="D17" s="673"/>
      <c r="F17" s="578" t="str">
        <f>A22</f>
        <v>CAF Rate</v>
      </c>
      <c r="G17" s="614"/>
      <c r="H17" s="592">
        <f>B22</f>
        <v>2.9959041375791508E-2</v>
      </c>
      <c r="I17" s="858">
        <f>(I12+I14)*H17</f>
        <v>8034.2590320464769</v>
      </c>
    </row>
    <row r="18" spans="1:10" ht="15.75" thickBot="1">
      <c r="A18" s="578" t="s">
        <v>14</v>
      </c>
      <c r="B18" s="614">
        <f>'Transition to Adulthood'!C23</f>
        <v>0.24970000000000001</v>
      </c>
      <c r="C18" s="694" t="str">
        <f>'Transition to Adulthood'!D23</f>
        <v>FY25 MA Comptrollers Approved</v>
      </c>
      <c r="D18" s="733"/>
      <c r="F18" s="708" t="s">
        <v>32</v>
      </c>
      <c r="G18" s="709"/>
      <c r="H18" s="709"/>
      <c r="I18" s="622">
        <f>(I16+I17)/I2</f>
        <v>106.57102084062745</v>
      </c>
      <c r="J18" s="860">
        <f>(I18-I19)/I19</f>
        <v>9.7796126457207352E-2</v>
      </c>
    </row>
    <row r="19" spans="1:10">
      <c r="A19" s="578" t="s">
        <v>15</v>
      </c>
      <c r="B19" s="911">
        <f>'Transition to Adulthood'!C24</f>
        <v>0.12</v>
      </c>
      <c r="C19" s="694" t="s">
        <v>641</v>
      </c>
      <c r="D19" s="912"/>
      <c r="G19" s="592"/>
      <c r="H19" s="784" t="s">
        <v>33</v>
      </c>
      <c r="I19" s="713">
        <v>97.077242551904419</v>
      </c>
    </row>
    <row r="20" spans="1:10" ht="18" customHeight="1" thickBot="1">
      <c r="A20" s="722" t="s">
        <v>18</v>
      </c>
      <c r="B20" s="701">
        <f>'Emerg Homes &amp; Exploited Youth'!C20</f>
        <v>3.108174</v>
      </c>
      <c r="C20" s="694" t="s">
        <v>276</v>
      </c>
      <c r="D20" s="912"/>
      <c r="I20" s="607"/>
    </row>
    <row r="21" spans="1:10" ht="18" customHeight="1" thickBot="1">
      <c r="A21" s="1410" t="str">
        <f>'Emerg Homes &amp; Exploited Youth'!A21</f>
        <v>Misc FC Specific expenses</v>
      </c>
      <c r="B21" s="1411">
        <f>'Emerg Homes &amp; Exploited Youth'!C21</f>
        <v>1.4999999999999999E-2</v>
      </c>
      <c r="C21" s="1412" t="str">
        <f>C13</f>
        <v xml:space="preserve">DCF defined </v>
      </c>
      <c r="D21" s="912"/>
      <c r="F21" s="1532" t="s">
        <v>64</v>
      </c>
      <c r="G21" s="1533"/>
      <c r="H21" s="1534"/>
      <c r="I21" s="913"/>
    </row>
    <row r="22" spans="1:10" ht="15.75" thickBot="1">
      <c r="A22" s="729" t="s">
        <v>17</v>
      </c>
      <c r="B22" s="914">
        <f>'Transition to Adulthood'!C27</f>
        <v>2.9959041375791508E-2</v>
      </c>
      <c r="C22" s="915" t="s">
        <v>49</v>
      </c>
      <c r="D22" s="912"/>
      <c r="F22" s="916"/>
      <c r="G22" s="917" t="s">
        <v>280</v>
      </c>
      <c r="H22" s="918" t="s">
        <v>43</v>
      </c>
    </row>
    <row r="23" spans="1:10">
      <c r="D23" s="903"/>
      <c r="F23" s="919" t="s">
        <v>51</v>
      </c>
      <c r="G23" s="920">
        <v>36.79</v>
      </c>
      <c r="H23" s="921">
        <f>'IFC &amp; Enhanced FC'!C16</f>
        <v>37.739182</v>
      </c>
    </row>
    <row r="24" spans="1:10">
      <c r="D24" s="907"/>
      <c r="F24" s="919" t="s">
        <v>35</v>
      </c>
      <c r="G24" s="922">
        <v>59.479715748802818</v>
      </c>
      <c r="H24" s="923">
        <f>G24*(B22+1)</f>
        <v>61.261671013941523</v>
      </c>
    </row>
    <row r="25" spans="1:10" ht="15.75" thickBot="1">
      <c r="D25" s="924"/>
      <c r="F25" s="925"/>
      <c r="G25" s="663">
        <f>SUM(G23:G24)</f>
        <v>96.26971574880281</v>
      </c>
      <c r="H25" s="926">
        <f>SUM(H23:H24)</f>
        <v>99.000853013941523</v>
      </c>
      <c r="I25" s="927">
        <f>(H25-G25)/G25</f>
        <v>2.836964089792357E-2</v>
      </c>
    </row>
    <row r="26" spans="1:10">
      <c r="D26" s="924"/>
    </row>
  </sheetData>
  <mergeCells count="4">
    <mergeCell ref="F21:H21"/>
    <mergeCell ref="A1:C1"/>
    <mergeCell ref="F1:I1"/>
    <mergeCell ref="A2:B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0"/>
  <sheetViews>
    <sheetView tabSelected="1" zoomScale="80" zoomScaleNormal="80" workbookViewId="0">
      <selection activeCell="D29" sqref="D29"/>
    </sheetView>
  </sheetViews>
  <sheetFormatPr defaultColWidth="8.85546875" defaultRowHeight="15"/>
  <cols>
    <col min="1" max="1" width="2.140625" style="734" customWidth="1"/>
    <col min="2" max="2" width="40.85546875" style="734" customWidth="1"/>
    <col min="3" max="3" width="9.7109375" style="734" bestFit="1" customWidth="1"/>
    <col min="4" max="4" width="12" style="734" customWidth="1"/>
    <col min="5" max="5" width="27.85546875" style="734" bestFit="1" customWidth="1"/>
    <col min="6" max="6" width="3.85546875" style="734" customWidth="1"/>
    <col min="7" max="7" width="26.140625" style="734" customWidth="1"/>
    <col min="8" max="8" width="9.85546875" style="734" bestFit="1" customWidth="1"/>
    <col min="9" max="9" width="11.28515625" style="734" bestFit="1" customWidth="1"/>
    <col min="10" max="10" width="15.140625" style="734" customWidth="1"/>
    <col min="11" max="11" width="11" style="734" customWidth="1"/>
    <col min="12" max="12" width="25" style="734" customWidth="1"/>
    <col min="13" max="14" width="9.85546875" style="734" bestFit="1" customWidth="1"/>
    <col min="15" max="15" width="12.140625" style="734" customWidth="1"/>
    <col min="16" max="16" width="9.28515625" style="734" bestFit="1" customWidth="1"/>
    <col min="17" max="16384" width="8.85546875" style="734"/>
  </cols>
  <sheetData>
    <row r="1" spans="1:16" ht="15.75" thickBot="1">
      <c r="A1" s="928"/>
      <c r="B1" s="929"/>
      <c r="C1" s="930"/>
      <c r="D1" s="930"/>
      <c r="E1" s="931"/>
      <c r="F1" s="607"/>
      <c r="G1" s="932"/>
      <c r="H1" s="607"/>
      <c r="I1" s="607"/>
      <c r="J1" s="607"/>
      <c r="K1" s="607"/>
      <c r="L1" s="607"/>
      <c r="M1" s="607"/>
      <c r="N1" s="607"/>
      <c r="O1" s="607"/>
      <c r="P1" s="607"/>
    </row>
    <row r="2" spans="1:16" ht="12.6" customHeight="1" thickBot="1">
      <c r="A2" s="928"/>
      <c r="B2" s="1423" t="s">
        <v>0</v>
      </c>
      <c r="C2" s="1424"/>
      <c r="D2" s="1424"/>
      <c r="E2" s="1425"/>
      <c r="F2" s="675"/>
      <c r="G2" s="1426" t="s">
        <v>65</v>
      </c>
      <c r="H2" s="1427"/>
      <c r="I2" s="1427"/>
      <c r="J2" s="1428"/>
      <c r="K2" s="933"/>
      <c r="L2" s="1426" t="s">
        <v>66</v>
      </c>
      <c r="M2" s="1427"/>
      <c r="N2" s="1427"/>
      <c r="O2" s="1428"/>
      <c r="P2" s="827"/>
    </row>
    <row r="3" spans="1:16" ht="30.75" thickBot="1">
      <c r="A3" s="928"/>
      <c r="B3" s="1429" t="s">
        <v>1</v>
      </c>
      <c r="C3" s="1430"/>
      <c r="D3" s="1430"/>
      <c r="E3" s="934" t="s">
        <v>2</v>
      </c>
      <c r="F3" s="679"/>
      <c r="G3" s="547" t="s">
        <v>20</v>
      </c>
      <c r="H3" s="337">
        <v>1</v>
      </c>
      <c r="I3" s="548" t="s">
        <v>21</v>
      </c>
      <c r="J3" s="549">
        <v>365</v>
      </c>
      <c r="K3" s="935"/>
      <c r="L3" s="547" t="s">
        <v>20</v>
      </c>
      <c r="M3" s="337">
        <v>1</v>
      </c>
      <c r="N3" s="548" t="s">
        <v>21</v>
      </c>
      <c r="O3" s="549">
        <v>365</v>
      </c>
      <c r="P3" s="832"/>
    </row>
    <row r="4" spans="1:16" ht="14.45" customHeight="1">
      <c r="A4" s="928"/>
      <c r="B4" s="735" t="s">
        <v>52</v>
      </c>
      <c r="C4" s="736">
        <f>'Transition to Adulthood'!B9</f>
        <v>84174.063999999998</v>
      </c>
      <c r="D4" s="1361" t="str">
        <f>'Child Home Based Rehab'!C3</f>
        <v>May 2024 BLS 53 %</v>
      </c>
      <c r="E4" s="1362"/>
      <c r="F4" s="679"/>
      <c r="G4" s="554" t="s">
        <v>22</v>
      </c>
      <c r="H4" s="555" t="s">
        <v>23</v>
      </c>
      <c r="I4" s="555" t="s">
        <v>24</v>
      </c>
      <c r="J4" s="556" t="s">
        <v>25</v>
      </c>
      <c r="K4" s="555"/>
      <c r="L4" s="554" t="s">
        <v>22</v>
      </c>
      <c r="M4" s="555" t="s">
        <v>23</v>
      </c>
      <c r="N4" s="555" t="s">
        <v>24</v>
      </c>
      <c r="O4" s="556" t="s">
        <v>25</v>
      </c>
      <c r="P4" s="696"/>
    </row>
    <row r="5" spans="1:16" ht="14.45" customHeight="1">
      <c r="A5" s="928"/>
      <c r="B5" s="735" t="s">
        <v>4</v>
      </c>
      <c r="C5" s="736">
        <f>'Transition to Adulthood'!B5</f>
        <v>56388.633600000001</v>
      </c>
      <c r="D5" s="1361" t="str">
        <f>'Child Home Based Rehab'!C4</f>
        <v>May 2024 BLS 53 %</v>
      </c>
      <c r="E5" s="1362"/>
      <c r="F5" s="675"/>
      <c r="G5" s="740" t="s">
        <v>4</v>
      </c>
      <c r="H5" s="741">
        <f>C5</f>
        <v>56388.633600000001</v>
      </c>
      <c r="I5" s="744">
        <v>0.05</v>
      </c>
      <c r="J5" s="936">
        <f>I5*H5</f>
        <v>2819.4316800000001</v>
      </c>
      <c r="K5" s="937"/>
      <c r="L5" s="740" t="s">
        <v>4</v>
      </c>
      <c r="M5" s="741">
        <f>H5</f>
        <v>56388.633600000001</v>
      </c>
      <c r="N5" s="744">
        <v>0.05</v>
      </c>
      <c r="O5" s="743">
        <f>N5*M5</f>
        <v>2819.4316800000001</v>
      </c>
      <c r="P5" s="838"/>
    </row>
    <row r="6" spans="1:16" ht="29.1" customHeight="1">
      <c r="A6" s="928"/>
      <c r="B6" s="681" t="s">
        <v>5</v>
      </c>
      <c r="C6" s="736">
        <f>'Transition to Adulthood'!B6</f>
        <v>75175.152000000002</v>
      </c>
      <c r="D6" s="1361" t="str">
        <f>'Child Home Based Rehab'!C5</f>
        <v>May 2024 BLS 53 %</v>
      </c>
      <c r="E6" s="1362"/>
      <c r="F6" s="683"/>
      <c r="G6" s="745" t="s">
        <v>44</v>
      </c>
      <c r="H6" s="741">
        <f>C6</f>
        <v>75175.152000000002</v>
      </c>
      <c r="I6" s="744">
        <v>0.35</v>
      </c>
      <c r="J6" s="936">
        <f t="shared" ref="J6:J10" si="0">I6*H6</f>
        <v>26311.303199999998</v>
      </c>
      <c r="K6" s="937"/>
      <c r="L6" s="745" t="s">
        <v>44</v>
      </c>
      <c r="M6" s="741">
        <f t="shared" ref="M6:M10" si="1">H6</f>
        <v>75175.152000000002</v>
      </c>
      <c r="N6" s="744">
        <v>0.55000000000000004</v>
      </c>
      <c r="O6" s="743">
        <f t="shared" ref="O6:O10" si="2">N6*M6</f>
        <v>41346.333600000005</v>
      </c>
      <c r="P6" s="840"/>
    </row>
    <row r="7" spans="1:16" ht="14.45" customHeight="1">
      <c r="A7" s="928"/>
      <c r="B7" s="735" t="s">
        <v>6</v>
      </c>
      <c r="C7" s="736">
        <f>'Transition to Adulthood'!B7</f>
        <v>46842.432000000008</v>
      </c>
      <c r="D7" s="1361" t="str">
        <f>'Child Home Based Rehab'!C6</f>
        <v>May 2024 BLS 53 %</v>
      </c>
      <c r="E7" s="1362"/>
      <c r="F7" s="684"/>
      <c r="G7" s="740" t="s">
        <v>6</v>
      </c>
      <c r="H7" s="741">
        <f>C7</f>
        <v>46842.432000000008</v>
      </c>
      <c r="I7" s="744">
        <v>0.1</v>
      </c>
      <c r="J7" s="936">
        <f t="shared" si="0"/>
        <v>4684.2432000000008</v>
      </c>
      <c r="K7" s="937"/>
      <c r="L7" s="740" t="s">
        <v>6</v>
      </c>
      <c r="M7" s="741">
        <f t="shared" si="1"/>
        <v>46842.432000000008</v>
      </c>
      <c r="N7" s="744">
        <v>9.5000000000000001E-2</v>
      </c>
      <c r="O7" s="743">
        <f t="shared" si="2"/>
        <v>4450.0310400000008</v>
      </c>
      <c r="P7" s="840"/>
    </row>
    <row r="8" spans="1:16" ht="14.45" customHeight="1">
      <c r="A8" s="928"/>
      <c r="B8" s="735" t="s">
        <v>7</v>
      </c>
      <c r="C8" s="746">
        <f>'Transition to Adulthood'!B8</f>
        <v>81486.911999999997</v>
      </c>
      <c r="D8" s="1361" t="str">
        <f>'Child Home Based Rehab'!C7</f>
        <v>May 2024 BLS 53 %</v>
      </c>
      <c r="E8" s="1362"/>
      <c r="F8" s="684"/>
      <c r="G8" s="740" t="s">
        <v>7</v>
      </c>
      <c r="H8" s="741">
        <f>C8</f>
        <v>81486.911999999997</v>
      </c>
      <c r="I8" s="748">
        <v>0.1</v>
      </c>
      <c r="J8" s="936">
        <f t="shared" si="0"/>
        <v>8148.6912000000002</v>
      </c>
      <c r="K8" s="937"/>
      <c r="L8" s="740" t="s">
        <v>7</v>
      </c>
      <c r="M8" s="741">
        <f t="shared" si="1"/>
        <v>81486.911999999997</v>
      </c>
      <c r="N8" s="748">
        <v>9.5000000000000001E-2</v>
      </c>
      <c r="O8" s="743">
        <f t="shared" si="2"/>
        <v>7741.2566399999996</v>
      </c>
      <c r="P8" s="840"/>
    </row>
    <row r="9" spans="1:16" ht="15" customHeight="1" thickBot="1">
      <c r="A9" s="928"/>
      <c r="B9" s="735" t="s">
        <v>53</v>
      </c>
      <c r="C9" s="736">
        <f>'Transition to Adulthood'!B4</f>
        <v>66537.12000000001</v>
      </c>
      <c r="D9" s="1361" t="str">
        <f>'Child Home Based Rehab'!C8</f>
        <v>May 2024 BLS 53 %</v>
      </c>
      <c r="E9" s="1362"/>
      <c r="F9" s="684"/>
      <c r="G9" s="740" t="s">
        <v>52</v>
      </c>
      <c r="H9" s="741">
        <f>C4</f>
        <v>84174.063999999998</v>
      </c>
      <c r="I9" s="748">
        <v>0.05</v>
      </c>
      <c r="J9" s="936">
        <f t="shared" si="0"/>
        <v>4208.7031999999999</v>
      </c>
      <c r="K9" s="937"/>
      <c r="L9" s="740" t="s">
        <v>52</v>
      </c>
      <c r="M9" s="741">
        <f t="shared" si="1"/>
        <v>84174.063999999998</v>
      </c>
      <c r="N9" s="748">
        <v>0.12</v>
      </c>
      <c r="O9" s="743">
        <f t="shared" si="2"/>
        <v>10100.88768</v>
      </c>
      <c r="P9" s="840"/>
    </row>
    <row r="10" spans="1:16" ht="15.75" thickBot="1">
      <c r="A10" s="928"/>
      <c r="B10" s="1363" t="s">
        <v>8</v>
      </c>
      <c r="C10" s="938"/>
      <c r="D10" s="938"/>
      <c r="E10" s="939"/>
      <c r="F10" s="684"/>
      <c r="G10" s="740" t="s">
        <v>53</v>
      </c>
      <c r="H10" s="741">
        <f>C9</f>
        <v>66537.12000000001</v>
      </c>
      <c r="I10" s="748">
        <v>0.05</v>
      </c>
      <c r="J10" s="936">
        <f t="shared" si="0"/>
        <v>3326.8560000000007</v>
      </c>
      <c r="K10" s="940"/>
      <c r="L10" s="740" t="s">
        <v>53</v>
      </c>
      <c r="M10" s="741">
        <f t="shared" si="1"/>
        <v>66537.12000000001</v>
      </c>
      <c r="N10" s="748">
        <v>0.05</v>
      </c>
      <c r="O10" s="743">
        <f t="shared" si="2"/>
        <v>3326.8560000000007</v>
      </c>
      <c r="P10" s="844"/>
    </row>
    <row r="11" spans="1:16" ht="14.45" customHeight="1" thickBot="1">
      <c r="A11" s="928"/>
      <c r="B11" s="941" t="s">
        <v>9</v>
      </c>
      <c r="C11" s="753" t="s">
        <v>67</v>
      </c>
      <c r="D11" s="753" t="s">
        <v>68</v>
      </c>
      <c r="E11" s="942"/>
      <c r="F11" s="696"/>
      <c r="G11" s="572" t="s">
        <v>26</v>
      </c>
      <c r="H11" s="752"/>
      <c r="I11" s="574">
        <f>SUM(I5:I10)</f>
        <v>0.70000000000000007</v>
      </c>
      <c r="J11" s="575">
        <f>SUM(J5:J10)</f>
        <v>49499.228480000005</v>
      </c>
      <c r="K11" s="943"/>
      <c r="L11" s="572" t="s">
        <v>26</v>
      </c>
      <c r="M11" s="752"/>
      <c r="N11" s="574">
        <f>SUM(N5:N10)</f>
        <v>0.96000000000000008</v>
      </c>
      <c r="O11" s="691">
        <f>SUM(O5:O10)</f>
        <v>69784.796640000015</v>
      </c>
      <c r="P11" s="840"/>
    </row>
    <row r="12" spans="1:16">
      <c r="A12" s="928"/>
      <c r="B12" s="944" t="s">
        <v>283</v>
      </c>
      <c r="C12" s="945">
        <v>0.05</v>
      </c>
      <c r="D12" s="693">
        <v>0.12</v>
      </c>
      <c r="E12" s="738" t="s">
        <v>12</v>
      </c>
      <c r="F12" s="697"/>
      <c r="G12" s="749" t="s">
        <v>27</v>
      </c>
      <c r="H12" s="753"/>
      <c r="I12" s="754">
        <f>D19</f>
        <v>0.24970000000000001</v>
      </c>
      <c r="J12" s="946">
        <f>J11*I12</f>
        <v>12359.957351456002</v>
      </c>
      <c r="K12" s="940"/>
      <c r="L12" s="749" t="s">
        <v>27</v>
      </c>
      <c r="M12" s="753"/>
      <c r="N12" s="754">
        <f>I12</f>
        <v>0.24970000000000001</v>
      </c>
      <c r="O12" s="755">
        <f>N12*O11</f>
        <v>17425.263721008003</v>
      </c>
      <c r="P12" s="852"/>
    </row>
    <row r="13" spans="1:16" ht="15.75" thickBot="1">
      <c r="A13" s="928"/>
      <c r="B13" s="947" t="s">
        <v>4</v>
      </c>
      <c r="C13" s="762">
        <v>0.05</v>
      </c>
      <c r="D13" s="693">
        <v>0.05</v>
      </c>
      <c r="E13" s="738" t="s">
        <v>12</v>
      </c>
      <c r="F13" s="656"/>
      <c r="G13" s="758" t="s">
        <v>28</v>
      </c>
      <c r="H13" s="759"/>
      <c r="I13" s="759"/>
      <c r="J13" s="590">
        <f>J12+J11</f>
        <v>61859.185831456009</v>
      </c>
      <c r="K13" s="940"/>
      <c r="L13" s="758" t="s">
        <v>28</v>
      </c>
      <c r="M13" s="759"/>
      <c r="N13" s="759"/>
      <c r="O13" s="760">
        <f>O12+O11</f>
        <v>87210.060361008014</v>
      </c>
      <c r="P13" s="696"/>
    </row>
    <row r="14" spans="1:16" ht="15.75" thickTop="1">
      <c r="A14" s="928"/>
      <c r="B14" s="948" t="s">
        <v>5</v>
      </c>
      <c r="C14" s="949">
        <v>0.35</v>
      </c>
      <c r="D14" s="693">
        <v>0.55000000000000004</v>
      </c>
      <c r="E14" s="738" t="s">
        <v>12</v>
      </c>
      <c r="F14" s="656"/>
      <c r="G14" s="766" t="str">
        <f>B22</f>
        <v>Misc FC Specific expenses</v>
      </c>
      <c r="H14" s="779"/>
      <c r="I14" s="779">
        <f>D22</f>
        <v>1.4999999999999999E-2</v>
      </c>
      <c r="J14" s="950">
        <f>J13*I14</f>
        <v>927.88778747184006</v>
      </c>
      <c r="K14" s="951"/>
      <c r="L14" s="766" t="str">
        <f>B22</f>
        <v>Misc FC Specific expenses</v>
      </c>
      <c r="M14" s="779"/>
      <c r="N14" s="779">
        <f>D22</f>
        <v>1.4999999999999999E-2</v>
      </c>
      <c r="O14" s="950">
        <f>O13*N14</f>
        <v>1308.1509054151202</v>
      </c>
      <c r="P14" s="849"/>
    </row>
    <row r="15" spans="1:16">
      <c r="A15" s="928"/>
      <c r="B15" s="947" t="s">
        <v>6</v>
      </c>
      <c r="C15" s="949">
        <v>0.1</v>
      </c>
      <c r="D15" s="693">
        <v>9.5000000000000001E-2</v>
      </c>
      <c r="E15" s="738" t="s">
        <v>12</v>
      </c>
      <c r="F15" s="656"/>
      <c r="G15" s="735" t="s">
        <v>29</v>
      </c>
      <c r="I15" s="770">
        <f>D20</f>
        <v>0.12</v>
      </c>
      <c r="J15" s="764">
        <f>I15*J13</f>
        <v>7423.1022997747204</v>
      </c>
      <c r="K15" s="951"/>
      <c r="L15" s="735" t="s">
        <v>29</v>
      </c>
      <c r="N15" s="770">
        <f>I15</f>
        <v>0.12</v>
      </c>
      <c r="O15" s="764">
        <f>O13*N15</f>
        <v>10465.207243320961</v>
      </c>
      <c r="P15" s="696"/>
    </row>
    <row r="16" spans="1:16">
      <c r="A16" s="928"/>
      <c r="B16" s="947" t="s">
        <v>7</v>
      </c>
      <c r="C16" s="949">
        <v>0.1</v>
      </c>
      <c r="D16" s="693">
        <v>9.5000000000000001E-2</v>
      </c>
      <c r="E16" s="738" t="s">
        <v>12</v>
      </c>
      <c r="F16" s="656"/>
      <c r="G16" s="735" t="s">
        <v>30</v>
      </c>
      <c r="I16" s="774">
        <f>D21</f>
        <v>3.108174</v>
      </c>
      <c r="J16" s="764">
        <f>I16*J3</f>
        <v>1134.48351</v>
      </c>
      <c r="K16" s="940"/>
      <c r="L16" s="735" t="s">
        <v>69</v>
      </c>
      <c r="N16" s="774"/>
      <c r="O16" s="764">
        <v>10000</v>
      </c>
      <c r="P16" s="840"/>
    </row>
    <row r="17" spans="1:17" ht="15.75" thickBot="1">
      <c r="A17" s="928"/>
      <c r="B17" s="947" t="s">
        <v>53</v>
      </c>
      <c r="C17" s="949">
        <v>0.05</v>
      </c>
      <c r="D17" s="693">
        <v>0.05</v>
      </c>
      <c r="E17" s="738" t="s">
        <v>12</v>
      </c>
      <c r="F17" s="656"/>
      <c r="G17" s="771" t="s">
        <v>31</v>
      </c>
      <c r="H17" s="772"/>
      <c r="I17" s="772"/>
      <c r="J17" s="853">
        <f>J16+J16+J13+J14</f>
        <v>65056.040638927843</v>
      </c>
      <c r="K17" s="952"/>
      <c r="L17" s="735" t="s">
        <v>30</v>
      </c>
      <c r="N17" s="774">
        <f>I16</f>
        <v>3.108174</v>
      </c>
      <c r="O17" s="764">
        <f>N17*O3</f>
        <v>1134.48351</v>
      </c>
      <c r="P17" s="852"/>
    </row>
    <row r="18" spans="1:17" ht="16.5" thickTop="1" thickBot="1">
      <c r="A18" s="928"/>
      <c r="B18" s="1363" t="s">
        <v>13</v>
      </c>
      <c r="C18" s="938"/>
      <c r="D18" s="938"/>
      <c r="E18" s="939"/>
      <c r="F18" s="656"/>
      <c r="G18" s="735" t="str">
        <f>B23</f>
        <v>CAF Rate</v>
      </c>
      <c r="H18" s="791"/>
      <c r="I18" s="770">
        <f>D23</f>
        <v>2.9959041375791508E-2</v>
      </c>
      <c r="J18" s="953">
        <f>I18*(J13+J16)</f>
        <v>1887.2299462136095</v>
      </c>
      <c r="K18" s="623"/>
      <c r="L18" s="954" t="s">
        <v>31</v>
      </c>
      <c r="M18" s="955"/>
      <c r="N18" s="955"/>
      <c r="O18" s="956">
        <f>O17+O16+O15+O13+O14</f>
        <v>110117.9020197441</v>
      </c>
      <c r="P18" s="852"/>
    </row>
    <row r="19" spans="1:17" ht="30.75" thickBot="1">
      <c r="A19" s="928"/>
      <c r="B19" s="735" t="s">
        <v>14</v>
      </c>
      <c r="C19" s="791"/>
      <c r="D19" s="791">
        <f>'Child Home Based Rehab'!B18</f>
        <v>0.24970000000000001</v>
      </c>
      <c r="E19" s="738" t="str">
        <f>'Transition to Adulthood'!D23</f>
        <v>FY25 MA Comptrollers Approved</v>
      </c>
      <c r="F19" s="656"/>
      <c r="G19" s="780" t="s">
        <v>32</v>
      </c>
      <c r="H19" s="781"/>
      <c r="I19" s="781"/>
      <c r="J19" s="622">
        <f>(J18+J17)/J3</f>
        <v>183.40622078120944</v>
      </c>
      <c r="L19" s="735" t="str">
        <f>G18</f>
        <v>CAF Rate</v>
      </c>
      <c r="M19" s="786"/>
      <c r="N19" s="770">
        <f>I18</f>
        <v>2.9959041375791508E-2</v>
      </c>
      <c r="O19" s="787">
        <f>(O13+O16+O17)*N19</f>
        <v>2946.3082589148726</v>
      </c>
      <c r="P19" s="863"/>
      <c r="Q19" s="860"/>
    </row>
    <row r="20" spans="1:17" ht="15.75" thickBot="1">
      <c r="A20" s="928"/>
      <c r="B20" s="735" t="s">
        <v>15</v>
      </c>
      <c r="C20" s="710"/>
      <c r="D20" s="957">
        <f>'Child Home Based Rehab'!B19</f>
        <v>0.12</v>
      </c>
      <c r="E20" s="738" t="str">
        <f>'Transition to Adulthood'!D24</f>
        <v>EOHHS Benchmark</v>
      </c>
      <c r="F20" s="656"/>
      <c r="G20" s="863"/>
      <c r="H20" s="863"/>
      <c r="I20" s="784" t="s">
        <v>33</v>
      </c>
      <c r="J20" s="713">
        <v>166.81456774604484</v>
      </c>
      <c r="K20" s="860">
        <f>(J19-J20)/J20</f>
        <v>9.9461655293939299E-2</v>
      </c>
      <c r="L20" s="780" t="s">
        <v>32</v>
      </c>
      <c r="M20" s="781"/>
      <c r="N20" s="781"/>
      <c r="O20" s="622">
        <f>(O19+O18)/O3</f>
        <v>309.7649596675588</v>
      </c>
      <c r="P20" s="840"/>
    </row>
    <row r="21" spans="1:17" ht="30">
      <c r="A21" s="928"/>
      <c r="B21" s="958" t="s">
        <v>18</v>
      </c>
      <c r="C21" s="818"/>
      <c r="D21" s="959">
        <f>'Child Home Based Rehab'!B20</f>
        <v>3.108174</v>
      </c>
      <c r="E21" s="738" t="s">
        <v>276</v>
      </c>
      <c r="F21" s="656"/>
      <c r="G21" s="684"/>
      <c r="H21" s="684"/>
      <c r="I21" s="684"/>
      <c r="J21" s="684"/>
      <c r="M21" s="770"/>
      <c r="N21" s="784" t="s">
        <v>33</v>
      </c>
      <c r="O21" s="713">
        <v>282.94087141113141</v>
      </c>
      <c r="P21" s="860">
        <f>(O20-O21)/O21</f>
        <v>9.4804572144864319E-2</v>
      </c>
    </row>
    <row r="22" spans="1:17" ht="15.75" thickBot="1">
      <c r="A22" s="928"/>
      <c r="B22" s="1410" t="str">
        <f>'Emerg Homes &amp; Exploited Youth'!A21</f>
        <v>Misc FC Specific expenses</v>
      </c>
      <c r="C22" s="534"/>
      <c r="D22" s="1413">
        <f>'Emerg Homes &amp; Exploited Youth'!C21</f>
        <v>1.4999999999999999E-2</v>
      </c>
      <c r="E22" s="1412" t="str">
        <f>E15</f>
        <v xml:space="preserve">DCF defined </v>
      </c>
      <c r="F22" s="656"/>
      <c r="G22" s="852"/>
      <c r="H22" s="852"/>
      <c r="I22" s="852"/>
      <c r="J22" s="960"/>
      <c r="L22" s="840"/>
      <c r="M22" s="840"/>
      <c r="N22" s="840"/>
      <c r="O22" s="961"/>
      <c r="P22" s="840"/>
    </row>
    <row r="23" spans="1:17" ht="15.75" thickBot="1">
      <c r="A23" s="928"/>
      <c r="B23" s="962" t="s">
        <v>17</v>
      </c>
      <c r="C23" s="963"/>
      <c r="D23" s="964">
        <f>'IFC &amp; Enhanced FC'!C14</f>
        <v>2.9959041375791508E-2</v>
      </c>
      <c r="E23" s="810" t="s">
        <v>625</v>
      </c>
      <c r="F23" s="716"/>
      <c r="G23" s="1420" t="s">
        <v>70</v>
      </c>
      <c r="H23" s="1421"/>
      <c r="I23" s="1421"/>
      <c r="J23" s="1422"/>
      <c r="K23" s="656"/>
      <c r="L23" s="1420" t="s">
        <v>71</v>
      </c>
      <c r="M23" s="1421"/>
      <c r="N23" s="1421"/>
      <c r="O23" s="1422"/>
      <c r="P23" s="696"/>
    </row>
    <row r="24" spans="1:17" ht="30.75" thickBot="1">
      <c r="A24" s="928"/>
      <c r="F24" s="683"/>
      <c r="G24" s="799"/>
      <c r="H24" s="965" t="s">
        <v>280</v>
      </c>
      <c r="I24" s="966" t="s">
        <v>43</v>
      </c>
      <c r="J24" s="967"/>
      <c r="K24" s="656"/>
      <c r="L24" s="799"/>
      <c r="M24" s="965" t="s">
        <v>280</v>
      </c>
      <c r="N24" s="966" t="s">
        <v>43</v>
      </c>
      <c r="O24" s="967"/>
      <c r="P24" s="867"/>
    </row>
    <row r="25" spans="1:17" ht="18.75" customHeight="1">
      <c r="A25" s="928"/>
      <c r="F25" s="719"/>
      <c r="G25" s="877" t="s">
        <v>51</v>
      </c>
      <c r="H25" s="878">
        <v>36.79</v>
      </c>
      <c r="I25" s="879">
        <f>'IFC &amp; Enhanced FC'!C16</f>
        <v>37.739182</v>
      </c>
      <c r="J25" s="967"/>
      <c r="K25" s="656"/>
      <c r="L25" s="877" t="s">
        <v>51</v>
      </c>
      <c r="M25" s="878">
        <v>36.79</v>
      </c>
      <c r="N25" s="879">
        <f>I25</f>
        <v>37.739182</v>
      </c>
      <c r="O25" s="967"/>
      <c r="P25" s="893"/>
    </row>
    <row r="26" spans="1:17" ht="15.75" thickBot="1">
      <c r="A26" s="928"/>
      <c r="F26" s="721"/>
      <c r="G26" s="884" t="s">
        <v>35</v>
      </c>
      <c r="H26" s="885">
        <v>89.014398590990965</v>
      </c>
      <c r="I26" s="886">
        <f>H26*(D23+1)</f>
        <v>91.681184641419662</v>
      </c>
      <c r="J26" s="967"/>
      <c r="K26" s="656"/>
      <c r="L26" s="884" t="s">
        <v>35</v>
      </c>
      <c r="M26" s="885">
        <v>89.014398590990965</v>
      </c>
      <c r="N26" s="886">
        <f>M26*(D23+1)</f>
        <v>91.681184641419662</v>
      </c>
      <c r="O26" s="967"/>
      <c r="P26" s="696"/>
    </row>
    <row r="27" spans="1:17" ht="15.75" thickBot="1">
      <c r="A27" s="928"/>
      <c r="F27" s="968"/>
      <c r="G27" s="884"/>
      <c r="H27" s="969">
        <f>H26+H25</f>
        <v>125.80439859099096</v>
      </c>
      <c r="I27" s="970">
        <f>I26+I25</f>
        <v>129.42036664141966</v>
      </c>
      <c r="J27" s="971">
        <f>(I27-H27)/H27</f>
        <v>2.8742779194746298E-2</v>
      </c>
      <c r="K27" s="656"/>
      <c r="L27" s="884"/>
      <c r="M27" s="969">
        <f>M26+M25</f>
        <v>125.80439859099096</v>
      </c>
      <c r="N27" s="970">
        <f>N26+N25</f>
        <v>129.42036664141966</v>
      </c>
      <c r="O27" s="971">
        <f>(N27-M27)/M27</f>
        <v>2.8742779194746298E-2</v>
      </c>
      <c r="P27" s="896"/>
    </row>
    <row r="28" spans="1:17">
      <c r="A28" s="928"/>
      <c r="F28" s="972"/>
      <c r="G28" s="897"/>
      <c r="H28" s="656"/>
      <c r="I28" s="656"/>
      <c r="J28" s="656"/>
      <c r="K28" s="656"/>
      <c r="L28" s="897"/>
      <c r="M28" s="656"/>
      <c r="N28" s="656"/>
      <c r="O28" s="656"/>
      <c r="P28" s="902"/>
    </row>
    <row r="29" spans="1:17">
      <c r="A29" s="928"/>
      <c r="F29" s="721"/>
      <c r="G29" s="607"/>
      <c r="H29" s="607"/>
      <c r="I29" s="607"/>
      <c r="J29" s="607"/>
      <c r="K29" s="656"/>
      <c r="L29" s="607"/>
      <c r="M29" s="607"/>
      <c r="N29" s="607"/>
      <c r="O29" s="607"/>
      <c r="P29" s="902"/>
    </row>
    <row r="30" spans="1:17">
      <c r="A30" s="928"/>
      <c r="F30" s="724"/>
      <c r="G30" s="816"/>
      <c r="H30" s="683"/>
      <c r="I30" s="683"/>
      <c r="J30" s="684"/>
      <c r="K30" s="656"/>
      <c r="L30" s="816"/>
      <c r="M30" s="683"/>
      <c r="N30" s="683"/>
      <c r="O30" s="684"/>
      <c r="P30" s="902"/>
    </row>
    <row r="31" spans="1:17">
      <c r="A31" s="928"/>
      <c r="F31" s="721"/>
      <c r="G31" s="897"/>
      <c r="H31" s="898"/>
      <c r="I31" s="899"/>
      <c r="J31" s="973"/>
      <c r="K31" s="656"/>
      <c r="L31" s="897"/>
      <c r="M31" s="900"/>
      <c r="N31" s="899"/>
      <c r="O31" s="656"/>
      <c r="P31" s="974"/>
    </row>
    <row r="32" spans="1:17">
      <c r="A32" s="928"/>
      <c r="F32" s="733"/>
      <c r="G32" s="897"/>
      <c r="H32" s="899"/>
      <c r="I32" s="900"/>
      <c r="J32" s="656"/>
      <c r="K32" s="656"/>
      <c r="L32" s="897"/>
      <c r="M32" s="900"/>
      <c r="N32" s="900"/>
      <c r="O32" s="656"/>
      <c r="P32" s="975"/>
    </row>
    <row r="33" spans="1:16">
      <c r="A33" s="928"/>
      <c r="F33" s="656"/>
      <c r="G33" s="822"/>
      <c r="H33" s="823"/>
      <c r="I33" s="823"/>
      <c r="J33" s="824"/>
      <c r="K33" s="656"/>
      <c r="L33" s="822"/>
      <c r="M33" s="823"/>
      <c r="N33" s="823"/>
      <c r="O33" s="824"/>
      <c r="P33" s="893"/>
    </row>
    <row r="34" spans="1:16">
      <c r="A34" s="928"/>
      <c r="F34" s="656"/>
      <c r="G34" s="976"/>
      <c r="H34" s="976"/>
      <c r="I34" s="976"/>
      <c r="J34" s="656"/>
      <c r="K34" s="656"/>
      <c r="L34" s="976"/>
      <c r="M34" s="976"/>
      <c r="N34" s="976"/>
      <c r="O34" s="976"/>
      <c r="P34" s="893"/>
    </row>
    <row r="35" spans="1:16">
      <c r="A35" s="928"/>
      <c r="G35" s="656"/>
      <c r="H35" s="656"/>
      <c r="I35" s="656"/>
      <c r="J35" s="656"/>
      <c r="K35" s="656"/>
      <c r="L35" s="976"/>
      <c r="M35" s="976"/>
      <c r="N35" s="976"/>
      <c r="O35" s="976"/>
      <c r="P35" s="893"/>
    </row>
    <row r="36" spans="1:16">
      <c r="A36" s="928"/>
      <c r="G36" s="656"/>
      <c r="H36" s="656"/>
      <c r="I36" s="656"/>
      <c r="J36" s="656"/>
      <c r="K36" s="656"/>
      <c r="L36" s="656"/>
      <c r="M36" s="656"/>
      <c r="N36" s="656"/>
      <c r="O36" s="656"/>
    </row>
    <row r="37" spans="1:16">
      <c r="A37" s="928"/>
      <c r="G37" s="656"/>
      <c r="H37" s="656"/>
      <c r="I37" s="656"/>
      <c r="J37" s="656"/>
      <c r="K37" s="656"/>
      <c r="L37" s="684"/>
      <c r="M37" s="656"/>
      <c r="N37" s="656"/>
      <c r="O37" s="656"/>
    </row>
    <row r="38" spans="1:16">
      <c r="G38" s="656"/>
      <c r="H38" s="656"/>
      <c r="I38" s="656"/>
      <c r="J38" s="656"/>
      <c r="K38" s="656"/>
      <c r="L38" s="656"/>
      <c r="M38" s="656"/>
      <c r="N38" s="656"/>
      <c r="O38" s="656"/>
    </row>
    <row r="39" spans="1:16">
      <c r="G39" s="656"/>
      <c r="H39" s="656"/>
      <c r="I39" s="656"/>
      <c r="J39" s="656"/>
      <c r="K39" s="656"/>
      <c r="L39" s="656"/>
      <c r="M39" s="656"/>
      <c r="N39" s="656"/>
      <c r="O39" s="656"/>
    </row>
    <row r="40" spans="1:16">
      <c r="K40" s="656"/>
      <c r="L40" s="656"/>
      <c r="M40" s="656"/>
      <c r="N40" s="656"/>
      <c r="O40" s="656"/>
    </row>
  </sheetData>
  <mergeCells count="6">
    <mergeCell ref="L23:O23"/>
    <mergeCell ref="B2:E2"/>
    <mergeCell ref="G2:J2"/>
    <mergeCell ref="L2:O2"/>
    <mergeCell ref="B3:D3"/>
    <mergeCell ref="G23:J23"/>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50"/>
  <sheetViews>
    <sheetView topLeftCell="K13" workbookViewId="0">
      <selection activeCell="S35" sqref="S35"/>
    </sheetView>
  </sheetViews>
  <sheetFormatPr defaultRowHeight="15"/>
  <cols>
    <col min="1" max="1" width="11" customWidth="1"/>
    <col min="2" max="2" width="11.42578125" customWidth="1"/>
    <col min="4" max="4" width="12.85546875" customWidth="1"/>
    <col min="5" max="5" width="10.140625" customWidth="1"/>
    <col min="10" max="10" width="18.42578125" customWidth="1"/>
    <col min="12" max="12" width="18.85546875" customWidth="1"/>
    <col min="13" max="15" width="11.5703125" customWidth="1"/>
    <col min="16" max="16" width="3.5703125" customWidth="1"/>
    <col min="17" max="17" width="21.5703125" customWidth="1"/>
    <col min="18" max="20" width="11.5703125" customWidth="1"/>
    <col min="21" max="21" width="3.5703125" customWidth="1"/>
    <col min="22" max="22" width="20.140625" customWidth="1"/>
    <col min="23" max="25" width="11.5703125" customWidth="1"/>
    <col min="26" max="26" width="4.5703125" customWidth="1"/>
    <col min="27" max="27" width="24.42578125" customWidth="1"/>
    <col min="28" max="30" width="11.5703125" customWidth="1"/>
    <col min="31" max="31" width="3.5703125" customWidth="1"/>
    <col min="32" max="32" width="23.140625" customWidth="1"/>
    <col min="33" max="35" width="11.5703125" customWidth="1"/>
  </cols>
  <sheetData>
    <row r="1" spans="1:35" ht="15.75">
      <c r="A1" s="1560" t="s">
        <v>284</v>
      </c>
      <c r="B1" s="1561"/>
      <c r="C1" s="1561"/>
      <c r="D1" s="1561"/>
      <c r="E1" s="1561"/>
      <c r="F1" s="1561"/>
      <c r="G1" s="1561"/>
      <c r="H1" s="1561"/>
      <c r="I1" s="1561"/>
      <c r="J1" s="1562"/>
    </row>
    <row r="2" spans="1:35" ht="15.75" thickBot="1">
      <c r="A2" s="1566" t="s">
        <v>319</v>
      </c>
      <c r="B2" s="1567"/>
      <c r="C2" s="195">
        <v>1</v>
      </c>
      <c r="D2" s="195">
        <v>2</v>
      </c>
      <c r="E2" s="195">
        <v>3</v>
      </c>
      <c r="F2" s="195">
        <v>4</v>
      </c>
      <c r="G2" s="195">
        <v>5</v>
      </c>
      <c r="H2" s="195">
        <v>6</v>
      </c>
      <c r="I2" s="196"/>
      <c r="J2" s="105"/>
      <c r="L2" s="106" t="s">
        <v>285</v>
      </c>
      <c r="N2" s="107"/>
      <c r="S2" s="107"/>
      <c r="X2" s="107"/>
      <c r="AC2" s="107"/>
    </row>
    <row r="3" spans="1:35" ht="48.6" customHeight="1">
      <c r="A3" s="1568" t="s">
        <v>7</v>
      </c>
      <c r="B3" s="1568"/>
      <c r="C3" s="199">
        <v>0.82</v>
      </c>
      <c r="D3" s="200">
        <v>0.63</v>
      </c>
      <c r="E3" s="200">
        <v>3.88</v>
      </c>
      <c r="F3" s="200">
        <v>0.5</v>
      </c>
      <c r="G3" s="201">
        <v>0</v>
      </c>
      <c r="H3" s="200">
        <v>0.19</v>
      </c>
      <c r="I3" s="202"/>
      <c r="J3" s="203" t="s">
        <v>323</v>
      </c>
      <c r="L3" s="1563" t="s">
        <v>286</v>
      </c>
      <c r="M3" s="1564"/>
      <c r="N3" s="1564"/>
      <c r="O3" s="1565"/>
      <c r="P3" s="108"/>
      <c r="Q3" s="1563" t="s">
        <v>287</v>
      </c>
      <c r="R3" s="1564"/>
      <c r="S3" s="1564"/>
      <c r="T3" s="1565"/>
      <c r="V3" s="1579" t="s">
        <v>288</v>
      </c>
      <c r="W3" s="1580"/>
      <c r="X3" s="1580"/>
      <c r="Y3" s="1581"/>
      <c r="AA3" s="1573" t="s">
        <v>289</v>
      </c>
      <c r="AB3" s="1574"/>
      <c r="AC3" s="1574"/>
      <c r="AD3" s="1575"/>
      <c r="AE3" s="108"/>
      <c r="AF3" s="1576" t="s">
        <v>290</v>
      </c>
      <c r="AG3" s="1577"/>
      <c r="AH3" s="1577"/>
      <c r="AI3" s="1578"/>
    </row>
    <row r="4" spans="1:35">
      <c r="A4" s="1569" t="s">
        <v>291</v>
      </c>
      <c r="B4" s="1569"/>
      <c r="C4" s="199">
        <v>0.8</v>
      </c>
      <c r="D4" s="200">
        <v>1.04</v>
      </c>
      <c r="E4" s="201">
        <v>0</v>
      </c>
      <c r="F4" s="201">
        <v>0</v>
      </c>
      <c r="G4" s="201">
        <v>0</v>
      </c>
      <c r="H4" s="200">
        <v>0.62</v>
      </c>
      <c r="I4" s="202"/>
      <c r="J4" s="203" t="s">
        <v>323</v>
      </c>
      <c r="L4" s="109"/>
      <c r="M4" s="110" t="s">
        <v>23</v>
      </c>
      <c r="N4" s="111" t="s">
        <v>292</v>
      </c>
      <c r="O4" s="112" t="s">
        <v>293</v>
      </c>
      <c r="P4" s="113"/>
      <c r="Q4" s="114"/>
      <c r="R4" s="110"/>
      <c r="S4" s="111" t="s">
        <v>292</v>
      </c>
      <c r="T4" s="115" t="s">
        <v>293</v>
      </c>
      <c r="V4" s="114"/>
      <c r="W4" s="110"/>
      <c r="X4" s="111" t="s">
        <v>294</v>
      </c>
      <c r="Y4" s="112" t="s">
        <v>293</v>
      </c>
      <c r="AA4" s="114"/>
      <c r="AB4" s="110"/>
      <c r="AC4" s="111" t="s">
        <v>294</v>
      </c>
      <c r="AD4" s="112" t="s">
        <v>293</v>
      </c>
      <c r="AE4" s="113"/>
      <c r="AF4" s="116"/>
      <c r="AG4" s="117"/>
      <c r="AH4" s="118" t="s">
        <v>294</v>
      </c>
      <c r="AI4" s="119" t="s">
        <v>293</v>
      </c>
    </row>
    <row r="5" spans="1:35">
      <c r="A5" s="1568" t="s">
        <v>353</v>
      </c>
      <c r="B5" s="1568"/>
      <c r="C5" s="199">
        <v>0.55000000000000004</v>
      </c>
      <c r="D5" s="200">
        <v>4.1900000000000004</v>
      </c>
      <c r="E5" s="201">
        <v>0</v>
      </c>
      <c r="F5" s="201">
        <v>0</v>
      </c>
      <c r="G5" s="200">
        <v>0.6</v>
      </c>
      <c r="H5" s="201">
        <v>0</v>
      </c>
      <c r="I5" s="211"/>
      <c r="J5" s="203" t="s">
        <v>323</v>
      </c>
      <c r="L5" s="5" t="str">
        <f>A3</f>
        <v>Program Director</v>
      </c>
      <c r="M5" s="283">
        <f>'M2020 Benchmark Chart'!C22</f>
        <v>69600</v>
      </c>
      <c r="N5" s="124">
        <f>C3</f>
        <v>0.82</v>
      </c>
      <c r="O5" s="120">
        <f>N5*M5</f>
        <v>57072</v>
      </c>
      <c r="P5" s="121"/>
      <c r="Q5" s="122" t="str">
        <f>L5</f>
        <v>Program Director</v>
      </c>
      <c r="R5" s="123">
        <f>M5</f>
        <v>69600</v>
      </c>
      <c r="S5" s="124">
        <v>0.63</v>
      </c>
      <c r="T5" s="125">
        <f>S5*R5</f>
        <v>43848</v>
      </c>
      <c r="U5" s="193"/>
      <c r="V5" s="5" t="s">
        <v>364</v>
      </c>
      <c r="W5" s="123">
        <v>69600</v>
      </c>
      <c r="X5" s="124">
        <f>3.88+0.95</f>
        <v>4.83</v>
      </c>
      <c r="Y5" s="125">
        <f t="shared" ref="Y5:Y8" si="0">X5*W5</f>
        <v>336168</v>
      </c>
      <c r="Z5" s="193"/>
      <c r="AA5" s="122" t="s">
        <v>7</v>
      </c>
      <c r="AB5" s="123">
        <f>W5</f>
        <v>69600</v>
      </c>
      <c r="AC5" s="124">
        <v>0.5</v>
      </c>
      <c r="AD5" s="125">
        <f>AC5*AB5</f>
        <v>34800</v>
      </c>
      <c r="AE5" s="128"/>
      <c r="AF5" s="129" t="s">
        <v>364</v>
      </c>
      <c r="AG5" s="130">
        <f>'M2020 Benchmark Chart'!C22</f>
        <v>69600</v>
      </c>
      <c r="AH5" s="124">
        <f>3.67+0.19</f>
        <v>3.86</v>
      </c>
      <c r="AI5" s="125">
        <f t="shared" ref="AI5:AI12" si="1">AH5*AG5</f>
        <v>268656</v>
      </c>
    </row>
    <row r="6" spans="1:35" ht="24.6" customHeight="1">
      <c r="A6" s="1570" t="s">
        <v>357</v>
      </c>
      <c r="B6" s="1570"/>
      <c r="C6" s="199">
        <v>5.46</v>
      </c>
      <c r="D6" s="201">
        <v>0</v>
      </c>
      <c r="E6" s="201">
        <v>0</v>
      </c>
      <c r="F6" s="201">
        <v>0</v>
      </c>
      <c r="G6" s="201">
        <v>0</v>
      </c>
      <c r="H6" s="200">
        <v>3</v>
      </c>
      <c r="I6" s="202"/>
      <c r="J6" s="203" t="s">
        <v>323</v>
      </c>
      <c r="L6" s="2" t="s">
        <v>356</v>
      </c>
      <c r="M6" s="283">
        <f>AVERAGE('M2020 Benchmark Chart'!C14,'M2020 Benchmark Chart'!C18)</f>
        <v>59019.9</v>
      </c>
      <c r="N6" s="124">
        <f t="shared" ref="N6:N10" si="2">C4</f>
        <v>0.8</v>
      </c>
      <c r="O6" s="120">
        <f t="shared" ref="O6:O10" si="3">N6*M6</f>
        <v>47215.920000000006</v>
      </c>
      <c r="P6" s="121"/>
      <c r="Q6" s="122" t="str">
        <f t="shared" ref="Q6:Q10" si="4">L6</f>
        <v>Asst Program Director</v>
      </c>
      <c r="R6" s="123">
        <f t="shared" ref="R6:R10" si="5">M6</f>
        <v>59019.9</v>
      </c>
      <c r="S6" s="124">
        <v>1.05</v>
      </c>
      <c r="T6" s="125">
        <f t="shared" ref="T6:T10" si="6">S6*R6</f>
        <v>61970.895000000004</v>
      </c>
      <c r="U6" s="193"/>
      <c r="V6" s="2" t="s">
        <v>362</v>
      </c>
      <c r="W6" s="123">
        <f>'M2020 Benchmark Chart'!C14</f>
        <v>54412.800000000003</v>
      </c>
      <c r="X6" s="127">
        <v>0.16</v>
      </c>
      <c r="Y6" s="125">
        <f t="shared" si="0"/>
        <v>8706.0480000000007</v>
      </c>
      <c r="Z6" s="193"/>
      <c r="AA6" s="129" t="s">
        <v>297</v>
      </c>
      <c r="AB6" s="123">
        <f>'M2020 Benchmark Chart'!C12</f>
        <v>45375</v>
      </c>
      <c r="AC6" s="124">
        <v>0.85</v>
      </c>
      <c r="AD6" s="125">
        <f t="shared" ref="AD6:AD8" si="7">AC6*AB6</f>
        <v>38568.75</v>
      </c>
      <c r="AE6" s="128"/>
      <c r="AF6" s="129" t="s">
        <v>299</v>
      </c>
      <c r="AG6" s="130">
        <f>R6</f>
        <v>59019.9</v>
      </c>
      <c r="AH6" s="124">
        <v>0.62</v>
      </c>
      <c r="AI6" s="125">
        <f t="shared" si="1"/>
        <v>36592.338000000003</v>
      </c>
    </row>
    <row r="7" spans="1:35">
      <c r="A7" s="1569" t="s">
        <v>358</v>
      </c>
      <c r="B7" s="1569"/>
      <c r="C7" s="199">
        <v>2.66</v>
      </c>
      <c r="D7" s="201">
        <v>0</v>
      </c>
      <c r="E7" s="201">
        <v>0</v>
      </c>
      <c r="F7" s="201">
        <v>0</v>
      </c>
      <c r="G7" s="201">
        <v>0</v>
      </c>
      <c r="H7" s="201">
        <v>4.26</v>
      </c>
      <c r="I7" s="211"/>
      <c r="J7" s="203" t="s">
        <v>323</v>
      </c>
      <c r="L7" s="2" t="s">
        <v>353</v>
      </c>
      <c r="M7" s="283">
        <f>'M2020 Benchmark Chart'!C8</f>
        <v>45210.880000000005</v>
      </c>
      <c r="N7" s="124">
        <f t="shared" si="2"/>
        <v>0.55000000000000004</v>
      </c>
      <c r="O7" s="120">
        <f t="shared" si="3"/>
        <v>24865.984000000004</v>
      </c>
      <c r="P7" s="121"/>
      <c r="Q7" s="122" t="str">
        <f t="shared" si="4"/>
        <v>Supervisory (DC III)</v>
      </c>
      <c r="R7" s="123">
        <f t="shared" si="5"/>
        <v>45210.880000000005</v>
      </c>
      <c r="S7" s="124">
        <v>4.2</v>
      </c>
      <c r="T7" s="125">
        <f t="shared" si="6"/>
        <v>189885.69600000003</v>
      </c>
      <c r="U7" s="193"/>
      <c r="V7" s="2" t="s">
        <v>300</v>
      </c>
      <c r="W7" s="123">
        <f>R9</f>
        <v>34927</v>
      </c>
      <c r="X7" s="127">
        <v>0.02</v>
      </c>
      <c r="Y7" s="125">
        <f t="shared" si="0"/>
        <v>698.54</v>
      </c>
      <c r="Z7" s="193"/>
      <c r="AA7" s="129" t="str">
        <f>V6</f>
        <v>Clinician (LCSW)</v>
      </c>
      <c r="AB7" s="123">
        <f>W6</f>
        <v>54412.800000000003</v>
      </c>
      <c r="AC7" s="124">
        <v>0.5</v>
      </c>
      <c r="AD7" s="125">
        <f t="shared" si="7"/>
        <v>27206.400000000001</v>
      </c>
      <c r="AE7" s="128"/>
      <c r="AF7" s="129" t="s">
        <v>301</v>
      </c>
      <c r="AG7" s="130">
        <f>'M2020 Benchmark Chart'!C32</f>
        <v>90292.799999999988</v>
      </c>
      <c r="AH7" s="124">
        <v>0.04</v>
      </c>
      <c r="AI7" s="125">
        <f t="shared" si="1"/>
        <v>3611.7119999999995</v>
      </c>
    </row>
    <row r="8" spans="1:35" ht="15.75" thickBot="1">
      <c r="A8" s="1569" t="s">
        <v>6</v>
      </c>
      <c r="B8" s="1569"/>
      <c r="C8" s="199">
        <v>0.6</v>
      </c>
      <c r="D8" s="200">
        <v>1.08</v>
      </c>
      <c r="E8" s="200">
        <v>2.74</v>
      </c>
      <c r="F8" s="200">
        <v>0.5</v>
      </c>
      <c r="G8" s="200">
        <v>0</v>
      </c>
      <c r="H8" s="200">
        <v>0.36</v>
      </c>
      <c r="I8" s="202"/>
      <c r="J8" s="203" t="s">
        <v>323</v>
      </c>
      <c r="L8" s="2" t="s">
        <v>354</v>
      </c>
      <c r="M8" s="283">
        <f>'M2020 Benchmark Chart'!C8</f>
        <v>45210.880000000005</v>
      </c>
      <c r="N8" s="124">
        <f t="shared" si="2"/>
        <v>5.46</v>
      </c>
      <c r="O8" s="120">
        <f t="shared" si="3"/>
        <v>246851.40480000002</v>
      </c>
      <c r="P8" s="121"/>
      <c r="Q8" s="122" t="str">
        <f t="shared" si="4"/>
        <v>Prog Staff III (DC III)</v>
      </c>
      <c r="R8" s="123">
        <f t="shared" si="5"/>
        <v>45210.880000000005</v>
      </c>
      <c r="S8" s="124">
        <v>6</v>
      </c>
      <c r="T8" s="125">
        <f t="shared" si="6"/>
        <v>271265.28000000003</v>
      </c>
      <c r="U8" s="193"/>
      <c r="V8" s="4" t="s">
        <v>6</v>
      </c>
      <c r="W8" s="284">
        <f>R10</f>
        <v>34927</v>
      </c>
      <c r="X8" s="132">
        <v>2.74</v>
      </c>
      <c r="Y8" s="125">
        <f t="shared" si="0"/>
        <v>95699.98000000001</v>
      </c>
      <c r="Z8" s="193"/>
      <c r="AA8" s="129" t="s">
        <v>6</v>
      </c>
      <c r="AB8" s="123">
        <f>W8</f>
        <v>34927</v>
      </c>
      <c r="AC8" s="124">
        <v>0.5</v>
      </c>
      <c r="AD8" s="125">
        <f t="shared" si="7"/>
        <v>17463.5</v>
      </c>
      <c r="AE8" s="131"/>
      <c r="AF8" s="129" t="s">
        <v>303</v>
      </c>
      <c r="AG8" s="130">
        <f>'M2020 Benchmark Chart'!C16</f>
        <v>59904</v>
      </c>
      <c r="AH8" s="124">
        <v>0.28000000000000003</v>
      </c>
      <c r="AI8" s="125">
        <f t="shared" si="1"/>
        <v>16773.120000000003</v>
      </c>
    </row>
    <row r="9" spans="1:35" ht="15.75" thickBot="1">
      <c r="A9" s="1571" t="s">
        <v>359</v>
      </c>
      <c r="B9" s="1571"/>
      <c r="C9" s="199">
        <v>0</v>
      </c>
      <c r="D9" s="200">
        <v>5.95</v>
      </c>
      <c r="E9" s="200">
        <v>0</v>
      </c>
      <c r="F9" s="200">
        <v>0</v>
      </c>
      <c r="G9" s="200">
        <v>0</v>
      </c>
      <c r="H9" s="200">
        <v>0</v>
      </c>
      <c r="I9" s="202"/>
      <c r="J9" s="203" t="s">
        <v>323</v>
      </c>
      <c r="L9" s="2" t="s">
        <v>355</v>
      </c>
      <c r="M9" s="283">
        <f>'M2020 Benchmark Chart'!C6</f>
        <v>34927</v>
      </c>
      <c r="N9" s="124">
        <f t="shared" si="2"/>
        <v>2.66</v>
      </c>
      <c r="O9" s="120">
        <f t="shared" si="3"/>
        <v>92905.82</v>
      </c>
      <c r="P9" s="121"/>
      <c r="Q9" s="122" t="str">
        <f t="shared" si="4"/>
        <v>Direct Care /Prg Staff</v>
      </c>
      <c r="R9" s="123">
        <f t="shared" si="5"/>
        <v>34927</v>
      </c>
      <c r="S9" s="124">
        <v>6.3</v>
      </c>
      <c r="T9" s="125">
        <f t="shared" si="6"/>
        <v>220040.1</v>
      </c>
      <c r="U9" s="193"/>
      <c r="V9" s="138" t="s">
        <v>26</v>
      </c>
      <c r="W9" s="139"/>
      <c r="X9" s="140">
        <f>SUM(X5:X8)</f>
        <v>7.75</v>
      </c>
      <c r="Y9" s="141">
        <f>SUM(Y5:Y8)</f>
        <v>441272.56799999997</v>
      </c>
      <c r="Z9" s="193"/>
      <c r="AA9" s="134" t="s">
        <v>26</v>
      </c>
      <c r="AB9" s="135"/>
      <c r="AC9" s="136">
        <f>SUM(AC5:AC8)</f>
        <v>2.35</v>
      </c>
      <c r="AD9" s="137">
        <f>SUM(AD5:AD8)</f>
        <v>118038.65</v>
      </c>
      <c r="AE9" s="124"/>
      <c r="AF9" s="129" t="s">
        <v>297</v>
      </c>
      <c r="AG9" s="130">
        <f>AB6</f>
        <v>45375</v>
      </c>
      <c r="AH9" s="124">
        <v>0.8</v>
      </c>
      <c r="AI9" s="125">
        <f t="shared" si="1"/>
        <v>36300</v>
      </c>
    </row>
    <row r="10" spans="1:35" ht="16.5" thickTop="1" thickBot="1">
      <c r="A10" s="1571" t="s">
        <v>302</v>
      </c>
      <c r="B10" s="1571"/>
      <c r="C10" s="199">
        <v>0</v>
      </c>
      <c r="D10" s="200">
        <v>6.28</v>
      </c>
      <c r="E10" s="200">
        <v>0</v>
      </c>
      <c r="F10" s="200">
        <v>0</v>
      </c>
      <c r="G10" s="200">
        <v>0</v>
      </c>
      <c r="H10" s="200">
        <v>0</v>
      </c>
      <c r="I10" s="202"/>
      <c r="J10" s="203" t="s">
        <v>323</v>
      </c>
      <c r="L10" s="2" t="s">
        <v>6</v>
      </c>
      <c r="M10" s="283">
        <f>'M2020 Benchmark Chart'!C6</f>
        <v>34927</v>
      </c>
      <c r="N10" s="124">
        <f t="shared" si="2"/>
        <v>0.6</v>
      </c>
      <c r="O10" s="120">
        <f t="shared" si="3"/>
        <v>20956.2</v>
      </c>
      <c r="P10" s="121"/>
      <c r="Q10" s="122" t="str">
        <f t="shared" si="4"/>
        <v>Support</v>
      </c>
      <c r="R10" s="123">
        <f t="shared" si="5"/>
        <v>34927</v>
      </c>
      <c r="S10" s="124">
        <v>1.1000000000000001</v>
      </c>
      <c r="T10" s="125">
        <f t="shared" si="6"/>
        <v>38419.700000000004</v>
      </c>
      <c r="U10" s="193"/>
      <c r="V10" s="2"/>
      <c r="W10" s="1"/>
      <c r="X10" s="1"/>
      <c r="Y10" s="147"/>
      <c r="Z10" s="193"/>
      <c r="AA10" s="129"/>
      <c r="AB10" s="142"/>
      <c r="AC10" s="142"/>
      <c r="AD10" s="143"/>
      <c r="AE10" s="128"/>
      <c r="AF10" s="129" t="s">
        <v>296</v>
      </c>
      <c r="AG10" s="130">
        <f>R7</f>
        <v>45210.880000000005</v>
      </c>
      <c r="AH10" s="124">
        <v>3.5</v>
      </c>
      <c r="AI10" s="125">
        <f t="shared" si="1"/>
        <v>158238.08000000002</v>
      </c>
    </row>
    <row r="11" spans="1:35" ht="15.75" thickBot="1">
      <c r="A11" s="1568" t="s">
        <v>295</v>
      </c>
      <c r="B11" s="1568"/>
      <c r="C11" s="199">
        <v>0</v>
      </c>
      <c r="D11" s="200">
        <v>0</v>
      </c>
      <c r="E11" s="200">
        <v>0.95</v>
      </c>
      <c r="F11" s="200">
        <v>0</v>
      </c>
      <c r="G11" s="200">
        <v>0.05</v>
      </c>
      <c r="H11" s="200">
        <v>3.67</v>
      </c>
      <c r="I11" s="202"/>
      <c r="J11" s="203" t="s">
        <v>323</v>
      </c>
      <c r="L11" s="134" t="s">
        <v>26</v>
      </c>
      <c r="M11" s="152"/>
      <c r="N11" s="145">
        <f>SUM(N5:N10)</f>
        <v>10.889999999999999</v>
      </c>
      <c r="O11" s="153">
        <f>SUM(O5:O10)</f>
        <v>489867.32880000002</v>
      </c>
      <c r="P11" s="121"/>
      <c r="Q11" s="134" t="s">
        <v>26</v>
      </c>
      <c r="R11" s="144"/>
      <c r="S11" s="145">
        <f>SUM(S5:S10)</f>
        <v>19.28</v>
      </c>
      <c r="T11" s="146">
        <f>SUM(T5:T10)</f>
        <v>825429.67099999997</v>
      </c>
      <c r="U11" s="193"/>
      <c r="V11" s="156" t="s">
        <v>14</v>
      </c>
      <c r="W11" s="157"/>
      <c r="X11" s="150">
        <v>0.2422</v>
      </c>
      <c r="Y11" s="158">
        <f>X11*Y9</f>
        <v>106876.21596959999</v>
      </c>
      <c r="Z11" s="193"/>
      <c r="AA11" s="148" t="s">
        <v>14</v>
      </c>
      <c r="AB11" s="149"/>
      <c r="AC11" s="150">
        <v>0.2422</v>
      </c>
      <c r="AD11" s="151">
        <f>AC11*AD9</f>
        <v>28588.961029999999</v>
      </c>
      <c r="AE11" s="131"/>
      <c r="AF11" s="129" t="s">
        <v>358</v>
      </c>
      <c r="AG11" s="130">
        <f>'M2020 Benchmark Chart'!C6</f>
        <v>34927</v>
      </c>
      <c r="AH11" s="124">
        <v>2</v>
      </c>
      <c r="AI11" s="125">
        <f t="shared" si="1"/>
        <v>69854</v>
      </c>
    </row>
    <row r="12" spans="1:35" ht="15.75" thickBot="1">
      <c r="A12" s="1551" t="s">
        <v>298</v>
      </c>
      <c r="B12" s="1551"/>
      <c r="C12" s="199">
        <v>0</v>
      </c>
      <c r="D12" s="200">
        <v>0</v>
      </c>
      <c r="E12" s="200">
        <v>0.16</v>
      </c>
      <c r="F12" s="200">
        <v>0.5</v>
      </c>
      <c r="G12" s="200">
        <v>0</v>
      </c>
      <c r="H12" s="200">
        <v>0</v>
      </c>
      <c r="I12" s="202"/>
      <c r="J12" s="203" t="s">
        <v>323</v>
      </c>
      <c r="L12" s="161"/>
      <c r="M12" s="162"/>
      <c r="N12" s="163"/>
      <c r="O12" s="164"/>
      <c r="P12" s="154"/>
      <c r="Q12" s="2"/>
      <c r="R12" s="1"/>
      <c r="S12" s="1"/>
      <c r="T12" s="155"/>
      <c r="V12" s="159" t="s">
        <v>305</v>
      </c>
      <c r="W12" s="168"/>
      <c r="X12" s="168"/>
      <c r="Y12" s="169">
        <f>Y11+Y9</f>
        <v>548148.78396959999</v>
      </c>
      <c r="Z12" s="193"/>
      <c r="AA12" s="159" t="s">
        <v>305</v>
      </c>
      <c r="AB12" s="139"/>
      <c r="AC12" s="139"/>
      <c r="AD12" s="141">
        <f>AD11+AD9</f>
        <v>146627.61103</v>
      </c>
      <c r="AE12" s="160"/>
      <c r="AF12" s="129" t="s">
        <v>6</v>
      </c>
      <c r="AG12" s="130">
        <f>AG11</f>
        <v>34927</v>
      </c>
      <c r="AH12" s="124">
        <v>0.4</v>
      </c>
      <c r="AI12" s="125">
        <f t="shared" si="1"/>
        <v>13970.800000000001</v>
      </c>
    </row>
    <row r="13" spans="1:35" ht="16.5" thickTop="1" thickBot="1">
      <c r="A13" s="1551" t="s">
        <v>300</v>
      </c>
      <c r="B13" s="1551"/>
      <c r="C13" s="199">
        <v>0</v>
      </c>
      <c r="D13" s="200">
        <v>0</v>
      </c>
      <c r="E13" s="200">
        <v>0.02</v>
      </c>
      <c r="F13" s="200">
        <v>0</v>
      </c>
      <c r="G13" s="200">
        <v>0</v>
      </c>
      <c r="H13" s="200">
        <v>0</v>
      </c>
      <c r="I13" s="202"/>
      <c r="J13" s="203" t="s">
        <v>323</v>
      </c>
      <c r="L13" s="165" t="s">
        <v>14</v>
      </c>
      <c r="M13" s="1"/>
      <c r="N13" s="285">
        <f>'M2020 Benchmark Chart'!C40</f>
        <v>0.2422</v>
      </c>
      <c r="O13" s="171">
        <f>N13*O11</f>
        <v>118645.86703536</v>
      </c>
      <c r="P13" s="154"/>
      <c r="Q13" s="165" t="s">
        <v>14</v>
      </c>
      <c r="R13" s="1"/>
      <c r="S13" s="194">
        <v>0.2422</v>
      </c>
      <c r="T13" s="166">
        <f>T11*S13</f>
        <v>199919.06631619998</v>
      </c>
      <c r="U13" s="167"/>
      <c r="V13" s="2" t="s">
        <v>307</v>
      </c>
      <c r="W13" s="1"/>
      <c r="X13" s="1"/>
      <c r="Y13" s="179">
        <v>97598.453055020422</v>
      </c>
      <c r="Z13" s="193"/>
      <c r="AA13" s="129"/>
      <c r="AB13" s="194"/>
      <c r="AC13" s="142"/>
      <c r="AD13" s="170"/>
      <c r="AE13" s="130"/>
      <c r="AF13" s="134" t="s">
        <v>26</v>
      </c>
      <c r="AG13" s="173"/>
      <c r="AH13" s="174">
        <f>SUM(AH5:AH12)</f>
        <v>11.5</v>
      </c>
      <c r="AI13" s="175">
        <f>SUM(AI5:AI12)</f>
        <v>603996.05000000005</v>
      </c>
    </row>
    <row r="14" spans="1:35" ht="15.75" thickBot="1">
      <c r="A14" s="1551" t="s">
        <v>334</v>
      </c>
      <c r="B14" s="1551"/>
      <c r="C14" s="199">
        <v>0</v>
      </c>
      <c r="D14" s="200">
        <v>0</v>
      </c>
      <c r="E14" s="200">
        <v>0</v>
      </c>
      <c r="F14" s="200">
        <v>0.85</v>
      </c>
      <c r="G14" s="200">
        <v>0</v>
      </c>
      <c r="H14" s="200">
        <v>0.8</v>
      </c>
      <c r="I14" s="202"/>
      <c r="J14" s="203" t="s">
        <v>323</v>
      </c>
      <c r="L14" s="159" t="s">
        <v>305</v>
      </c>
      <c r="M14" s="168"/>
      <c r="N14" s="168"/>
      <c r="O14" s="176">
        <f>O13+O11</f>
        <v>608513.19583535998</v>
      </c>
      <c r="P14" s="154"/>
      <c r="Q14" s="159" t="s">
        <v>305</v>
      </c>
      <c r="R14" s="168"/>
      <c r="S14" s="168"/>
      <c r="T14" s="169">
        <f>T13+T11</f>
        <v>1025348.7373161999</v>
      </c>
      <c r="U14" s="193"/>
      <c r="V14" s="2" t="s">
        <v>310</v>
      </c>
      <c r="W14" s="1"/>
      <c r="X14" s="1"/>
      <c r="Y14" s="179">
        <v>316966.85259367607</v>
      </c>
      <c r="AA14" s="2" t="s">
        <v>306</v>
      </c>
      <c r="AB14" s="130">
        <v>7801.5513143095441</v>
      </c>
      <c r="AC14" s="142"/>
      <c r="AD14" s="172">
        <f>AB14*AC9</f>
        <v>18333.645588627431</v>
      </c>
      <c r="AE14" s="130"/>
      <c r="AF14" s="148" t="s">
        <v>14</v>
      </c>
      <c r="AG14" s="149"/>
      <c r="AH14" s="150">
        <v>0.2422</v>
      </c>
      <c r="AI14" s="133">
        <f>AH14*AI13</f>
        <v>146287.84331</v>
      </c>
    </row>
    <row r="15" spans="1:35" ht="16.5" thickTop="1" thickBot="1">
      <c r="A15" s="1551" t="s">
        <v>360</v>
      </c>
      <c r="B15" s="1551"/>
      <c r="C15" s="199">
        <v>0</v>
      </c>
      <c r="D15" s="200">
        <v>0</v>
      </c>
      <c r="E15" s="200">
        <v>0</v>
      </c>
      <c r="F15" s="200">
        <v>0</v>
      </c>
      <c r="G15" s="200">
        <v>2</v>
      </c>
      <c r="H15" s="200">
        <v>0</v>
      </c>
      <c r="I15" s="202"/>
      <c r="J15" s="203" t="s">
        <v>323</v>
      </c>
      <c r="L15" s="129"/>
      <c r="M15" s="177"/>
      <c r="N15" s="177"/>
      <c r="O15" s="185"/>
      <c r="P15" s="154"/>
      <c r="Q15" s="2"/>
      <c r="R15" s="177"/>
      <c r="S15" s="177"/>
      <c r="T15" s="178"/>
      <c r="U15" s="193"/>
      <c r="V15" s="2" t="s">
        <v>313</v>
      </c>
      <c r="W15" s="1"/>
      <c r="X15" s="1"/>
      <c r="Y15" s="179">
        <v>13368.207055461226</v>
      </c>
      <c r="Z15" s="193"/>
      <c r="AA15" s="180" t="s">
        <v>308</v>
      </c>
      <c r="AB15" s="181">
        <v>0.2</v>
      </c>
      <c r="AC15" s="182"/>
      <c r="AD15" s="183">
        <f>AB15*AD9</f>
        <v>23607.73</v>
      </c>
      <c r="AE15" s="121"/>
      <c r="AF15" s="109" t="s">
        <v>304</v>
      </c>
      <c r="AG15" s="191"/>
      <c r="AH15" s="191"/>
      <c r="AI15" s="192">
        <f>AI14+AI13</f>
        <v>750283.89331000007</v>
      </c>
    </row>
    <row r="16" spans="1:35" ht="15.75" thickTop="1">
      <c r="A16" s="1552" t="s">
        <v>301</v>
      </c>
      <c r="B16" s="1553"/>
      <c r="C16" s="199">
        <v>0</v>
      </c>
      <c r="D16" s="200">
        <v>0</v>
      </c>
      <c r="E16" s="200">
        <v>0</v>
      </c>
      <c r="F16" s="200">
        <v>0</v>
      </c>
      <c r="G16" s="200">
        <v>0</v>
      </c>
      <c r="H16" s="200">
        <v>0.04</v>
      </c>
      <c r="I16" s="202"/>
      <c r="J16" s="203" t="s">
        <v>323</v>
      </c>
      <c r="L16" s="2" t="s">
        <v>307</v>
      </c>
      <c r="M16" s="1"/>
      <c r="N16" s="1"/>
      <c r="O16" s="185">
        <v>51165.528829176648</v>
      </c>
      <c r="P16" s="186"/>
      <c r="Q16" s="2" t="s">
        <v>307</v>
      </c>
      <c r="R16" s="1"/>
      <c r="S16" s="1"/>
      <c r="T16" s="185">
        <v>130054.47319251734</v>
      </c>
      <c r="U16" s="193"/>
      <c r="V16" s="2" t="s">
        <v>318</v>
      </c>
      <c r="W16" s="1"/>
      <c r="X16" s="1"/>
      <c r="Y16" s="179">
        <v>258150.35556446662</v>
      </c>
      <c r="Z16" s="193"/>
      <c r="AA16" s="187" t="s">
        <v>311</v>
      </c>
      <c r="AB16" s="142"/>
      <c r="AC16" s="142"/>
      <c r="AD16" s="188">
        <f>AD12+AD14+AD15</f>
        <v>188568.98661862744</v>
      </c>
      <c r="AE16" s="121"/>
      <c r="AF16" s="2" t="s">
        <v>363</v>
      </c>
      <c r="AG16" s="301"/>
      <c r="AH16" s="142"/>
      <c r="AI16" s="300">
        <f>H23</f>
        <v>11050.956219446047</v>
      </c>
    </row>
    <row r="17" spans="1:36" ht="15.75" thickBot="1">
      <c r="A17" s="1551" t="s">
        <v>303</v>
      </c>
      <c r="B17" s="1551"/>
      <c r="C17" s="199">
        <v>0</v>
      </c>
      <c r="D17" s="200">
        <v>0</v>
      </c>
      <c r="E17" s="200">
        <v>0</v>
      </c>
      <c r="F17" s="200">
        <v>0</v>
      </c>
      <c r="G17" s="200">
        <v>0</v>
      </c>
      <c r="H17" s="200">
        <v>0.28000000000000003</v>
      </c>
      <c r="I17" s="202"/>
      <c r="J17" s="203" t="s">
        <v>323</v>
      </c>
      <c r="L17" s="2" t="s">
        <v>316</v>
      </c>
      <c r="M17" s="1"/>
      <c r="N17" s="1"/>
      <c r="O17" s="185">
        <v>43890.885159654703</v>
      </c>
      <c r="P17" s="186"/>
      <c r="Q17" s="2" t="s">
        <v>312</v>
      </c>
      <c r="R17" s="1"/>
      <c r="S17" s="1"/>
      <c r="T17" s="185">
        <v>93455.732520477031</v>
      </c>
      <c r="U17" s="193"/>
      <c r="V17" s="2" t="s">
        <v>322</v>
      </c>
      <c r="W17" s="123">
        <v>15018.905133721622</v>
      </c>
      <c r="X17" s="1"/>
      <c r="Y17" s="254">
        <v>48252.029791638815</v>
      </c>
      <c r="Z17" s="193"/>
      <c r="AA17" s="3" t="s">
        <v>314</v>
      </c>
      <c r="AB17" s="189">
        <v>0.12</v>
      </c>
      <c r="AC17" s="182"/>
      <c r="AD17" s="190">
        <f>AD16*AB17</f>
        <v>22628.278394235291</v>
      </c>
      <c r="AE17" s="130"/>
      <c r="AF17" s="129" t="s">
        <v>318</v>
      </c>
      <c r="AG17" s="142"/>
      <c r="AH17" s="142"/>
      <c r="AI17" s="172">
        <f>H33</f>
        <v>65186.989985182554</v>
      </c>
    </row>
    <row r="18" spans="1:36" ht="39.75" thickTop="1">
      <c r="A18" s="1554" t="s">
        <v>338</v>
      </c>
      <c r="B18" s="1555"/>
      <c r="C18" s="260">
        <v>1</v>
      </c>
      <c r="D18" s="260">
        <v>2</v>
      </c>
      <c r="E18" s="260">
        <v>3</v>
      </c>
      <c r="F18" s="260">
        <v>4</v>
      </c>
      <c r="G18" s="260">
        <v>5</v>
      </c>
      <c r="H18" s="260">
        <v>6</v>
      </c>
      <c r="I18" s="261"/>
      <c r="J18" s="262"/>
      <c r="L18" s="197" t="s">
        <v>320</v>
      </c>
      <c r="M18" s="123">
        <v>5008.2361400315913</v>
      </c>
      <c r="N18" s="1"/>
      <c r="O18" s="185">
        <f>(N6+N8+N9)*M18</f>
        <v>44673.466369081791</v>
      </c>
      <c r="P18" s="186"/>
      <c r="Q18" s="2" t="s">
        <v>317</v>
      </c>
      <c r="R18" s="1"/>
      <c r="S18" s="1"/>
      <c r="T18" s="185">
        <v>35000</v>
      </c>
      <c r="U18" s="193"/>
      <c r="V18" s="2" t="s">
        <v>325</v>
      </c>
      <c r="W18" s="1"/>
      <c r="X18" s="1"/>
      <c r="Y18" s="179">
        <v>3912.3278920136904</v>
      </c>
      <c r="Z18" s="193"/>
      <c r="AA18" s="2" t="s">
        <v>40</v>
      </c>
      <c r="AB18" s="194"/>
      <c r="AC18" s="142"/>
      <c r="AD18" s="125">
        <f>AD17+AD16</f>
        <v>211197.26501286274</v>
      </c>
      <c r="AE18" s="128"/>
      <c r="AF18" s="129" t="s">
        <v>327</v>
      </c>
      <c r="AG18" s="123">
        <f>H19</f>
        <v>2428.9848557713672</v>
      </c>
      <c r="AH18" s="142"/>
      <c r="AI18" s="172">
        <f>SUM(AH5:AH11)*AG18</f>
        <v>26961.731899062175</v>
      </c>
    </row>
    <row r="19" spans="1:36" ht="24.75" thickBot="1">
      <c r="A19" s="1549" t="s">
        <v>340</v>
      </c>
      <c r="B19" s="1549"/>
      <c r="C19" s="266">
        <v>5008.2361400315913</v>
      </c>
      <c r="D19" s="266">
        <v>3772.1361425498667</v>
      </c>
      <c r="E19" s="266">
        <v>15018.905133721622</v>
      </c>
      <c r="F19" s="266">
        <v>0</v>
      </c>
      <c r="G19" s="266">
        <v>0</v>
      </c>
      <c r="H19" s="267">
        <v>2428.9848557713672</v>
      </c>
      <c r="I19" s="268"/>
      <c r="J19" s="269" t="s">
        <v>341</v>
      </c>
      <c r="L19" s="180"/>
      <c r="M19" s="286"/>
      <c r="N19" s="182"/>
      <c r="O19" s="204"/>
      <c r="P19" s="186"/>
      <c r="Q19" s="2" t="s">
        <v>321</v>
      </c>
      <c r="R19" s="1"/>
      <c r="S19" s="1"/>
      <c r="T19" s="185">
        <v>150000</v>
      </c>
      <c r="U19" s="193"/>
      <c r="V19" s="2" t="s">
        <v>309</v>
      </c>
      <c r="W19" s="1"/>
      <c r="X19" s="1"/>
      <c r="Y19" s="208">
        <v>43899.579221636952</v>
      </c>
      <c r="Z19" s="198"/>
      <c r="AA19" s="2" t="s">
        <v>48</v>
      </c>
      <c r="AB19" s="194">
        <v>2.3077627802923752E-2</v>
      </c>
      <c r="AC19" s="142"/>
      <c r="AD19" s="125">
        <f>AD16*AB19</f>
        <v>4351.7248883591938</v>
      </c>
      <c r="AE19" s="128"/>
      <c r="AF19" s="129" t="s">
        <v>328</v>
      </c>
      <c r="AG19" s="123">
        <f>H21</f>
        <v>2997.3200345822138</v>
      </c>
      <c r="AH19" s="142"/>
      <c r="AI19" s="172">
        <f>SUM(AH5:AH11)*AG19</f>
        <v>33270.252383862571</v>
      </c>
    </row>
    <row r="20" spans="1:36" ht="36.75" thickTop="1">
      <c r="A20" s="1549" t="s">
        <v>307</v>
      </c>
      <c r="B20" s="1549"/>
      <c r="C20" s="266">
        <v>0</v>
      </c>
      <c r="D20" s="266">
        <v>0</v>
      </c>
      <c r="E20" s="266">
        <v>0</v>
      </c>
      <c r="F20" s="266">
        <v>7801.5513143095441</v>
      </c>
      <c r="G20" s="273">
        <v>7801.5513143095441</v>
      </c>
      <c r="H20" s="266">
        <v>1710.035051289273</v>
      </c>
      <c r="I20" s="272"/>
      <c r="J20" s="269" t="s">
        <v>343</v>
      </c>
      <c r="L20" s="187" t="s">
        <v>311</v>
      </c>
      <c r="M20" s="1"/>
      <c r="N20" s="1"/>
      <c r="O20" s="171">
        <f>O14+O16+O17+O18+O19</f>
        <v>748243.07619327307</v>
      </c>
      <c r="P20" s="186"/>
      <c r="Q20" s="205" t="s">
        <v>324</v>
      </c>
      <c r="R20" s="123">
        <f>M18</f>
        <v>5008.2361400315913</v>
      </c>
      <c r="S20" s="1"/>
      <c r="T20" s="294">
        <f>(S6+S8+S9)*R20</f>
        <v>66859.95246942174</v>
      </c>
      <c r="U20" s="198"/>
      <c r="V20" s="2" t="s">
        <v>312</v>
      </c>
      <c r="W20" s="1"/>
      <c r="X20" s="1"/>
      <c r="Y20" s="179">
        <v>55200.773040817614</v>
      </c>
      <c r="Z20" s="193"/>
      <c r="AA20" s="148" t="s">
        <v>37</v>
      </c>
      <c r="AB20" s="149"/>
      <c r="AC20" s="149"/>
      <c r="AD20" s="133">
        <f>AD19+AD18</f>
        <v>215548.98990122194</v>
      </c>
      <c r="AE20" s="128"/>
      <c r="AF20" s="187" t="s">
        <v>311</v>
      </c>
      <c r="AG20" s="142"/>
      <c r="AH20" s="142"/>
      <c r="AI20" s="125">
        <f>SUM(AI15:AI19)</f>
        <v>886753.82379755343</v>
      </c>
    </row>
    <row r="21" spans="1:36" ht="60.75" thickBot="1">
      <c r="A21" s="1556" t="s">
        <v>344</v>
      </c>
      <c r="B21" s="1557"/>
      <c r="C21" s="266">
        <v>0</v>
      </c>
      <c r="D21" s="266"/>
      <c r="E21" s="266">
        <v>0</v>
      </c>
      <c r="F21" s="274">
        <v>0.2</v>
      </c>
      <c r="G21" s="266">
        <v>0</v>
      </c>
      <c r="H21" s="266">
        <v>2997.3200345822138</v>
      </c>
      <c r="I21" s="272"/>
      <c r="J21" s="269" t="s">
        <v>345</v>
      </c>
      <c r="L21" s="3" t="s">
        <v>314</v>
      </c>
      <c r="M21" s="212">
        <v>0.12</v>
      </c>
      <c r="N21" s="213"/>
      <c r="O21" s="204">
        <f>O20*M21</f>
        <v>89789.169143192761</v>
      </c>
      <c r="P21" s="154"/>
      <c r="Q21" s="180" t="s">
        <v>361</v>
      </c>
      <c r="R21" s="291">
        <v>0.25</v>
      </c>
      <c r="S21" s="207"/>
      <c r="T21" s="292">
        <f>T19*R21</f>
        <v>37500</v>
      </c>
      <c r="U21" s="206"/>
      <c r="V21" s="2" t="s">
        <v>329</v>
      </c>
      <c r="W21" s="1"/>
      <c r="X21" s="1"/>
      <c r="Y21" s="208">
        <v>55641.996686416933</v>
      </c>
      <c r="Z21" s="126"/>
      <c r="AA21" s="209" t="s">
        <v>326</v>
      </c>
      <c r="AB21" s="142"/>
      <c r="AC21" s="142"/>
      <c r="AD21" s="210">
        <f>AD20/365/10</f>
        <v>59.054517781156697</v>
      </c>
      <c r="AE21" s="128"/>
      <c r="AF21" s="3" t="s">
        <v>314</v>
      </c>
      <c r="AG21" s="212">
        <v>0.12</v>
      </c>
      <c r="AH21" s="182"/>
      <c r="AI21" s="190">
        <f>AI20*AG21</f>
        <v>106410.45885570641</v>
      </c>
    </row>
    <row r="22" spans="1:36" ht="16.5" thickTop="1" thickBot="1">
      <c r="A22" s="1558" t="s">
        <v>346</v>
      </c>
      <c r="B22" s="1559"/>
      <c r="C22" s="195">
        <v>1</v>
      </c>
      <c r="D22" s="195">
        <v>2</v>
      </c>
      <c r="E22" s="195">
        <v>3</v>
      </c>
      <c r="F22" s="195">
        <v>4</v>
      </c>
      <c r="G22" s="195">
        <v>5</v>
      </c>
      <c r="H22" s="195">
        <v>6</v>
      </c>
      <c r="I22" s="261"/>
      <c r="J22" s="262"/>
      <c r="K22" t="s">
        <v>454</v>
      </c>
      <c r="L22" s="148" t="s">
        <v>37</v>
      </c>
      <c r="M22" s="149"/>
      <c r="N22" s="157"/>
      <c r="O22" s="217">
        <f>O20+O21</f>
        <v>838032.24533646577</v>
      </c>
      <c r="P22" s="186"/>
      <c r="Q22" s="187" t="s">
        <v>311</v>
      </c>
      <c r="R22" s="1"/>
      <c r="S22" s="1"/>
      <c r="T22" s="166">
        <f>T14+T16+T17+T18+T19+T20+T21</f>
        <v>1538218.8954986159</v>
      </c>
      <c r="U22" s="126"/>
      <c r="V22" s="187" t="s">
        <v>311</v>
      </c>
      <c r="W22" s="1"/>
      <c r="X22" s="1"/>
      <c r="Y22" s="166">
        <f>SUM(Y12:Y21)</f>
        <v>1441139.3588707482</v>
      </c>
      <c r="Z22" s="126"/>
      <c r="AA22" s="6"/>
      <c r="AB22" s="214"/>
      <c r="AC22" s="215"/>
      <c r="AD22" s="296">
        <f>AD21</f>
        <v>59.054517781156697</v>
      </c>
      <c r="AE22" s="216"/>
      <c r="AF22" s="109" t="s">
        <v>40</v>
      </c>
      <c r="AG22" s="191"/>
      <c r="AH22" s="191"/>
      <c r="AI22" s="192">
        <f>AI21+AI20</f>
        <v>993164.28265325981</v>
      </c>
    </row>
    <row r="23" spans="1:36" ht="15.75" thickBot="1">
      <c r="A23" s="1543" t="s">
        <v>307</v>
      </c>
      <c r="B23" s="1544"/>
      <c r="C23" s="101">
        <f>47080.8963024389*(3.933%+1)*(2.64386%+1)*(1.87%+1)</f>
        <v>51165.528829176648</v>
      </c>
      <c r="D23" s="100">
        <f>119672*(3.933%+1)*(2.64386%+1)*(1.87%+1)</f>
        <v>130054.47319251734</v>
      </c>
      <c r="E23" s="101">
        <f>89807*(3.933%+1)*(2.64386%+1)*(1.87%+1)</f>
        <v>97598.453055020422</v>
      </c>
      <c r="F23" s="99">
        <v>18333.645588627431</v>
      </c>
      <c r="G23" s="99">
        <v>20675.3</v>
      </c>
      <c r="H23" s="99">
        <v>11050.956219446047</v>
      </c>
      <c r="I23" s="98"/>
      <c r="J23" s="203" t="s">
        <v>323</v>
      </c>
      <c r="K23" s="333">
        <v>3471</v>
      </c>
      <c r="L23" s="288" t="s">
        <v>48</v>
      </c>
      <c r="M23" s="287">
        <f>C38</f>
        <v>2.3077627802923752E-2</v>
      </c>
      <c r="N23" s="1"/>
      <c r="O23" s="222">
        <f>O20*M23</f>
        <v>17267.675218503075</v>
      </c>
      <c r="P23" s="218"/>
      <c r="Q23" s="3" t="s">
        <v>314</v>
      </c>
      <c r="R23" s="219">
        <v>0.12</v>
      </c>
      <c r="S23" s="207"/>
      <c r="T23" s="220">
        <f>T22*R23</f>
        <v>184586.26745983391</v>
      </c>
      <c r="U23" s="206"/>
      <c r="V23" s="2" t="s">
        <v>314</v>
      </c>
      <c r="W23" s="177">
        <v>0.12</v>
      </c>
      <c r="X23" s="1"/>
      <c r="Y23" s="226">
        <f>W23*Y22</f>
        <v>172936.72306448978</v>
      </c>
      <c r="Z23" s="126"/>
      <c r="AA23" s="167"/>
      <c r="AC23" t="s">
        <v>33</v>
      </c>
      <c r="AD23" s="297">
        <v>51.54</v>
      </c>
      <c r="AE23" s="221"/>
      <c r="AF23" s="187" t="s">
        <v>48</v>
      </c>
      <c r="AG23" s="238">
        <v>2.3077627802923752E-2</v>
      </c>
      <c r="AH23" s="191"/>
      <c r="AI23" s="192">
        <f>AI20*AG23</f>
        <v>20464.174698419367</v>
      </c>
    </row>
    <row r="24" spans="1:36" ht="15.75" thickTop="1">
      <c r="A24" s="1543" t="s">
        <v>316</v>
      </c>
      <c r="B24" s="1544"/>
      <c r="C24" s="101">
        <f>40387*(3.933%+1)*(2.64386%+1)*(1.87%+1)</f>
        <v>43890.885159654703</v>
      </c>
      <c r="D24" s="97">
        <v>0</v>
      </c>
      <c r="E24" s="101">
        <f>51200*(3.933%+1)*(2.64386%+1)*(1.87%+1)</f>
        <v>55641.996686416933</v>
      </c>
      <c r="F24" s="99">
        <v>23607.800000000003</v>
      </c>
      <c r="G24" s="100">
        <v>0</v>
      </c>
      <c r="H24" s="99">
        <v>33270.252383862571</v>
      </c>
      <c r="I24" s="98"/>
      <c r="J24" s="203" t="s">
        <v>323</v>
      </c>
      <c r="K24">
        <v>2610</v>
      </c>
      <c r="L24" s="289" t="s">
        <v>330</v>
      </c>
      <c r="M24" s="142"/>
      <c r="N24" s="1"/>
      <c r="O24" s="185">
        <f>(O23+O22)/12</f>
        <v>71274.993379580745</v>
      </c>
      <c r="P24" s="218"/>
      <c r="Q24" s="148" t="s">
        <v>37</v>
      </c>
      <c r="R24" s="149"/>
      <c r="S24" s="223"/>
      <c r="T24" s="224">
        <f>T23+T22</f>
        <v>1722805.1629584499</v>
      </c>
      <c r="U24" s="126"/>
      <c r="V24" s="114" t="s">
        <v>40</v>
      </c>
      <c r="W24" s="236"/>
      <c r="X24" s="230"/>
      <c r="Y24" s="237">
        <f>Y23+Y22</f>
        <v>1614076.0819352381</v>
      </c>
      <c r="Z24" s="126"/>
      <c r="AB24" s="225"/>
      <c r="AC24" s="102"/>
      <c r="AD24" s="104">
        <f>(AD22-AD23)/AD23</f>
        <v>0.14579972412023084</v>
      </c>
      <c r="AF24" s="109" t="s">
        <v>40</v>
      </c>
      <c r="AG24" s="149"/>
      <c r="AH24" s="149"/>
      <c r="AI24" s="133">
        <f>AI23+AI22</f>
        <v>1013628.4573516792</v>
      </c>
    </row>
    <row r="25" spans="1:36" ht="15.75" thickBot="1">
      <c r="A25" s="1545" t="s">
        <v>347</v>
      </c>
      <c r="B25" s="1546"/>
      <c r="C25" s="99">
        <v>44723.548730482107</v>
      </c>
      <c r="D25" s="99">
        <v>66200.98930175016</v>
      </c>
      <c r="E25" s="99">
        <v>48252.029791638815</v>
      </c>
      <c r="F25" s="100">
        <v>0</v>
      </c>
      <c r="G25" s="100">
        <f>1304*(3.933%+1)*(2.64386%+1)*(1.87%+1)</f>
        <v>1417.1321031071811</v>
      </c>
      <c r="H25" s="100">
        <v>0</v>
      </c>
      <c r="I25" s="96"/>
      <c r="J25" s="203" t="s">
        <v>323</v>
      </c>
      <c r="K25">
        <v>3196</v>
      </c>
      <c r="L25" s="227"/>
      <c r="M25" s="228"/>
      <c r="N25" s="229"/>
      <c r="O25" s="293">
        <f>O24</f>
        <v>71274.993379580745</v>
      </c>
      <c r="P25" s="186"/>
      <c r="Q25" s="2" t="s">
        <v>48</v>
      </c>
      <c r="R25" s="177">
        <v>2.3077627802923752E-2</v>
      </c>
      <c r="S25" s="1"/>
      <c r="T25" s="226">
        <f>T22*R25</f>
        <v>35498.443149741521</v>
      </c>
      <c r="U25" s="206"/>
      <c r="V25" s="165" t="s">
        <v>48</v>
      </c>
      <c r="W25" s="7">
        <v>2.3077627802923752E-2</v>
      </c>
      <c r="X25" s="1"/>
      <c r="Y25" s="166">
        <f>Y22*W25</f>
        <v>33258.077736163286</v>
      </c>
      <c r="Z25" s="126"/>
      <c r="AA25" s="9"/>
      <c r="AB25" s="9"/>
      <c r="AC25" s="9"/>
      <c r="AD25" s="9"/>
      <c r="AF25" s="129" t="s">
        <v>331</v>
      </c>
      <c r="AG25" s="245">
        <v>0.8</v>
      </c>
      <c r="AH25" s="142"/>
      <c r="AI25" s="184"/>
    </row>
    <row r="26" spans="1:36">
      <c r="A26" s="1547" t="s">
        <v>342</v>
      </c>
      <c r="B26" s="1548"/>
      <c r="C26" s="99">
        <v>41235.947718807976</v>
      </c>
      <c r="D26" s="99">
        <v>62386.489168676278</v>
      </c>
      <c r="E26" s="101">
        <f>308197*(3.933%+1)*(2.64386%+1)*(1.87%+1)</f>
        <v>334935.47759303986</v>
      </c>
      <c r="F26" s="97">
        <v>0</v>
      </c>
      <c r="G26" s="97">
        <v>0</v>
      </c>
      <c r="H26" s="99">
        <v>18145.986651607553</v>
      </c>
      <c r="I26" s="98"/>
      <c r="J26" s="203" t="s">
        <v>323</v>
      </c>
      <c r="L26" s="102"/>
      <c r="M26" s="233"/>
      <c r="N26" t="s">
        <v>33</v>
      </c>
      <c r="O26" s="103">
        <v>65579</v>
      </c>
      <c r="P26" s="186"/>
      <c r="Q26" s="114" t="s">
        <v>37</v>
      </c>
      <c r="R26" s="230"/>
      <c r="S26" s="230"/>
      <c r="T26" s="231">
        <f>T25+T24</f>
        <v>1758303.6061081914</v>
      </c>
      <c r="U26" s="126"/>
      <c r="V26" s="114" t="s">
        <v>40</v>
      </c>
      <c r="W26" s="236"/>
      <c r="X26" s="230"/>
      <c r="Y26" s="237">
        <f>Y25+Y24</f>
        <v>1647334.1596714014</v>
      </c>
      <c r="Z26" s="232"/>
      <c r="AA26" s="9"/>
      <c r="AB26" s="9"/>
      <c r="AC26" s="9"/>
      <c r="AD26" s="295"/>
      <c r="AF26" s="129" t="s">
        <v>332</v>
      </c>
      <c r="AG26" s="142"/>
      <c r="AH26" s="142"/>
      <c r="AI26" s="246">
        <f>AI24/0.8/365/10</f>
        <v>347.13303333961619</v>
      </c>
    </row>
    <row r="27" spans="1:36" ht="15.75" thickBot="1">
      <c r="A27" s="1549" t="s">
        <v>312</v>
      </c>
      <c r="B27" s="1549"/>
      <c r="C27" s="99">
        <v>0</v>
      </c>
      <c r="D27" s="100">
        <f>85995*(3.933%+1)*(2.64386%+1)*(1.87%+1)</f>
        <v>93455.732520477031</v>
      </c>
      <c r="E27" s="101">
        <f>50794*(3.933%+1)*(2.64386%+1)*(1.87%+1)</f>
        <v>55200.773040817614</v>
      </c>
      <c r="F27" s="97">
        <v>0</v>
      </c>
      <c r="G27" s="100">
        <f>280*(3.933%+1)*(2.64386%+1)*(1.87%+1)</f>
        <v>304.29216937884257</v>
      </c>
      <c r="H27" s="97">
        <v>0</v>
      </c>
      <c r="I27" s="98"/>
      <c r="J27" s="203" t="s">
        <v>323</v>
      </c>
      <c r="K27">
        <v>1428</v>
      </c>
      <c r="M27" s="102"/>
      <c r="N27" s="102"/>
      <c r="O27" s="104">
        <f>(O25-O26)/O26</f>
        <v>8.6856972195073795E-2</v>
      </c>
      <c r="Q27" s="234" t="s">
        <v>330</v>
      </c>
      <c r="R27" s="230"/>
      <c r="S27" s="230"/>
      <c r="T27" s="235">
        <f>T26/12</f>
        <v>146525.30050901594</v>
      </c>
      <c r="V27" s="2" t="s">
        <v>330</v>
      </c>
      <c r="W27" s="1"/>
      <c r="X27" s="1"/>
      <c r="Y27" s="178">
        <f>Y26/12</f>
        <v>137277.84663928344</v>
      </c>
      <c r="Z27" s="126"/>
      <c r="AA27" s="9"/>
      <c r="AB27" s="9"/>
      <c r="AC27" s="9"/>
      <c r="AF27" s="249"/>
      <c r="AG27" s="228"/>
      <c r="AH27" s="250"/>
      <c r="AI27" s="251">
        <f>AI26</f>
        <v>347.13303333961619</v>
      </c>
    </row>
    <row r="28" spans="1:36" ht="15.75" thickBot="1">
      <c r="A28" s="1549" t="s">
        <v>348</v>
      </c>
      <c r="B28" s="1549"/>
      <c r="C28" s="99">
        <v>0</v>
      </c>
      <c r="D28" s="100">
        <f>17831*(3.933%+1)*(2.64386%+1)*(1.87%+1)</f>
        <v>19377.977400693369</v>
      </c>
      <c r="E28" s="101">
        <f>12301*(3.933%+1)*(2.64386%+1)*(1.87%+1)</f>
        <v>13368.207055461226</v>
      </c>
      <c r="F28" s="97">
        <v>0</v>
      </c>
      <c r="G28" s="97">
        <v>0</v>
      </c>
      <c r="H28" s="95">
        <v>26500.224776465617</v>
      </c>
      <c r="I28" s="94"/>
      <c r="J28" s="203" t="s">
        <v>323</v>
      </c>
      <c r="K28">
        <v>442</v>
      </c>
      <c r="L28" s="1572"/>
      <c r="M28" s="1572"/>
      <c r="N28" s="1572"/>
      <c r="O28" s="1572"/>
      <c r="Q28" s="6"/>
      <c r="R28" s="239"/>
      <c r="S28" s="240"/>
      <c r="T28" s="241">
        <f>T27</f>
        <v>146525.30050901594</v>
      </c>
      <c r="V28" s="2" t="s">
        <v>333</v>
      </c>
      <c r="W28" s="247">
        <f>25.32*(1.78%+1)</f>
        <v>25.770696000000001</v>
      </c>
      <c r="X28" s="248">
        <v>9000</v>
      </c>
      <c r="Y28" s="226">
        <f>X28*W28</f>
        <v>231936.264</v>
      </c>
      <c r="Z28" s="242"/>
      <c r="AA28" s="9"/>
      <c r="AB28" s="9"/>
      <c r="AC28" s="9"/>
      <c r="AH28" t="s">
        <v>33</v>
      </c>
      <c r="AI28" s="297">
        <v>304.32</v>
      </c>
    </row>
    <row r="29" spans="1:36">
      <c r="A29" s="1549" t="s">
        <v>321</v>
      </c>
      <c r="B29" s="1549"/>
      <c r="C29" s="99">
        <v>0</v>
      </c>
      <c r="D29" s="100">
        <f>107862*(3.933%+1)*(2.64386%+1)*(1.87%+1)</f>
        <v>117219.86419121685</v>
      </c>
      <c r="E29" s="99">
        <v>0</v>
      </c>
      <c r="F29" s="97">
        <v>0</v>
      </c>
      <c r="G29" s="97">
        <v>0</v>
      </c>
      <c r="H29" s="97">
        <v>0</v>
      </c>
      <c r="I29" s="98"/>
      <c r="J29" s="203" t="s">
        <v>323</v>
      </c>
      <c r="L29" s="93"/>
      <c r="M29" s="90"/>
      <c r="N29" s="92"/>
      <c r="O29" s="91"/>
      <c r="Q29" s="1"/>
      <c r="R29" s="1"/>
      <c r="S29" t="s">
        <v>33</v>
      </c>
      <c r="T29" s="103">
        <v>143184</v>
      </c>
      <c r="U29" s="243"/>
      <c r="V29" s="2" t="s">
        <v>335</v>
      </c>
      <c r="W29" s="252">
        <v>25.32</v>
      </c>
      <c r="X29" s="253">
        <v>9000</v>
      </c>
      <c r="Y29" s="254">
        <f>X29*W29</f>
        <v>227880</v>
      </c>
      <c r="Z29" s="244"/>
      <c r="AF29" s="299"/>
      <c r="AG29" s="299"/>
      <c r="AH29" s="102"/>
      <c r="AI29" s="104">
        <f>(AI27-AI28)/AI28</f>
        <v>0.14068425781945385</v>
      </c>
    </row>
    <row r="30" spans="1:36">
      <c r="A30" s="1550" t="s">
        <v>310</v>
      </c>
      <c r="B30" s="1550"/>
      <c r="C30" s="99">
        <v>0</v>
      </c>
      <c r="D30" s="97">
        <v>0</v>
      </c>
      <c r="E30" s="101">
        <f>287062*(3.933%+1)*(2.64386%+1)*(1.87%+1)+5000</f>
        <v>316966.85259367607</v>
      </c>
      <c r="F30" s="97">
        <v>0</v>
      </c>
      <c r="G30" s="97">
        <v>0</v>
      </c>
      <c r="H30" s="97">
        <v>0</v>
      </c>
      <c r="I30" s="98"/>
      <c r="J30" s="203" t="s">
        <v>323</v>
      </c>
      <c r="Q30" s="9"/>
      <c r="R30" s="9"/>
      <c r="S30" s="102"/>
      <c r="T30" s="104">
        <f>(T28-T29)/T29</f>
        <v>2.3335711455301864E-2</v>
      </c>
      <c r="V30" s="2" t="s">
        <v>336</v>
      </c>
      <c r="W30" s="252">
        <v>25.24</v>
      </c>
      <c r="X30" s="253">
        <v>11800</v>
      </c>
      <c r="Y30" s="254">
        <f>X30*W30</f>
        <v>297832</v>
      </c>
      <c r="Z30" s="244"/>
      <c r="AF30" s="299"/>
      <c r="AG30" s="299"/>
      <c r="AH30" s="299"/>
      <c r="AI30" s="298"/>
      <c r="AJ30" s="221"/>
    </row>
    <row r="31" spans="1:36">
      <c r="A31" s="1549" t="s">
        <v>309</v>
      </c>
      <c r="B31" s="1549"/>
      <c r="C31" s="99">
        <v>0</v>
      </c>
      <c r="D31" s="97">
        <v>0</v>
      </c>
      <c r="E31" s="101">
        <f>40395*(3.933%+1)*(2.64386%+1)*(1.87%+1)</f>
        <v>43899.579221636952</v>
      </c>
      <c r="F31" s="97">
        <v>0</v>
      </c>
      <c r="G31" s="100">
        <f>481*(3.933%+1)*(2.64386%+1)*(1.87%+1)</f>
        <v>522.73047668294032</v>
      </c>
      <c r="H31" s="97">
        <v>0</v>
      </c>
      <c r="I31" s="98"/>
      <c r="J31" s="203" t="s">
        <v>323</v>
      </c>
      <c r="K31">
        <v>248</v>
      </c>
      <c r="Q31" s="9"/>
      <c r="R31" s="9"/>
      <c r="S31" s="9"/>
      <c r="T31" s="91"/>
      <c r="V31" s="2" t="s">
        <v>337</v>
      </c>
      <c r="W31" s="256"/>
      <c r="X31" s="257"/>
      <c r="Y31" s="254">
        <f>Y29+Y26</f>
        <v>1875214.1596714014</v>
      </c>
      <c r="AF31" s="299"/>
      <c r="AG31" s="299"/>
      <c r="AH31" s="299"/>
    </row>
    <row r="32" spans="1:36">
      <c r="A32" s="1549" t="s">
        <v>315</v>
      </c>
      <c r="B32" s="1549"/>
      <c r="C32" s="99">
        <v>0</v>
      </c>
      <c r="D32" s="97">
        <v>0</v>
      </c>
      <c r="E32" s="99">
        <v>0</v>
      </c>
      <c r="F32" s="97">
        <v>0</v>
      </c>
      <c r="G32" s="100">
        <f>4657*(3.933%+1)*(2.64386%+1)*(1.87%+1)</f>
        <v>5061.0308314188214</v>
      </c>
      <c r="H32" s="97">
        <v>0</v>
      </c>
      <c r="I32" s="98"/>
      <c r="J32" s="203" t="s">
        <v>323</v>
      </c>
      <c r="Q32" s="9"/>
      <c r="R32" s="9"/>
      <c r="S32" s="9"/>
      <c r="V32" s="2" t="s">
        <v>40</v>
      </c>
      <c r="W32" s="177"/>
      <c r="X32" s="259"/>
      <c r="Y32" s="226">
        <f>Y31+Y30</f>
        <v>2173046.1596714016</v>
      </c>
    </row>
    <row r="33" spans="1:33" ht="15.75" thickBot="1">
      <c r="A33" s="1549" t="s">
        <v>318</v>
      </c>
      <c r="B33" s="1549"/>
      <c r="C33" s="99">
        <v>0</v>
      </c>
      <c r="D33" s="99">
        <v>0</v>
      </c>
      <c r="E33" s="101">
        <f>227880*(3.933%+1)*(2.64386%+1)*(1.87%+1)+10500</f>
        <v>258150.35556446662</v>
      </c>
      <c r="F33" s="97">
        <v>0</v>
      </c>
      <c r="G33" s="97">
        <v>0</v>
      </c>
      <c r="H33" s="100">
        <f>59983*(3.933%+1)*(2.64386%+1)*(1.87%+1)</f>
        <v>65186.989985182554</v>
      </c>
      <c r="I33" s="96"/>
      <c r="J33" s="203" t="s">
        <v>323</v>
      </c>
      <c r="V33" s="263" t="s">
        <v>339</v>
      </c>
      <c r="W33" s="264"/>
      <c r="X33" s="264"/>
      <c r="Y33" s="265">
        <f>Y32/12</f>
        <v>181087.17997261681</v>
      </c>
      <c r="Z33" s="255"/>
      <c r="AA33" s="167"/>
      <c r="AG33" s="258"/>
    </row>
    <row r="34" spans="1:33">
      <c r="A34" s="1549" t="s">
        <v>325</v>
      </c>
      <c r="B34" s="1549"/>
      <c r="C34" s="99">
        <v>0</v>
      </c>
      <c r="D34" s="99">
        <v>0</v>
      </c>
      <c r="E34" s="101">
        <f>3600*(3.933%+1)*(2.64386%+1)*(1.87%+1)</f>
        <v>3912.3278920136904</v>
      </c>
      <c r="F34" s="97">
        <v>0</v>
      </c>
      <c r="G34" s="97">
        <v>0</v>
      </c>
      <c r="H34" s="97">
        <v>0</v>
      </c>
      <c r="I34" s="98"/>
      <c r="J34" s="203" t="s">
        <v>323</v>
      </c>
      <c r="V34" s="270"/>
      <c r="X34" t="s">
        <v>33</v>
      </c>
      <c r="Y34" s="103">
        <v>166661</v>
      </c>
    </row>
    <row r="35" spans="1:33">
      <c r="A35" s="1542"/>
      <c r="B35" s="1542"/>
      <c r="C35" s="1542"/>
      <c r="D35" s="1542"/>
      <c r="E35" s="1542"/>
      <c r="F35" s="1542"/>
      <c r="G35" s="1542"/>
      <c r="H35" s="1542"/>
      <c r="I35" s="1542"/>
      <c r="J35" s="1542"/>
      <c r="V35" s="9"/>
      <c r="W35" s="9"/>
      <c r="X35" s="102"/>
      <c r="Y35" s="104">
        <f>(Y33-Y34)/Y34</f>
        <v>8.6560022876478668E-2</v>
      </c>
    </row>
    <row r="36" spans="1:33">
      <c r="A36" s="1539" t="s">
        <v>349</v>
      </c>
      <c r="B36" s="1539"/>
      <c r="C36" s="1540">
        <v>0.2422</v>
      </c>
      <c r="D36" s="1540"/>
      <c r="E36" s="290">
        <v>0.2422</v>
      </c>
      <c r="F36" s="276"/>
      <c r="G36" s="276"/>
      <c r="H36" s="276"/>
      <c r="I36" s="277"/>
      <c r="J36" s="203" t="s">
        <v>350</v>
      </c>
      <c r="V36" s="9"/>
      <c r="W36" s="9"/>
      <c r="X36" s="9"/>
      <c r="Y36" s="9"/>
    </row>
    <row r="37" spans="1:33">
      <c r="A37" s="1535" t="s">
        <v>351</v>
      </c>
      <c r="B37" s="1536"/>
      <c r="C37" s="1541">
        <v>0.12</v>
      </c>
      <c r="D37" s="1541"/>
      <c r="E37" s="248"/>
      <c r="F37" s="248"/>
      <c r="G37" s="248"/>
      <c r="H37" s="278"/>
      <c r="I37" s="279"/>
      <c r="J37" s="203" t="s">
        <v>323</v>
      </c>
      <c r="V37" s="9"/>
      <c r="W37" s="9"/>
      <c r="X37" s="9"/>
      <c r="Y37" s="9"/>
      <c r="Z37" s="271"/>
    </row>
    <row r="38" spans="1:33" ht="15.75">
      <c r="A38" s="1535" t="s">
        <v>17</v>
      </c>
      <c r="B38" s="1536"/>
      <c r="C38" s="1537">
        <v>2.3077627802923752E-2</v>
      </c>
      <c r="D38" s="1538"/>
      <c r="E38" s="8"/>
      <c r="F38" s="8"/>
      <c r="G38" s="8"/>
      <c r="H38" s="280"/>
      <c r="I38" s="281"/>
      <c r="J38" s="282" t="s">
        <v>352</v>
      </c>
      <c r="Z38" s="271"/>
    </row>
    <row r="50" spans="11:11">
      <c r="K50" s="275"/>
    </row>
  </sheetData>
  <mergeCells count="47">
    <mergeCell ref="L28:O28"/>
    <mergeCell ref="AA3:AD3"/>
    <mergeCell ref="AF3:AI3"/>
    <mergeCell ref="Q3:T3"/>
    <mergeCell ref="V3:Y3"/>
    <mergeCell ref="A1:J1"/>
    <mergeCell ref="L3:O3"/>
    <mergeCell ref="A12:B12"/>
    <mergeCell ref="A2:B2"/>
    <mergeCell ref="A3:B3"/>
    <mergeCell ref="A4:B4"/>
    <mergeCell ref="A5:B5"/>
    <mergeCell ref="A6:B6"/>
    <mergeCell ref="A7:B7"/>
    <mergeCell ref="A8:B8"/>
    <mergeCell ref="A9:B9"/>
    <mergeCell ref="A10:B10"/>
    <mergeCell ref="A11:B11"/>
    <mergeCell ref="A23:B23"/>
    <mergeCell ref="A13:B13"/>
    <mergeCell ref="A14:B14"/>
    <mergeCell ref="A15:B15"/>
    <mergeCell ref="A16:B16"/>
    <mergeCell ref="A17:B17"/>
    <mergeCell ref="A18:B18"/>
    <mergeCell ref="A19:B19"/>
    <mergeCell ref="A20:B20"/>
    <mergeCell ref="A21:B21"/>
    <mergeCell ref="A22:B22"/>
    <mergeCell ref="A35:J35"/>
    <mergeCell ref="A24:B24"/>
    <mergeCell ref="A25:B25"/>
    <mergeCell ref="A26:B26"/>
    <mergeCell ref="A27:B27"/>
    <mergeCell ref="A28:B28"/>
    <mergeCell ref="A29:B29"/>
    <mergeCell ref="A30:B30"/>
    <mergeCell ref="A31:B31"/>
    <mergeCell ref="A32:B32"/>
    <mergeCell ref="A33:B33"/>
    <mergeCell ref="A34:B34"/>
    <mergeCell ref="A38:B38"/>
    <mergeCell ref="C38:D38"/>
    <mergeCell ref="A36:B36"/>
    <mergeCell ref="C36:D36"/>
    <mergeCell ref="A37:B37"/>
    <mergeCell ref="C37:D37"/>
  </mergeCells>
  <pageMargins left="0.7" right="0.7" top="0.75" bottom="0.75" header="0.3" footer="0.3"/>
  <pageSetup orientation="portrait" r:id="rId1"/>
  <ignoredErrors>
    <ignoredError sqref="M5 AD19" formula="1"/>
    <ignoredError sqref="AI18" formulaRange="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0"/>
  <sheetViews>
    <sheetView topLeftCell="F1" zoomScale="80" zoomScaleNormal="80" workbookViewId="0">
      <selection activeCell="H31" sqref="H31:K31"/>
    </sheetView>
  </sheetViews>
  <sheetFormatPr defaultColWidth="8.85546875" defaultRowHeight="15"/>
  <cols>
    <col min="1" max="1" width="11" customWidth="1"/>
    <col min="2" max="2" width="21.42578125" customWidth="1"/>
    <col min="3" max="4" width="11.5703125" customWidth="1"/>
    <col min="5" max="5" width="12.5703125" customWidth="1"/>
    <col min="6" max="6" width="23.140625" customWidth="1"/>
    <col min="8" max="8" width="27.85546875" customWidth="1"/>
    <col min="9" max="9" width="11.85546875" customWidth="1"/>
    <col min="10" max="10" width="7.42578125" bestFit="1" customWidth="1"/>
    <col min="11" max="11" width="11.28515625" bestFit="1" customWidth="1"/>
    <col min="12" max="12" width="3.5703125" customWidth="1"/>
    <col min="13" max="13" width="27.85546875" customWidth="1"/>
    <col min="14" max="16" width="11.5703125" customWidth="1"/>
    <col min="17" max="17" width="3.5703125" customWidth="1"/>
    <col min="18" max="18" width="28.140625" customWidth="1"/>
    <col min="19" max="19" width="10.28515625" customWidth="1"/>
    <col min="20" max="20" width="7.42578125" bestFit="1" customWidth="1"/>
    <col min="21" max="21" width="13.5703125" customWidth="1"/>
    <col min="22" max="22" width="4.5703125" customWidth="1"/>
    <col min="23" max="23" width="32.85546875" hidden="1" customWidth="1"/>
    <col min="24" max="24" width="8.140625" hidden="1" customWidth="1"/>
    <col min="25" max="25" width="7.42578125" hidden="1" customWidth="1"/>
    <col min="26" max="26" width="11.5703125" hidden="1" customWidth="1"/>
    <col min="27" max="27" width="3.5703125" customWidth="1"/>
    <col min="28" max="28" width="23.140625" customWidth="1"/>
    <col min="29" max="31" width="11.5703125" customWidth="1"/>
  </cols>
  <sheetData>
    <row r="1" spans="1:31" ht="15.75" thickBot="1">
      <c r="A1" s="1587" t="s">
        <v>284</v>
      </c>
      <c r="B1" s="1588"/>
      <c r="C1" s="1588"/>
      <c r="D1" s="1588"/>
      <c r="E1" s="1588"/>
      <c r="F1" s="1589"/>
    </row>
    <row r="2" spans="1:31" ht="15.75" thickBot="1">
      <c r="A2" s="1596" t="s">
        <v>346</v>
      </c>
      <c r="B2" s="1597"/>
      <c r="C2" s="979"/>
      <c r="D2" s="980"/>
      <c r="E2" s="980"/>
      <c r="F2" s="981"/>
      <c r="H2" s="106" t="s">
        <v>624</v>
      </c>
      <c r="W2" s="982"/>
      <c r="X2" s="983"/>
      <c r="Y2" s="983"/>
      <c r="Z2" s="984"/>
    </row>
    <row r="3" spans="1:31">
      <c r="A3" s="977"/>
      <c r="B3" s="978"/>
      <c r="C3" s="979"/>
      <c r="D3" s="980" t="s">
        <v>671</v>
      </c>
      <c r="E3" s="980" t="s">
        <v>634</v>
      </c>
      <c r="F3" s="981"/>
      <c r="H3" s="1364" t="s">
        <v>286</v>
      </c>
      <c r="I3" s="1365"/>
      <c r="J3" s="1365"/>
      <c r="K3" s="1366"/>
      <c r="L3" s="985"/>
      <c r="M3" s="1590" t="s">
        <v>287</v>
      </c>
      <c r="N3" s="1591"/>
      <c r="O3" s="1591"/>
      <c r="P3" s="1592"/>
      <c r="R3" s="1593" t="s">
        <v>288</v>
      </c>
      <c r="S3" s="1594"/>
      <c r="T3" s="1594"/>
      <c r="U3" s="1595"/>
      <c r="W3" s="1584" t="s">
        <v>289</v>
      </c>
      <c r="X3" s="1585"/>
      <c r="Y3" s="1585"/>
      <c r="Z3" s="1586"/>
      <c r="AA3" s="985"/>
      <c r="AB3" s="1573" t="s">
        <v>290</v>
      </c>
      <c r="AC3" s="1574"/>
      <c r="AD3" s="1574"/>
      <c r="AE3" s="1575"/>
    </row>
    <row r="4" spans="1:31">
      <c r="A4" s="1582" t="s">
        <v>307</v>
      </c>
      <c r="B4" s="1583"/>
      <c r="C4" s="986">
        <f>E4*(1+$C$22)</f>
        <v>5959.7001268520471</v>
      </c>
      <c r="D4" s="987"/>
      <c r="E4" s="988">
        <v>5809.8071035796911</v>
      </c>
      <c r="F4" s="989" t="s">
        <v>635</v>
      </c>
      <c r="H4" s="990"/>
      <c r="I4" s="991" t="s">
        <v>23</v>
      </c>
      <c r="J4" s="992" t="s">
        <v>292</v>
      </c>
      <c r="K4" s="993" t="s">
        <v>293</v>
      </c>
      <c r="L4" s="816"/>
      <c r="M4" s="994"/>
      <c r="N4" s="991"/>
      <c r="O4" s="992" t="s">
        <v>292</v>
      </c>
      <c r="P4" s="995" t="s">
        <v>293</v>
      </c>
      <c r="R4" s="994"/>
      <c r="S4" s="991"/>
      <c r="T4" s="992" t="s">
        <v>294</v>
      </c>
      <c r="U4" s="993" t="s">
        <v>293</v>
      </c>
      <c r="W4" s="996"/>
      <c r="X4" s="997"/>
      <c r="Y4" s="998" t="s">
        <v>294</v>
      </c>
      <c r="Z4" s="999" t="s">
        <v>293</v>
      </c>
      <c r="AA4" s="816"/>
      <c r="AB4" s="1000"/>
      <c r="AC4" s="1001"/>
      <c r="AD4" s="1002" t="s">
        <v>294</v>
      </c>
      <c r="AE4" s="1003" t="s">
        <v>293</v>
      </c>
    </row>
    <row r="5" spans="1:31">
      <c r="A5" s="1582" t="s">
        <v>512</v>
      </c>
      <c r="B5" s="1583"/>
      <c r="C5" s="986">
        <f t="shared" ref="C5:C14" si="0">E5*(1+$C$22)</f>
        <v>11302.59553054637</v>
      </c>
      <c r="D5" s="987"/>
      <c r="E5" s="988">
        <v>11018.322802248362</v>
      </c>
      <c r="F5" s="989" t="s">
        <v>635</v>
      </c>
      <c r="H5" s="557" t="s">
        <v>364</v>
      </c>
      <c r="I5" s="1004">
        <f>'M2024 BLS SALARY CHART (53_PCT)'!C22</f>
        <v>81486.911999999997</v>
      </c>
      <c r="J5" s="912">
        <v>0.8</v>
      </c>
      <c r="K5" s="1005">
        <f>J5*I5</f>
        <v>65189.529600000002</v>
      </c>
      <c r="L5" s="1006"/>
      <c r="M5" s="1007" t="str">
        <f>H5</f>
        <v>Program Management</v>
      </c>
      <c r="N5" s="1008">
        <f>I5</f>
        <v>81486.911999999997</v>
      </c>
      <c r="O5" s="912">
        <v>0.6</v>
      </c>
      <c r="P5" s="1009">
        <f>O5*N5</f>
        <v>48892.147199999999</v>
      </c>
      <c r="Q5" s="193"/>
      <c r="R5" s="557" t="s">
        <v>364</v>
      </c>
      <c r="S5" s="1008">
        <f>I5</f>
        <v>81486.911999999997</v>
      </c>
      <c r="T5" s="912">
        <v>4.83</v>
      </c>
      <c r="U5" s="1009">
        <f t="shared" ref="U5:U8" si="1">T5*S5</f>
        <v>393581.78495999996</v>
      </c>
      <c r="V5" s="193"/>
      <c r="W5" s="1010" t="s">
        <v>364</v>
      </c>
      <c r="X5" s="1011">
        <f>S5</f>
        <v>81486.911999999997</v>
      </c>
      <c r="Y5" s="1012">
        <v>0.5</v>
      </c>
      <c r="Z5" s="1013">
        <f>Y5*X5</f>
        <v>40743.455999999998</v>
      </c>
      <c r="AA5" s="1014"/>
      <c r="AB5" s="799" t="s">
        <v>364</v>
      </c>
      <c r="AC5" s="1015">
        <f>N5</f>
        <v>81486.911999999997</v>
      </c>
      <c r="AD5" s="912">
        <v>3.86</v>
      </c>
      <c r="AE5" s="1009">
        <f t="shared" ref="AE5:AE12" si="2">AD5*AC5</f>
        <v>314539.48031999997</v>
      </c>
    </row>
    <row r="6" spans="1:31">
      <c r="A6" s="1598" t="s">
        <v>513</v>
      </c>
      <c r="B6" s="1599"/>
      <c r="C6" s="986">
        <f t="shared" si="0"/>
        <v>701.08927190790962</v>
      </c>
      <c r="D6" s="987"/>
      <c r="E6" s="1016">
        <v>683.45610441402766</v>
      </c>
      <c r="F6" s="989" t="s">
        <v>635</v>
      </c>
      <c r="H6" s="578" t="s">
        <v>521</v>
      </c>
      <c r="I6" s="1004">
        <f>AVERAGE('M2024 BLS SALARY CHART (53_PCT)'!C14,'M2024 BLS SALARY CHART (53_PCT)'!C18)</f>
        <v>79674.608000000007</v>
      </c>
      <c r="J6" s="912">
        <v>0.8</v>
      </c>
      <c r="K6" s="1005">
        <f t="shared" ref="K6:K10" si="3">J6*I6</f>
        <v>63739.686400000006</v>
      </c>
      <c r="L6" s="1006"/>
      <c r="M6" s="1007" t="str">
        <f>H6</f>
        <v>Asst Program Manager</v>
      </c>
      <c r="N6" s="1008">
        <f t="shared" ref="M6:N10" si="4">I6</f>
        <v>79674.608000000007</v>
      </c>
      <c r="O6" s="912">
        <v>1.05</v>
      </c>
      <c r="P6" s="1009">
        <f t="shared" ref="P6:P10" si="5">O6*N6</f>
        <v>83658.338400000008</v>
      </c>
      <c r="Q6" s="193"/>
      <c r="R6" s="578" t="s">
        <v>362</v>
      </c>
      <c r="S6" s="1008">
        <f>'M2024 BLS SALARY CH (40 50 53)'!C14</f>
        <v>75175.152000000002</v>
      </c>
      <c r="T6" s="1017">
        <v>0.16</v>
      </c>
      <c r="U6" s="1009">
        <f t="shared" si="1"/>
        <v>12028.02432</v>
      </c>
      <c r="V6" s="193"/>
      <c r="W6" s="1018" t="s">
        <v>297</v>
      </c>
      <c r="X6" s="1011">
        <f>'M2024 BLS SALARY CH (40 50 53)'!C12</f>
        <v>66537.12000000001</v>
      </c>
      <c r="Y6" s="1012">
        <v>0.85</v>
      </c>
      <c r="Z6" s="1013">
        <f t="shared" ref="Z6:Z8" si="6">Y6*X6</f>
        <v>56556.552000000003</v>
      </c>
      <c r="AA6" s="1014"/>
      <c r="AB6" s="799" t="s">
        <v>520</v>
      </c>
      <c r="AC6" s="1015">
        <f>N6</f>
        <v>79674.608000000007</v>
      </c>
      <c r="AD6" s="912">
        <v>0.62</v>
      </c>
      <c r="AE6" s="1009">
        <f t="shared" si="2"/>
        <v>49398.256960000006</v>
      </c>
    </row>
    <row r="7" spans="1:31">
      <c r="A7" s="1606" t="s">
        <v>514</v>
      </c>
      <c r="B7" s="1601"/>
      <c r="C7" s="986">
        <f t="shared" si="0"/>
        <v>2624.9470060815293</v>
      </c>
      <c r="D7" s="987"/>
      <c r="E7" s="1016">
        <v>2558.9266972914106</v>
      </c>
      <c r="F7" s="989" t="s">
        <v>635</v>
      </c>
      <c r="H7" s="578" t="s">
        <v>353</v>
      </c>
      <c r="I7" s="1004">
        <f>'M2024 BLS SALARY CHART (53_PCT)'!C8</f>
        <v>56388.633600000001</v>
      </c>
      <c r="J7" s="912">
        <v>0.55000000000000004</v>
      </c>
      <c r="K7" s="1005">
        <f t="shared" si="3"/>
        <v>31013.748480000002</v>
      </c>
      <c r="L7" s="1006"/>
      <c r="M7" s="1007" t="str">
        <f t="shared" si="4"/>
        <v>Supervisory (DC III)</v>
      </c>
      <c r="N7" s="1008">
        <f t="shared" si="4"/>
        <v>56388.633600000001</v>
      </c>
      <c r="O7" s="912">
        <v>4.2</v>
      </c>
      <c r="P7" s="1009">
        <f t="shared" si="5"/>
        <v>236832.26112000001</v>
      </c>
      <c r="Q7" s="193"/>
      <c r="R7" s="578" t="s">
        <v>300</v>
      </c>
      <c r="S7" s="1008">
        <f>N9</f>
        <v>46842.432000000008</v>
      </c>
      <c r="T7" s="1017">
        <v>0.02</v>
      </c>
      <c r="U7" s="1009">
        <f t="shared" si="1"/>
        <v>936.84864000000016</v>
      </c>
      <c r="V7" s="193"/>
      <c r="W7" s="1018" t="str">
        <f>R6</f>
        <v>Clinician (LCSW)</v>
      </c>
      <c r="X7" s="1011">
        <f>S6</f>
        <v>75175.152000000002</v>
      </c>
      <c r="Y7" s="1012">
        <v>0.5</v>
      </c>
      <c r="Z7" s="1013">
        <f t="shared" si="6"/>
        <v>37587.576000000001</v>
      </c>
      <c r="AA7" s="1014"/>
      <c r="AB7" s="799" t="s">
        <v>301</v>
      </c>
      <c r="AC7" s="1015">
        <f>'M2024 BLS SALARY CH (40 50 53)'!C32</f>
        <v>105701.44000000002</v>
      </c>
      <c r="AD7" s="912">
        <v>0.04</v>
      </c>
      <c r="AE7" s="1009">
        <f t="shared" si="2"/>
        <v>4228.057600000001</v>
      </c>
    </row>
    <row r="8" spans="1:31">
      <c r="A8" s="1606" t="s">
        <v>348</v>
      </c>
      <c r="B8" s="1601"/>
      <c r="C8" s="986">
        <f t="shared" si="0"/>
        <v>179.72993630543075</v>
      </c>
      <c r="D8" s="987"/>
      <c r="E8" s="1016">
        <v>175.2095304205798</v>
      </c>
      <c r="F8" s="989" t="s">
        <v>635</v>
      </c>
      <c r="H8" s="578" t="s">
        <v>354</v>
      </c>
      <c r="I8" s="1004">
        <f>'M2024 BLS SALARY CHART (53_PCT)'!C8</f>
        <v>56388.633600000001</v>
      </c>
      <c r="J8" s="912">
        <v>5.45</v>
      </c>
      <c r="K8" s="1005">
        <f t="shared" si="3"/>
        <v>307318.05312</v>
      </c>
      <c r="L8" s="1006"/>
      <c r="M8" s="1007" t="str">
        <f t="shared" si="4"/>
        <v>Prog Staff III (DC III)</v>
      </c>
      <c r="N8" s="1008">
        <f t="shared" si="4"/>
        <v>56388.633600000001</v>
      </c>
      <c r="O8" s="912">
        <v>6</v>
      </c>
      <c r="P8" s="1009">
        <f t="shared" si="5"/>
        <v>338331.80160000001</v>
      </c>
      <c r="Q8" s="193"/>
      <c r="R8" s="578" t="s">
        <v>6</v>
      </c>
      <c r="S8" s="1008">
        <f>N10</f>
        <v>46842.432000000008</v>
      </c>
      <c r="T8" s="1017">
        <v>2.74</v>
      </c>
      <c r="U8" s="1009">
        <f t="shared" si="1"/>
        <v>128348.26368000003</v>
      </c>
      <c r="V8" s="193"/>
      <c r="W8" s="1018" t="s">
        <v>6</v>
      </c>
      <c r="X8" s="1011">
        <f>S8</f>
        <v>46842.432000000008</v>
      </c>
      <c r="Y8" s="1012">
        <v>0.5</v>
      </c>
      <c r="Z8" s="1013">
        <f t="shared" si="6"/>
        <v>23421.216000000004</v>
      </c>
      <c r="AA8" s="1019"/>
      <c r="AB8" s="799" t="s">
        <v>303</v>
      </c>
      <c r="AC8" s="1015">
        <f>'M2024 BLS SALARY CH (40 50 53)'!C16</f>
        <v>77098.944000000003</v>
      </c>
      <c r="AD8" s="912">
        <v>0.28000000000000003</v>
      </c>
      <c r="AE8" s="1009">
        <f t="shared" si="2"/>
        <v>21587.704320000004</v>
      </c>
    </row>
    <row r="9" spans="1:31">
      <c r="A9" s="1606" t="s">
        <v>321</v>
      </c>
      <c r="B9" s="1601"/>
      <c r="C9" s="986">
        <f t="shared" si="0"/>
        <v>2465.881298993866</v>
      </c>
      <c r="D9" s="987"/>
      <c r="E9" s="1016">
        <v>2403.8616679604852</v>
      </c>
      <c r="F9" s="989" t="s">
        <v>635</v>
      </c>
      <c r="H9" s="578" t="s">
        <v>355</v>
      </c>
      <c r="I9" s="1004">
        <f>'M2024 BLS SALARY CHART (53_PCT)'!C6</f>
        <v>46842.432000000008</v>
      </c>
      <c r="J9" s="912">
        <v>2.65</v>
      </c>
      <c r="K9" s="1005">
        <f t="shared" si="3"/>
        <v>124132.44480000001</v>
      </c>
      <c r="L9" s="1006"/>
      <c r="M9" s="1007" t="str">
        <f t="shared" si="4"/>
        <v>Direct Care /Prg Staff</v>
      </c>
      <c r="N9" s="1008">
        <f t="shared" si="4"/>
        <v>46842.432000000008</v>
      </c>
      <c r="O9" s="912">
        <v>6.3</v>
      </c>
      <c r="P9" s="1009">
        <f t="shared" si="5"/>
        <v>295107.32160000002</v>
      </c>
      <c r="Q9" s="193"/>
      <c r="R9" s="578"/>
      <c r="S9" s="1008"/>
      <c r="T9" s="1017"/>
      <c r="U9" s="1009"/>
      <c r="V9" s="193"/>
      <c r="W9" s="1018"/>
      <c r="X9" s="1011"/>
      <c r="Y9" s="1012"/>
      <c r="Z9" s="1013"/>
      <c r="AA9" s="912"/>
      <c r="AB9" s="799" t="s">
        <v>297</v>
      </c>
      <c r="AC9" s="1015">
        <f>X6</f>
        <v>66537.12000000001</v>
      </c>
      <c r="AD9" s="912">
        <v>0.8</v>
      </c>
      <c r="AE9" s="1009">
        <f t="shared" si="2"/>
        <v>53229.696000000011</v>
      </c>
    </row>
    <row r="10" spans="1:31">
      <c r="A10" s="1602" t="s">
        <v>522</v>
      </c>
      <c r="B10" s="1603"/>
      <c r="C10" s="986">
        <f>E10</f>
        <v>122062.35510039577</v>
      </c>
      <c r="D10" s="1020"/>
      <c r="E10" s="1021">
        <v>122062.35510039577</v>
      </c>
      <c r="F10" s="989" t="s">
        <v>323</v>
      </c>
      <c r="H10" s="578" t="s">
        <v>6</v>
      </c>
      <c r="I10" s="1004">
        <f>'M2024 BLS SALARY CHART (53_PCT)'!C6</f>
        <v>46842.432000000008</v>
      </c>
      <c r="J10" s="912">
        <v>0.6</v>
      </c>
      <c r="K10" s="1005">
        <f t="shared" si="3"/>
        <v>28105.459200000005</v>
      </c>
      <c r="L10" s="1006"/>
      <c r="M10" s="1007" t="str">
        <f t="shared" si="4"/>
        <v>Support</v>
      </c>
      <c r="N10" s="1008">
        <f t="shared" si="4"/>
        <v>46842.432000000008</v>
      </c>
      <c r="O10" s="912">
        <v>1.1000000000000001</v>
      </c>
      <c r="P10" s="1009">
        <f t="shared" si="5"/>
        <v>51526.675200000012</v>
      </c>
      <c r="Q10" s="193"/>
      <c r="R10" s="578"/>
      <c r="S10" s="1008"/>
      <c r="T10" s="1017"/>
      <c r="U10" s="1009"/>
      <c r="V10" s="193"/>
      <c r="W10" s="1018"/>
      <c r="X10" s="1011"/>
      <c r="Y10" s="1012"/>
      <c r="Z10" s="1013"/>
      <c r="AA10" s="1014"/>
      <c r="AB10" s="799" t="s">
        <v>296</v>
      </c>
      <c r="AC10" s="1015">
        <f>N7</f>
        <v>56388.633600000001</v>
      </c>
      <c r="AD10" s="912">
        <v>3.5</v>
      </c>
      <c r="AE10" s="1009">
        <f t="shared" si="2"/>
        <v>197360.2176</v>
      </c>
    </row>
    <row r="11" spans="1:31">
      <c r="A11" s="1600" t="s">
        <v>310</v>
      </c>
      <c r="B11" s="1610"/>
      <c r="C11" s="986">
        <f t="shared" si="0"/>
        <v>1256.9331264213661</v>
      </c>
      <c r="D11" s="987"/>
      <c r="E11" s="1016">
        <v>1225.3198736804113</v>
      </c>
      <c r="F11" s="989" t="s">
        <v>635</v>
      </c>
      <c r="H11" s="578"/>
      <c r="I11" s="1004"/>
      <c r="J11" s="912"/>
      <c r="K11" s="1005"/>
      <c r="L11" s="1006"/>
      <c r="M11" s="1007"/>
      <c r="N11" s="1008"/>
      <c r="O11" s="912"/>
      <c r="P11" s="1009"/>
      <c r="Q11" s="193"/>
      <c r="R11" s="578"/>
      <c r="S11" s="1008"/>
      <c r="T11" s="1017"/>
      <c r="U11" s="1009"/>
      <c r="V11" s="193"/>
      <c r="W11" s="1018"/>
      <c r="X11" s="1011"/>
      <c r="Y11" s="1012"/>
      <c r="Z11" s="1013"/>
      <c r="AA11" s="1019"/>
      <c r="AB11" s="799" t="s">
        <v>358</v>
      </c>
      <c r="AC11" s="1015">
        <f>I9</f>
        <v>46842.432000000008</v>
      </c>
      <c r="AD11" s="912">
        <v>2</v>
      </c>
      <c r="AE11" s="1009">
        <f t="shared" si="2"/>
        <v>93684.864000000016</v>
      </c>
    </row>
    <row r="12" spans="1:31" ht="15.75" thickBot="1">
      <c r="A12" s="1604" t="s">
        <v>523</v>
      </c>
      <c r="B12" s="1605"/>
      <c r="C12" s="986">
        <f>E12</f>
        <v>329854.57139520691</v>
      </c>
      <c r="D12" s="1020"/>
      <c r="E12" s="986">
        <v>329854.57139520691</v>
      </c>
      <c r="F12" s="989" t="s">
        <v>323</v>
      </c>
      <c r="H12" s="578"/>
      <c r="I12" s="1004"/>
      <c r="J12" s="912"/>
      <c r="K12" s="1005"/>
      <c r="L12" s="1006"/>
      <c r="M12" s="1007"/>
      <c r="N12" s="1008"/>
      <c r="O12" s="912"/>
      <c r="P12" s="1009"/>
      <c r="Q12" s="193"/>
      <c r="R12" s="616"/>
      <c r="S12" s="1022"/>
      <c r="T12" s="1023"/>
      <c r="U12" s="1024"/>
      <c r="V12" s="193"/>
      <c r="W12" s="1018"/>
      <c r="X12" s="1011"/>
      <c r="Y12" s="1012"/>
      <c r="Z12" s="1013"/>
      <c r="AA12" s="1025"/>
      <c r="AB12" s="799" t="s">
        <v>6</v>
      </c>
      <c r="AC12" s="1015">
        <f>I10</f>
        <v>46842.432000000008</v>
      </c>
      <c r="AD12" s="912">
        <v>0.4</v>
      </c>
      <c r="AE12" s="1009">
        <f t="shared" si="2"/>
        <v>18736.972800000003</v>
      </c>
    </row>
    <row r="13" spans="1:31" ht="15.75" thickBot="1">
      <c r="A13" s="1606" t="s">
        <v>309</v>
      </c>
      <c r="B13" s="1601"/>
      <c r="C13" s="986">
        <f t="shared" si="0"/>
        <v>270.66143247836794</v>
      </c>
      <c r="D13" s="987"/>
      <c r="E13" s="1016">
        <v>263.85399929651777</v>
      </c>
      <c r="F13" s="989" t="s">
        <v>635</v>
      </c>
      <c r="H13" s="1026" t="s">
        <v>26</v>
      </c>
      <c r="I13" s="1027"/>
      <c r="J13" s="938">
        <f>SUM(J5:J10)</f>
        <v>10.85</v>
      </c>
      <c r="K13" s="1028">
        <f>SUM(K5:K10)</f>
        <v>619498.92160000012</v>
      </c>
      <c r="L13" s="1006"/>
      <c r="M13" s="1026" t="s">
        <v>26</v>
      </c>
      <c r="N13" s="1029"/>
      <c r="O13" s="938">
        <f>SUM(O5:O10)</f>
        <v>19.25</v>
      </c>
      <c r="P13" s="1030">
        <f>SUM(P5:P10)</f>
        <v>1054348.5451200001</v>
      </c>
      <c r="Q13" s="193"/>
      <c r="R13" s="1031" t="s">
        <v>26</v>
      </c>
      <c r="S13" s="1032"/>
      <c r="T13" s="1033">
        <f>SUM(T5:T8)</f>
        <v>7.75</v>
      </c>
      <c r="U13" s="1034">
        <f>SUM(U5:U8)</f>
        <v>534894.9216</v>
      </c>
      <c r="V13" s="193"/>
      <c r="W13" s="1035" t="s">
        <v>26</v>
      </c>
      <c r="X13" s="1036"/>
      <c r="Y13" s="1037">
        <f>SUM(Y5:Y8)</f>
        <v>2.35</v>
      </c>
      <c r="Z13" s="1038">
        <f>SUM(Z5:Z8)</f>
        <v>158308.80000000002</v>
      </c>
      <c r="AA13" s="1015"/>
      <c r="AB13" s="1026" t="s">
        <v>26</v>
      </c>
      <c r="AC13" s="1039"/>
      <c r="AD13" s="1040">
        <f>SUM(AD5:AD12)</f>
        <v>11.5</v>
      </c>
      <c r="AE13" s="1041">
        <f>SUM(AE5:AE12)</f>
        <v>752765.2496000001</v>
      </c>
    </row>
    <row r="14" spans="1:31">
      <c r="A14" s="1602" t="s">
        <v>519</v>
      </c>
      <c r="B14" s="1603"/>
      <c r="C14" s="986">
        <f t="shared" si="0"/>
        <v>545.31482051511762</v>
      </c>
      <c r="D14" s="987"/>
      <c r="E14" s="1016">
        <v>531.59955207166854</v>
      </c>
      <c r="F14" s="989" t="s">
        <v>635</v>
      </c>
      <c r="H14" s="615" t="s">
        <v>14</v>
      </c>
      <c r="J14" s="1042">
        <f>'M2024 BLS SALARY CHART (53_PCT)'!C38</f>
        <v>0.24970000000000001</v>
      </c>
      <c r="K14" s="1043">
        <f>J14*K13</f>
        <v>154688.88072352004</v>
      </c>
      <c r="L14" s="1044"/>
      <c r="M14" s="615" t="s">
        <v>14</v>
      </c>
      <c r="O14" s="1045">
        <f>J14</f>
        <v>0.24970000000000001</v>
      </c>
      <c r="P14" s="1046">
        <f>P13*O14</f>
        <v>263270.83171646402</v>
      </c>
      <c r="Q14" s="167"/>
      <c r="R14" s="1047" t="s">
        <v>14</v>
      </c>
      <c r="S14" s="1048"/>
      <c r="T14" s="1049">
        <f>J14</f>
        <v>0.24970000000000001</v>
      </c>
      <c r="U14" s="1050">
        <f>T14*U13</f>
        <v>133563.26192352001</v>
      </c>
      <c r="V14" s="193"/>
      <c r="W14" s="1051" t="s">
        <v>14</v>
      </c>
      <c r="X14" s="1052"/>
      <c r="Y14" s="1053">
        <f>T14</f>
        <v>0.24970000000000001</v>
      </c>
      <c r="Z14" s="1054">
        <f>Y14*Z13</f>
        <v>39529.707360000008</v>
      </c>
      <c r="AA14" s="1015"/>
      <c r="AB14" s="1055" t="s">
        <v>14</v>
      </c>
      <c r="AC14" s="1056"/>
      <c r="AD14" s="1049">
        <f>J14</f>
        <v>0.24970000000000001</v>
      </c>
      <c r="AE14" s="1057">
        <f>AD14*AE13</f>
        <v>187965.48282512004</v>
      </c>
    </row>
    <row r="15" spans="1:31" ht="15.75" thickBot="1">
      <c r="A15" s="1600" t="s">
        <v>524</v>
      </c>
      <c r="B15" s="1601"/>
      <c r="C15" s="986">
        <f>E15</f>
        <v>268381.08398025425</v>
      </c>
      <c r="D15" s="1020"/>
      <c r="E15" s="986">
        <v>268381.08398025425</v>
      </c>
      <c r="F15" s="989" t="s">
        <v>323</v>
      </c>
      <c r="H15" s="1058" t="s">
        <v>305</v>
      </c>
      <c r="I15" s="1059"/>
      <c r="J15" s="1059"/>
      <c r="K15" s="1060">
        <f>K14+K13</f>
        <v>774187.80232352018</v>
      </c>
      <c r="L15" s="1044"/>
      <c r="M15" s="1058" t="s">
        <v>305</v>
      </c>
      <c r="N15" s="1059"/>
      <c r="O15" s="1059"/>
      <c r="P15" s="1061">
        <f>P14+P13</f>
        <v>1317619.3768364643</v>
      </c>
      <c r="Q15" s="193"/>
      <c r="R15" s="1058" t="s">
        <v>305</v>
      </c>
      <c r="S15" s="1059"/>
      <c r="T15" s="1059"/>
      <c r="U15" s="1061">
        <f>U14+U13</f>
        <v>668458.18352352001</v>
      </c>
      <c r="V15" s="193"/>
      <c r="W15" s="1062" t="s">
        <v>305</v>
      </c>
      <c r="X15" s="1063"/>
      <c r="Y15" s="1063"/>
      <c r="Z15" s="1064">
        <f>Z14+Z13</f>
        <v>197838.50736000002</v>
      </c>
      <c r="AA15" s="1006"/>
      <c r="AB15" s="990" t="s">
        <v>304</v>
      </c>
      <c r="AC15" s="1065"/>
      <c r="AD15" s="1065"/>
      <c r="AE15" s="1066">
        <f>AE14+AE13</f>
        <v>940730.73242512019</v>
      </c>
    </row>
    <row r="16" spans="1:31" ht="15.75" thickTop="1">
      <c r="A16" s="1600" t="s">
        <v>525</v>
      </c>
      <c r="B16" s="1601"/>
      <c r="C16" s="986">
        <f>E16</f>
        <v>67879.941462118615</v>
      </c>
      <c r="D16" s="987"/>
      <c r="E16" s="1067">
        <v>67879.941462118615</v>
      </c>
      <c r="F16" s="989" t="s">
        <v>323</v>
      </c>
      <c r="H16" s="799"/>
      <c r="I16" s="335" t="s">
        <v>455</v>
      </c>
      <c r="J16" s="335"/>
      <c r="K16" s="1068"/>
      <c r="L16" s="1044"/>
      <c r="M16" s="547"/>
      <c r="N16" s="335" t="s">
        <v>455</v>
      </c>
      <c r="O16" s="335"/>
      <c r="P16" s="1069"/>
      <c r="Q16" s="1070"/>
      <c r="R16" s="1071"/>
      <c r="S16" s="335" t="s">
        <v>455</v>
      </c>
      <c r="U16" s="1072"/>
      <c r="W16" s="1018"/>
      <c r="X16" s="1073" t="s">
        <v>455</v>
      </c>
      <c r="Y16" s="1074"/>
      <c r="Z16" s="1075"/>
      <c r="AA16" s="1006"/>
      <c r="AB16" s="1076"/>
      <c r="AC16" s="335" t="s">
        <v>455</v>
      </c>
      <c r="AD16" s="656"/>
      <c r="AE16" s="1077"/>
    </row>
    <row r="17" spans="1:31">
      <c r="A17" s="567"/>
      <c r="B17" s="568"/>
      <c r="C17" s="1021"/>
      <c r="D17" s="1078"/>
      <c r="E17" s="1016"/>
      <c r="F17" s="989"/>
      <c r="H17" s="578" t="str">
        <f>A4</f>
        <v>Occupancy</v>
      </c>
      <c r="I17" s="1079">
        <f>C4</f>
        <v>5959.7001268520471</v>
      </c>
      <c r="K17" s="1043">
        <f>I17*J13</f>
        <v>64662.746376344709</v>
      </c>
      <c r="L17" s="1080"/>
      <c r="M17" s="578" t="s">
        <v>307</v>
      </c>
      <c r="N17" s="1081">
        <f>I17</f>
        <v>5959.7001268520471</v>
      </c>
      <c r="P17" s="1043">
        <f>O13*N17</f>
        <v>114724.22744190191</v>
      </c>
      <c r="Q17" s="193"/>
      <c r="R17" s="578" t="s">
        <v>307</v>
      </c>
      <c r="S17" s="1081">
        <f>N17</f>
        <v>5959.7001268520471</v>
      </c>
      <c r="U17" s="1082">
        <f>S17*T13</f>
        <v>46187.675983103363</v>
      </c>
      <c r="V17" s="193"/>
      <c r="W17" s="1083" t="str">
        <f>R17</f>
        <v>Occupancy</v>
      </c>
      <c r="X17" s="1084">
        <f>S17</f>
        <v>5959.7001268520471</v>
      </c>
      <c r="Y17" s="1074"/>
      <c r="Z17" s="1085">
        <f>X17*Y13</f>
        <v>14005.295298102312</v>
      </c>
      <c r="AA17" s="1015"/>
      <c r="AB17" s="578" t="str">
        <f>R17</f>
        <v>Occupancy</v>
      </c>
      <c r="AC17" s="1008">
        <f>X17</f>
        <v>5959.7001268520471</v>
      </c>
      <c r="AD17" s="656"/>
      <c r="AE17" s="1086">
        <f>AC17*AD13</f>
        <v>68536.551458798538</v>
      </c>
    </row>
    <row r="18" spans="1:31" ht="45.75" thickBot="1">
      <c r="A18" s="1087"/>
      <c r="B18" s="1088"/>
      <c r="C18" s="1088"/>
      <c r="D18" s="1089"/>
      <c r="E18" s="1090"/>
      <c r="F18" s="1091"/>
      <c r="H18" s="578" t="str">
        <f>A5</f>
        <v>Other Client Expenses</v>
      </c>
      <c r="I18" s="1079">
        <f>C5</f>
        <v>11302.59553054637</v>
      </c>
      <c r="K18" s="1043">
        <v>43890.885159654703</v>
      </c>
      <c r="L18" s="1080"/>
      <c r="M18" s="578" t="str">
        <f>H18</f>
        <v>Other Client Expenses</v>
      </c>
      <c r="N18" s="1081">
        <f>I18</f>
        <v>11302.59553054637</v>
      </c>
      <c r="P18" s="1043">
        <f>N18*O13</f>
        <v>217574.96396301762</v>
      </c>
      <c r="Q18" s="193"/>
      <c r="R18" s="578" t="str">
        <f>M18</f>
        <v>Other Client Expenses</v>
      </c>
      <c r="S18" s="1081">
        <f>N18</f>
        <v>11302.59553054637</v>
      </c>
      <c r="U18" s="1082">
        <f>S18*T13</f>
        <v>87595.115361734366</v>
      </c>
      <c r="V18" s="193"/>
      <c r="W18" s="1092" t="s">
        <v>517</v>
      </c>
      <c r="X18" s="1093">
        <f>C6+C13+C7+C8+C11</f>
        <v>5033.3607731946031</v>
      </c>
      <c r="Y18" s="1094"/>
      <c r="Z18" s="1095">
        <f>X18*Y13</f>
        <v>11828.397817007317</v>
      </c>
      <c r="AA18" s="1014"/>
      <c r="AB18" s="799" t="s">
        <v>318</v>
      </c>
      <c r="AC18" s="656"/>
      <c r="AD18" s="656"/>
      <c r="AE18" s="1096">
        <f>C16</f>
        <v>67879.941462118615</v>
      </c>
    </row>
    <row r="19" spans="1:31" ht="45.75" thickTop="1">
      <c r="A19" s="1615" t="s">
        <v>349</v>
      </c>
      <c r="B19" s="1616"/>
      <c r="C19" s="1097">
        <f>'M2024 BLS SALARY CHART (53_PCT)'!C38</f>
        <v>0.24970000000000001</v>
      </c>
      <c r="D19" s="1098"/>
      <c r="E19" s="1098"/>
      <c r="F19" s="989" t="s">
        <v>626</v>
      </c>
      <c r="H19" s="1099" t="s">
        <v>516</v>
      </c>
      <c r="I19" s="1100">
        <f>C6+C7+C8+C13</f>
        <v>3776.4276467732379</v>
      </c>
      <c r="K19" s="1043">
        <f>(J6+J8+J9)*I19</f>
        <v>33610.206056281822</v>
      </c>
      <c r="L19" s="1080"/>
      <c r="M19" s="1101" t="s">
        <v>526</v>
      </c>
      <c r="N19" s="1081">
        <f>C6+C7+C8+C13+C9</f>
        <v>6242.308945767104</v>
      </c>
      <c r="P19" s="1043">
        <f>N19*O13</f>
        <v>120164.44720601675</v>
      </c>
      <c r="Q19" s="193"/>
      <c r="R19" s="1101" t="str">
        <f>M19</f>
        <v>Transportation / Travel/ Training / Consultansts /Prg Materials  &amp; Meals</v>
      </c>
      <c r="S19" s="1008">
        <f>N19</f>
        <v>6242.308945767104</v>
      </c>
      <c r="T19" s="1102"/>
      <c r="U19" s="1103">
        <f>S19*T13</f>
        <v>48377.894329695053</v>
      </c>
      <c r="V19" s="193"/>
      <c r="W19" s="1104"/>
      <c r="X19" s="1105"/>
      <c r="Y19" s="1074"/>
      <c r="Z19" s="1085"/>
      <c r="AA19" s="1014"/>
      <c r="AB19" s="1106" t="s">
        <v>518</v>
      </c>
      <c r="AC19" s="1107">
        <f>C14</f>
        <v>545.31482051511762</v>
      </c>
      <c r="AD19" s="656"/>
      <c r="AE19" s="1096">
        <f>SUM(AD7:AD11)*AC19</f>
        <v>3609.9841118100785</v>
      </c>
    </row>
    <row r="20" spans="1:31">
      <c r="A20" s="1611" t="s">
        <v>351</v>
      </c>
      <c r="B20" s="1612"/>
      <c r="C20" s="597">
        <f>'M2024 BLS SALARY CHART (53_PCT)'!C41</f>
        <v>0.12</v>
      </c>
      <c r="D20" s="1108"/>
      <c r="E20" s="1109"/>
      <c r="F20" s="989" t="s">
        <v>154</v>
      </c>
      <c r="H20" s="799"/>
      <c r="I20" s="1008"/>
      <c r="J20" s="656"/>
      <c r="K20" s="1043"/>
      <c r="L20" s="1080"/>
      <c r="M20" s="578" t="s">
        <v>321</v>
      </c>
      <c r="P20" s="1043">
        <f>C10</f>
        <v>122062.35510039577</v>
      </c>
      <c r="Q20" s="193"/>
      <c r="R20" s="1101" t="s">
        <v>511</v>
      </c>
      <c r="S20" s="1008"/>
      <c r="T20" s="1102"/>
      <c r="U20" s="1103">
        <f>C15</f>
        <v>268381.08398025425</v>
      </c>
      <c r="V20" s="193"/>
      <c r="W20" s="1104"/>
      <c r="X20" s="1105"/>
      <c r="Y20" s="1074"/>
      <c r="Z20" s="1085"/>
      <c r="AA20" s="1014"/>
      <c r="AB20" s="1106"/>
      <c r="AC20" s="1107"/>
      <c r="AD20" s="656"/>
      <c r="AE20" s="1096"/>
    </row>
    <row r="21" spans="1:31" ht="15.75" thickBot="1">
      <c r="A21" s="1613" t="s">
        <v>17</v>
      </c>
      <c r="B21" s="1614"/>
      <c r="C21" s="1110">
        <f>'IFC &amp; Enhanced FC'!C14</f>
        <v>2.9959041375791508E-2</v>
      </c>
      <c r="D21" s="1111"/>
      <c r="E21" s="1111"/>
      <c r="F21" s="1112" t="s">
        <v>625</v>
      </c>
      <c r="H21" s="799"/>
      <c r="I21" s="1008"/>
      <c r="J21" s="656"/>
      <c r="K21" s="1043"/>
      <c r="L21" s="1080"/>
      <c r="M21" s="799" t="s">
        <v>361</v>
      </c>
      <c r="N21" s="1113"/>
      <c r="O21" s="1102">
        <v>0.1</v>
      </c>
      <c r="P21" s="1043">
        <f>P20*O21</f>
        <v>12206.235510039578</v>
      </c>
      <c r="Q21" s="198"/>
      <c r="R21" s="1101" t="s">
        <v>510</v>
      </c>
      <c r="S21" s="1008"/>
      <c r="T21" s="1102"/>
      <c r="U21" s="1103">
        <f>C12</f>
        <v>329854.57139520691</v>
      </c>
      <c r="V21" s="198"/>
      <c r="W21" s="1104"/>
      <c r="X21" s="1105"/>
      <c r="Y21" s="1074"/>
      <c r="Z21" s="1085"/>
      <c r="AA21" s="1014"/>
      <c r="AB21" s="1106"/>
      <c r="AC21" s="1107"/>
      <c r="AD21" s="656"/>
      <c r="AE21" s="1096"/>
    </row>
    <row r="22" spans="1:31" ht="30.75" thickBot="1">
      <c r="B22" t="s">
        <v>670</v>
      </c>
      <c r="C22" s="351">
        <v>2.58E-2</v>
      </c>
      <c r="D22" s="351"/>
      <c r="H22" s="799"/>
      <c r="I22" s="1008"/>
      <c r="J22" s="656"/>
      <c r="K22" s="1043"/>
      <c r="L22" s="1044"/>
      <c r="M22" s="799"/>
      <c r="N22" s="1113"/>
      <c r="O22" s="1102"/>
      <c r="P22" s="1043"/>
      <c r="Q22" s="206"/>
      <c r="R22" s="1101" t="s">
        <v>515</v>
      </c>
      <c r="S22" s="1008"/>
      <c r="T22" s="1102">
        <v>0.15</v>
      </c>
      <c r="U22" s="1114">
        <f>(U20+U21)*T22</f>
        <v>89735.348306319167</v>
      </c>
      <c r="V22" s="193"/>
      <c r="W22" s="1104"/>
      <c r="X22" s="1105"/>
      <c r="Y22" s="1074"/>
      <c r="Z22" s="1085"/>
      <c r="AA22" s="1115"/>
      <c r="AB22" s="1106"/>
      <c r="AC22" s="1107"/>
      <c r="AD22" s="656"/>
      <c r="AE22" s="1096"/>
    </row>
    <row r="23" spans="1:31" ht="15.75" thickBot="1">
      <c r="G23" s="1116"/>
      <c r="H23" s="1026" t="s">
        <v>311</v>
      </c>
      <c r="I23" s="1027"/>
      <c r="J23" s="1027"/>
      <c r="K23" s="1028">
        <f>K15+K17+K18+K19+K20</f>
        <v>916351.63991580135</v>
      </c>
      <c r="L23" s="1080"/>
      <c r="M23" s="1026" t="s">
        <v>311</v>
      </c>
      <c r="N23" s="1027"/>
      <c r="O23" s="1027"/>
      <c r="P23" s="1030">
        <f>P21+P20+P19+P18+P17+P15</f>
        <v>1904351.6060578357</v>
      </c>
      <c r="Q23" s="126"/>
      <c r="R23" s="1026" t="s">
        <v>311</v>
      </c>
      <c r="S23" s="1027"/>
      <c r="T23" s="1027"/>
      <c r="U23" s="1030">
        <f>SUM(U15:U22)</f>
        <v>1538589.8728798332</v>
      </c>
      <c r="V23" s="126"/>
      <c r="W23" s="1035" t="s">
        <v>311</v>
      </c>
      <c r="X23" s="1117"/>
      <c r="Y23" s="1117"/>
      <c r="Z23" s="1118">
        <f>Z15+Z17+Z18</f>
        <v>223672.20047510965</v>
      </c>
      <c r="AB23" s="1026" t="s">
        <v>311</v>
      </c>
      <c r="AC23" s="1039"/>
      <c r="AD23" s="1039"/>
      <c r="AE23" s="1041">
        <f>SUM(AE15:AE19)</f>
        <v>1080757.2094578475</v>
      </c>
    </row>
    <row r="24" spans="1:31" ht="15.75" thickBot="1">
      <c r="H24" s="588" t="s">
        <v>314</v>
      </c>
      <c r="I24" s="1119">
        <f>'M2024 BLS SALARY CHART (53_PCT)'!C41</f>
        <v>0.12</v>
      </c>
      <c r="J24" s="1120"/>
      <c r="K24" s="1121">
        <f>K23*I24</f>
        <v>109962.19678989616</v>
      </c>
      <c r="L24" s="1122"/>
      <c r="M24" s="588" t="s">
        <v>314</v>
      </c>
      <c r="N24" s="1123">
        <v>0.12</v>
      </c>
      <c r="O24" s="1124"/>
      <c r="P24" s="1125">
        <f>P23*N24</f>
        <v>228522.19272694029</v>
      </c>
      <c r="Q24" s="206"/>
      <c r="R24" s="578" t="s">
        <v>314</v>
      </c>
      <c r="S24" s="519">
        <v>0.12</v>
      </c>
      <c r="U24" s="1046">
        <f>S24*U23</f>
        <v>184630.78474557999</v>
      </c>
      <c r="V24" s="126"/>
      <c r="W24" s="1126" t="s">
        <v>314</v>
      </c>
      <c r="X24" s="1127">
        <v>0.12</v>
      </c>
      <c r="Y24" s="1094"/>
      <c r="Z24" s="1128">
        <f>Z23*X24</f>
        <v>26840.664057013157</v>
      </c>
      <c r="AB24" s="588" t="s">
        <v>314</v>
      </c>
      <c r="AC24" s="1119">
        <v>0.12</v>
      </c>
      <c r="AD24" s="1129"/>
      <c r="AE24" s="1130">
        <f>AE23*AC24</f>
        <v>129690.86513494171</v>
      </c>
    </row>
    <row r="25" spans="1:31" ht="15.75" thickTop="1">
      <c r="H25" s="1055" t="s">
        <v>37</v>
      </c>
      <c r="I25" s="1056"/>
      <c r="J25" s="1048"/>
      <c r="K25" s="1131">
        <f>K23+K24</f>
        <v>1026313.8367056975</v>
      </c>
      <c r="L25" s="1122"/>
      <c r="M25" s="1055" t="s">
        <v>37</v>
      </c>
      <c r="N25" s="1056"/>
      <c r="O25" s="1132"/>
      <c r="P25" s="1133">
        <f>P24+P23</f>
        <v>2132873.7987847761</v>
      </c>
      <c r="Q25" s="126"/>
      <c r="R25" s="994" t="s">
        <v>40</v>
      </c>
      <c r="S25" s="1134"/>
      <c r="T25" s="1135"/>
      <c r="U25" s="1136">
        <f>U24+U23</f>
        <v>1723220.6576254133</v>
      </c>
      <c r="V25" s="126"/>
      <c r="W25" s="1083" t="s">
        <v>40</v>
      </c>
      <c r="X25" s="1137"/>
      <c r="Y25" s="1074"/>
      <c r="Z25" s="1013">
        <f>Z24+Z23</f>
        <v>250512.8645321228</v>
      </c>
      <c r="AB25" s="990" t="s">
        <v>40</v>
      </c>
      <c r="AC25" s="1065"/>
      <c r="AD25" s="1065"/>
      <c r="AE25" s="1066">
        <f>AE24+AE23</f>
        <v>1210448.0745927892</v>
      </c>
    </row>
    <row r="26" spans="1:31">
      <c r="H26" s="1138" t="s">
        <v>48</v>
      </c>
      <c r="I26" s="1139">
        <f>C21</f>
        <v>2.9959041375791508E-2</v>
      </c>
      <c r="K26" s="1140">
        <f>K23*I26</f>
        <v>27453.016695011895</v>
      </c>
      <c r="L26" s="1080"/>
      <c r="M26" s="578" t="s">
        <v>48</v>
      </c>
      <c r="N26" s="519">
        <f>C21</f>
        <v>2.9959041375791508E-2</v>
      </c>
      <c r="P26" s="1046">
        <f>P23*N26</f>
        <v>57052.548559941708</v>
      </c>
      <c r="Q26" s="206"/>
      <c r="R26" s="615" t="s">
        <v>48</v>
      </c>
      <c r="S26" s="592">
        <f>C21</f>
        <v>2.9959041375791508E-2</v>
      </c>
      <c r="U26" s="1072">
        <f>U23*S26</f>
        <v>46094.677661980721</v>
      </c>
      <c r="V26" s="126"/>
      <c r="W26" s="1083" t="s">
        <v>48</v>
      </c>
      <c r="X26" s="1137">
        <f>C21</f>
        <v>2.9959041375791508E-2</v>
      </c>
      <c r="Y26" s="1074"/>
      <c r="Z26" s="1013">
        <f>Z23*X26</f>
        <v>6701.0047086481427</v>
      </c>
      <c r="AB26" s="1076" t="s">
        <v>48</v>
      </c>
      <c r="AC26" s="1141">
        <f>C21</f>
        <v>2.9959041375791508E-2</v>
      </c>
      <c r="AD26" s="1065"/>
      <c r="AE26" s="1142">
        <f>AE23*AC26</f>
        <v>32378.449955332624</v>
      </c>
    </row>
    <row r="27" spans="1:31">
      <c r="H27" s="1143" t="s">
        <v>330</v>
      </c>
      <c r="I27" s="656"/>
      <c r="K27" s="1043">
        <f>(K26+K25)/12</f>
        <v>87813.904450059112</v>
      </c>
      <c r="L27" s="1080"/>
      <c r="M27" s="994" t="s">
        <v>37</v>
      </c>
      <c r="N27" s="1135"/>
      <c r="O27" s="1135"/>
      <c r="P27" s="1144">
        <f>P26+P25</f>
        <v>2189926.3473447179</v>
      </c>
      <c r="Q27" s="126"/>
      <c r="R27" s="994" t="s">
        <v>40</v>
      </c>
      <c r="S27" s="1134"/>
      <c r="T27" s="1135"/>
      <c r="U27" s="1136">
        <f>U26+U25</f>
        <v>1769315.335287394</v>
      </c>
      <c r="V27" s="126"/>
      <c r="W27" s="1051" t="s">
        <v>37</v>
      </c>
      <c r="X27" s="1052"/>
      <c r="Y27" s="1052"/>
      <c r="Z27" s="1145">
        <f>Z26+Z25</f>
        <v>257213.86924077093</v>
      </c>
      <c r="AB27" s="990" t="s">
        <v>40</v>
      </c>
      <c r="AC27" s="1056"/>
      <c r="AD27" s="1056"/>
      <c r="AE27" s="1146">
        <f>AE26+AE25</f>
        <v>1242826.5245481217</v>
      </c>
    </row>
    <row r="28" spans="1:31" ht="15.75" thickBot="1">
      <c r="H28" s="662"/>
      <c r="I28" s="1147"/>
      <c r="J28" s="1148"/>
      <c r="K28" s="1149">
        <f>K27</f>
        <v>87813.904450059112</v>
      </c>
      <c r="M28" s="659" t="s">
        <v>330</v>
      </c>
      <c r="N28" s="1135"/>
      <c r="O28" s="1135"/>
      <c r="P28" s="1150">
        <f>P27/12</f>
        <v>182493.8622787265</v>
      </c>
      <c r="R28" s="578" t="s">
        <v>330</v>
      </c>
      <c r="U28" s="1151">
        <f>U27/12</f>
        <v>147442.94460728284</v>
      </c>
      <c r="V28" s="232"/>
      <c r="W28" s="1152" t="s">
        <v>326</v>
      </c>
      <c r="X28" s="1074"/>
      <c r="Y28" s="1074"/>
      <c r="Z28" s="1153">
        <f>Z27/365/10</f>
        <v>70.469553216649572</v>
      </c>
      <c r="AB28" s="799" t="s">
        <v>331</v>
      </c>
      <c r="AC28" s="1154">
        <v>0.85</v>
      </c>
      <c r="AD28" s="656"/>
      <c r="AE28" s="967"/>
    </row>
    <row r="29" spans="1:31" ht="15.75" thickBot="1">
      <c r="H29" s="102"/>
      <c r="I29" s="1155"/>
      <c r="J29" t="s">
        <v>33</v>
      </c>
      <c r="K29" s="103">
        <v>83385.679121412162</v>
      </c>
      <c r="M29" s="708"/>
      <c r="N29" s="1156"/>
      <c r="O29" s="1157"/>
      <c r="P29" s="1158">
        <f>P28</f>
        <v>182493.8622787265</v>
      </c>
      <c r="R29" s="578" t="s">
        <v>333</v>
      </c>
      <c r="S29" s="1159">
        <f>25.77*(2.31%+1)</f>
        <v>26.365286999999999</v>
      </c>
      <c r="T29" s="453">
        <v>9000</v>
      </c>
      <c r="U29" s="1046">
        <f>T29*S29</f>
        <v>237287.58299999998</v>
      </c>
      <c r="V29" s="126"/>
      <c r="W29" s="1160"/>
      <c r="X29" s="1161"/>
      <c r="Y29" s="1162"/>
      <c r="Z29" s="1163">
        <f>Z28</f>
        <v>70.469553216649572</v>
      </c>
      <c r="AB29" s="799" t="s">
        <v>332</v>
      </c>
      <c r="AC29" s="656"/>
      <c r="AD29" s="656"/>
      <c r="AE29" s="1164">
        <f>AE27/AC28/365/10</f>
        <v>400.58872668754935</v>
      </c>
    </row>
    <row r="30" spans="1:31" ht="15.75" thickBot="1">
      <c r="I30" s="102"/>
      <c r="J30" s="102"/>
      <c r="K30" s="104">
        <f>(K28-K29)/K29</f>
        <v>5.3105345849607036E-2</v>
      </c>
      <c r="O30" t="s">
        <v>33</v>
      </c>
      <c r="P30" s="1165">
        <v>173430</v>
      </c>
      <c r="Q30" s="243"/>
      <c r="R30" s="578" t="s">
        <v>335</v>
      </c>
      <c r="S30" s="1166">
        <v>25.77</v>
      </c>
      <c r="T30" s="1167">
        <v>9000</v>
      </c>
      <c r="U30" s="1168">
        <f>T30*S30</f>
        <v>231930</v>
      </c>
      <c r="V30" s="242"/>
      <c r="W30" s="1169"/>
      <c r="X30" s="1170"/>
      <c r="Y30" s="1170" t="s">
        <v>33</v>
      </c>
      <c r="Z30" s="1171">
        <v>64.88</v>
      </c>
      <c r="AB30" s="1172"/>
      <c r="AC30" s="1147"/>
      <c r="AD30" s="1173"/>
      <c r="AE30" s="1174">
        <f>AE29</f>
        <v>400.58872668754935</v>
      </c>
    </row>
    <row r="31" spans="1:31">
      <c r="H31" s="683"/>
      <c r="I31" s="683"/>
      <c r="J31" s="683"/>
      <c r="K31" s="683"/>
      <c r="M31" s="684"/>
      <c r="N31" s="684"/>
      <c r="O31" s="102"/>
      <c r="P31" s="104">
        <f>(P29-P30)/P30</f>
        <v>5.2262366826538113E-2</v>
      </c>
      <c r="R31" s="578" t="s">
        <v>336</v>
      </c>
      <c r="S31" s="1166">
        <f>(25.77+25.32)/2</f>
        <v>25.545000000000002</v>
      </c>
      <c r="T31" s="1167">
        <v>11800</v>
      </c>
      <c r="U31" s="1168">
        <f>T31*S31</f>
        <v>301431</v>
      </c>
      <c r="V31" s="244"/>
      <c r="W31" s="1083"/>
      <c r="X31" s="1175"/>
      <c r="Y31" s="1176"/>
      <c r="Z31" s="1177">
        <f>(Z29-Z30)/Z30</f>
        <v>8.6152176582145149E-2</v>
      </c>
      <c r="AD31" t="s">
        <v>33</v>
      </c>
      <c r="AE31" s="297">
        <v>383.58</v>
      </c>
    </row>
    <row r="32" spans="1:31">
      <c r="H32" s="1178"/>
      <c r="I32" s="1179"/>
      <c r="J32" s="1180"/>
      <c r="K32" s="1181"/>
      <c r="M32" s="684"/>
      <c r="N32" s="684"/>
      <c r="O32" s="684"/>
      <c r="P32" s="1181"/>
      <c r="R32" s="578" t="s">
        <v>337</v>
      </c>
      <c r="S32" s="198"/>
      <c r="T32" s="1182"/>
      <c r="U32" s="1168">
        <f>U30+U27</f>
        <v>2001245.335287394</v>
      </c>
      <c r="V32" s="244"/>
      <c r="W32" s="1183"/>
      <c r="X32" s="1184"/>
      <c r="Y32" s="1184"/>
      <c r="Z32" s="1185"/>
      <c r="AB32" s="656"/>
      <c r="AC32" s="656"/>
      <c r="AD32" s="102"/>
      <c r="AE32" s="104">
        <f>(AE30-AE31)/AE31</f>
        <v>4.4342058208325173E-2</v>
      </c>
    </row>
    <row r="33" spans="13:31">
      <c r="M33" s="684"/>
      <c r="N33" s="684"/>
      <c r="O33" s="684"/>
      <c r="R33" s="578" t="s">
        <v>40</v>
      </c>
      <c r="S33" s="519"/>
      <c r="T33" s="1186"/>
      <c r="U33" s="1046">
        <f>U32+U31</f>
        <v>2302676.335287394</v>
      </c>
      <c r="W33" s="1083"/>
      <c r="X33" s="1184"/>
      <c r="Y33" s="1184"/>
      <c r="Z33" s="1187"/>
      <c r="AB33" s="656"/>
      <c r="AC33" s="656"/>
      <c r="AD33" s="656"/>
      <c r="AE33" s="1188"/>
    </row>
    <row r="34" spans="13:31" ht="15.75" thickBot="1">
      <c r="R34" s="1189" t="s">
        <v>339</v>
      </c>
      <c r="S34" s="1190"/>
      <c r="T34" s="1190"/>
      <c r="U34" s="1191">
        <f>U33/12</f>
        <v>191889.69460728284</v>
      </c>
      <c r="W34" s="1607" t="s">
        <v>680</v>
      </c>
      <c r="X34" s="1608"/>
      <c r="Y34" s="1608"/>
      <c r="Z34" s="1609"/>
      <c r="AB34" s="656"/>
      <c r="AC34" s="656"/>
      <c r="AD34" s="656"/>
    </row>
    <row r="35" spans="13:31" ht="15.75" thickBot="1">
      <c r="R35" s="1192"/>
      <c r="T35" t="s">
        <v>33</v>
      </c>
      <c r="U35" s="103">
        <v>188957</v>
      </c>
      <c r="V35" s="255"/>
      <c r="W35" s="1193"/>
      <c r="X35" s="1194"/>
      <c r="Y35" s="1194"/>
      <c r="Z35" s="1195"/>
    </row>
    <row r="36" spans="13:31">
      <c r="R36" s="684"/>
      <c r="S36" s="684"/>
      <c r="T36" s="102"/>
      <c r="U36" s="104">
        <f>(U34-U35)/U35</f>
        <v>1.5520433788019726E-2</v>
      </c>
      <c r="AC36" s="1196"/>
    </row>
    <row r="37" spans="13:31">
      <c r="R37" s="684"/>
      <c r="S37" s="684"/>
      <c r="T37" s="684"/>
      <c r="U37" s="684"/>
    </row>
    <row r="38" spans="13:31">
      <c r="R38" s="684"/>
      <c r="S38" s="684"/>
      <c r="T38" s="684"/>
      <c r="U38" s="684"/>
    </row>
    <row r="39" spans="13:31">
      <c r="V39" s="1197"/>
    </row>
    <row r="40" spans="13:31">
      <c r="V40" s="1197"/>
      <c r="W40" s="167"/>
    </row>
    <row r="50" spans="7:7">
      <c r="G50" s="275"/>
    </row>
  </sheetData>
  <mergeCells count="23">
    <mergeCell ref="W34:Z34"/>
    <mergeCell ref="A9:B9"/>
    <mergeCell ref="A11:B11"/>
    <mergeCell ref="A20:B20"/>
    <mergeCell ref="A21:B21"/>
    <mergeCell ref="A13:B13"/>
    <mergeCell ref="A14:B14"/>
    <mergeCell ref="A15:B15"/>
    <mergeCell ref="A19:B19"/>
    <mergeCell ref="A5:B5"/>
    <mergeCell ref="A6:B6"/>
    <mergeCell ref="A16:B16"/>
    <mergeCell ref="A10:B10"/>
    <mergeCell ref="A12:B12"/>
    <mergeCell ref="A7:B7"/>
    <mergeCell ref="A8:B8"/>
    <mergeCell ref="A4:B4"/>
    <mergeCell ref="W3:Z3"/>
    <mergeCell ref="AB3:AE3"/>
    <mergeCell ref="A1:F1"/>
    <mergeCell ref="M3:P3"/>
    <mergeCell ref="R3:U3"/>
    <mergeCell ref="A2:B2"/>
  </mergeCells>
  <pageMargins left="0.7" right="0.7" top="0.75" bottom="0.75" header="0.3" footer="0.3"/>
  <pageSetup orientation="portrait" r:id="rId1"/>
  <ignoredErrors>
    <ignoredError sqref="AE19" formulaRange="1"/>
    <ignoredError sqref="U22:U25 U27" evalError="1"/>
    <ignoredError sqref="U26" evalError="1" formula="1"/>
    <ignoredError sqref="Z26 AE2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D004A-76E8-47E9-B06A-3F2666F6FB71}">
  <dimension ref="B1:L25"/>
  <sheetViews>
    <sheetView zoomScale="90" zoomScaleNormal="90" workbookViewId="0">
      <selection activeCell="J22" activeCellId="1" sqref="D22:D23 J22:J23"/>
    </sheetView>
  </sheetViews>
  <sheetFormatPr defaultRowHeight="15"/>
  <cols>
    <col min="2" max="2" width="26.28515625" bestFit="1" customWidth="1"/>
    <col min="3" max="3" width="23.28515625" bestFit="1" customWidth="1"/>
    <col min="4" max="4" width="15.140625" bestFit="1" customWidth="1"/>
    <col min="5" max="5" width="15.85546875" customWidth="1"/>
    <col min="6" max="6" width="17.140625" bestFit="1" customWidth="1"/>
    <col min="7" max="7" width="14.42578125" hidden="1" customWidth="1"/>
    <col min="8" max="8" width="80.42578125" customWidth="1"/>
  </cols>
  <sheetData>
    <row r="1" spans="2:9">
      <c r="F1" s="1254"/>
      <c r="G1" s="1254"/>
    </row>
    <row r="2" spans="2:9" ht="58.5" customHeight="1">
      <c r="B2" s="638"/>
      <c r="C2" s="1255" t="s">
        <v>300</v>
      </c>
      <c r="D2" s="1256" t="s">
        <v>303</v>
      </c>
      <c r="E2" s="1256" t="s">
        <v>301</v>
      </c>
      <c r="F2" s="1257" t="s">
        <v>727</v>
      </c>
      <c r="G2" s="1258" t="s">
        <v>728</v>
      </c>
      <c r="H2" s="1259" t="s">
        <v>2</v>
      </c>
      <c r="I2" s="656"/>
    </row>
    <row r="3" spans="2:9">
      <c r="B3" s="1259" t="s">
        <v>23</v>
      </c>
      <c r="C3" s="1260">
        <f>'[21]Benchmark Salaries'!F4</f>
        <v>46842.432000000008</v>
      </c>
      <c r="D3" s="1260">
        <f>'[21]Benchmark Salaries'!F12</f>
        <v>77098.944000000003</v>
      </c>
      <c r="E3" s="1260">
        <f>'[21]Benchmark Salaries'!F13</f>
        <v>105701.44000000002</v>
      </c>
      <c r="F3" s="1260">
        <f>'[21]Benchmark Salaries'!F9</f>
        <v>84174.063999999998</v>
      </c>
      <c r="G3" s="1260">
        <f>'[21]Benchmark Salaries'!F16</f>
        <v>101383.77600000001</v>
      </c>
      <c r="H3" s="638"/>
    </row>
    <row r="4" spans="2:9">
      <c r="B4" s="1259" t="s">
        <v>14</v>
      </c>
      <c r="C4" s="1261">
        <f>'[21]Master Data'!C24</f>
        <v>0.24970000000000001</v>
      </c>
      <c r="D4" s="1261">
        <f>'[21]Master Data'!C24</f>
        <v>0.24970000000000001</v>
      </c>
      <c r="E4" s="1261">
        <f>'[21]Master Data'!C24</f>
        <v>0.24970000000000001</v>
      </c>
      <c r="F4" s="1261">
        <f>'[21]Master Data'!C24</f>
        <v>0.24970000000000001</v>
      </c>
      <c r="G4" s="1261">
        <f>'[21]Master Data'!C24</f>
        <v>0.24970000000000001</v>
      </c>
      <c r="H4" s="638"/>
    </row>
    <row r="5" spans="2:9">
      <c r="B5" s="1259" t="s">
        <v>729</v>
      </c>
      <c r="C5" s="1260">
        <f>C3*C4</f>
        <v>11696.555270400002</v>
      </c>
      <c r="D5" s="1260">
        <f t="shared" ref="D5:G5" si="0">D3*D4</f>
        <v>19251.6063168</v>
      </c>
      <c r="E5" s="1260">
        <f t="shared" si="0"/>
        <v>26393.649568000004</v>
      </c>
      <c r="F5" s="1260">
        <f t="shared" si="0"/>
        <v>21018.2637808</v>
      </c>
      <c r="G5" s="1260">
        <f t="shared" si="0"/>
        <v>25315.528867200002</v>
      </c>
      <c r="H5" s="638"/>
    </row>
    <row r="6" spans="2:9">
      <c r="B6" s="1259" t="s">
        <v>730</v>
      </c>
      <c r="C6" s="1260">
        <f>C3+C5</f>
        <v>58538.987270400008</v>
      </c>
      <c r="D6" s="1260">
        <f t="shared" ref="D6:G6" si="1">D3+D5</f>
        <v>96350.5503168</v>
      </c>
      <c r="E6" s="1260">
        <f t="shared" si="1"/>
        <v>132095.08956800002</v>
      </c>
      <c r="F6" s="1260">
        <f t="shared" si="1"/>
        <v>105192.3277808</v>
      </c>
      <c r="G6" s="1260">
        <f t="shared" si="1"/>
        <v>126699.30486720001</v>
      </c>
      <c r="H6" s="638"/>
    </row>
    <row r="7" spans="2:9">
      <c r="B7" s="1259" t="s">
        <v>731</v>
      </c>
      <c r="C7" s="1261">
        <f>'[21]Master Data'!C25</f>
        <v>0</v>
      </c>
      <c r="D7" s="1261">
        <f>'[21]Master Data'!C25</f>
        <v>0</v>
      </c>
      <c r="E7" s="1261">
        <f>'[21]Master Data'!C25</f>
        <v>0</v>
      </c>
      <c r="F7" s="1261">
        <f>'[21]Master Data'!C25</f>
        <v>0</v>
      </c>
      <c r="G7" s="1261">
        <f>'[21]Master Data'!C25</f>
        <v>0</v>
      </c>
      <c r="H7" s="638"/>
    </row>
    <row r="8" spans="2:9">
      <c r="B8" s="1259" t="s">
        <v>732</v>
      </c>
      <c r="C8" s="1260">
        <f>C3*C7</f>
        <v>0</v>
      </c>
      <c r="D8" s="1260">
        <f t="shared" ref="D8:G8" si="2">D3*D7</f>
        <v>0</v>
      </c>
      <c r="E8" s="1260">
        <f t="shared" si="2"/>
        <v>0</v>
      </c>
      <c r="F8" s="1260">
        <f t="shared" si="2"/>
        <v>0</v>
      </c>
      <c r="G8" s="1260">
        <f t="shared" si="2"/>
        <v>0</v>
      </c>
      <c r="H8" s="638"/>
    </row>
    <row r="9" spans="2:9">
      <c r="B9" s="1259" t="s">
        <v>48</v>
      </c>
      <c r="C9" s="1261">
        <f>'[21]Master Data'!C27</f>
        <v>2.9959041375791508E-2</v>
      </c>
      <c r="D9" s="1261">
        <f>'[21]Master Data'!C27</f>
        <v>2.9959041375791508E-2</v>
      </c>
      <c r="E9" s="1261">
        <f>'[21]Master Data'!C27</f>
        <v>2.9959041375791508E-2</v>
      </c>
      <c r="F9" s="1261">
        <f>'[21]Master Data'!C27</f>
        <v>2.9959041375791508E-2</v>
      </c>
      <c r="G9" s="1261">
        <f>'[21]Master Data'!C27</f>
        <v>2.9959041375791508E-2</v>
      </c>
      <c r="H9" s="638"/>
    </row>
    <row r="10" spans="2:9">
      <c r="B10" s="1259" t="s">
        <v>733</v>
      </c>
      <c r="C10" s="1260">
        <f>C6*C9</f>
        <v>1753.7719417308463</v>
      </c>
      <c r="D10" s="1260">
        <f t="shared" ref="D10:G10" si="3">D6*D9</f>
        <v>2886.5701235212928</v>
      </c>
      <c r="E10" s="1260">
        <f t="shared" si="3"/>
        <v>3957.4422539065981</v>
      </c>
      <c r="F10" s="1260">
        <f t="shared" si="3"/>
        <v>3151.4613004008097</v>
      </c>
      <c r="G10" s="1260">
        <f t="shared" si="3"/>
        <v>3795.7897168004674</v>
      </c>
      <c r="H10" s="638"/>
    </row>
    <row r="11" spans="2:9">
      <c r="B11" s="1259" t="s">
        <v>734</v>
      </c>
      <c r="C11" s="1260">
        <f>SUM(C6,C8,C10)</f>
        <v>60292.759212130855</v>
      </c>
      <c r="D11" s="1260">
        <f t="shared" ref="D11:G11" si="4">SUM(D6,D8,D10)</f>
        <v>99237.120440321291</v>
      </c>
      <c r="E11" s="1260">
        <f>SUM(E6,E8,E10)</f>
        <v>136052.53182190662</v>
      </c>
      <c r="F11" s="1260">
        <f t="shared" si="4"/>
        <v>108343.78908120081</v>
      </c>
      <c r="G11" s="1260">
        <f t="shared" si="4"/>
        <v>130495.09458400049</v>
      </c>
      <c r="H11" s="638"/>
    </row>
    <row r="12" spans="2:9">
      <c r="B12" s="1259" t="s">
        <v>735</v>
      </c>
      <c r="C12" s="1262">
        <f>E25</f>
        <v>1944</v>
      </c>
      <c r="D12" s="1252">
        <f>K25</f>
        <v>1752</v>
      </c>
      <c r="E12" s="1252">
        <f>K25</f>
        <v>1752</v>
      </c>
      <c r="F12" s="1252">
        <f>K25</f>
        <v>1752</v>
      </c>
      <c r="G12" s="1252">
        <f>K25</f>
        <v>1752</v>
      </c>
      <c r="H12" s="638"/>
    </row>
    <row r="13" spans="2:9">
      <c r="B13" s="1259" t="s">
        <v>736</v>
      </c>
      <c r="C13" s="1263">
        <f>ROUND(C11/C12,2)</f>
        <v>31.01</v>
      </c>
      <c r="D13" s="1263">
        <f>ROUND(D11/D12,2)</f>
        <v>56.64</v>
      </c>
      <c r="E13" s="1263">
        <f>ROUND(E11/E12,2)</f>
        <v>77.66</v>
      </c>
      <c r="F13" s="1263">
        <f>ROUND(F11/F12,2)</f>
        <v>61.84</v>
      </c>
      <c r="G13" s="1263">
        <f>ROUND(G11/G12,2)</f>
        <v>74.48</v>
      </c>
      <c r="H13" s="638"/>
    </row>
    <row r="14" spans="2:9">
      <c r="B14" s="1264" t="s">
        <v>737</v>
      </c>
      <c r="C14" s="1260">
        <v>27.85</v>
      </c>
      <c r="D14" s="1260">
        <v>48.76</v>
      </c>
      <c r="E14" s="1260">
        <v>75.92</v>
      </c>
      <c r="F14" s="1260">
        <v>59.84</v>
      </c>
      <c r="G14" s="1265">
        <v>75.27</v>
      </c>
      <c r="H14" s="638"/>
    </row>
    <row r="15" spans="2:9">
      <c r="B15" s="1266" t="s">
        <v>738</v>
      </c>
      <c r="C15" s="1267">
        <f>(C13-C14)/C14</f>
        <v>0.11346499102333932</v>
      </c>
      <c r="D15" s="1267">
        <f t="shared" ref="D15:G15" si="5">(D13-D14)/D14</f>
        <v>0.16160787530762927</v>
      </c>
      <c r="E15" s="1267">
        <f t="shared" si="5"/>
        <v>2.2918861959957782E-2</v>
      </c>
      <c r="F15" s="1267">
        <f>(F13-F14)/F14</f>
        <v>3.3422459893048123E-2</v>
      </c>
      <c r="G15" s="1267">
        <f t="shared" si="5"/>
        <v>-1.0495549355652877E-2</v>
      </c>
      <c r="H15" s="638"/>
    </row>
    <row r="17" spans="2:12">
      <c r="B17" s="1259" t="s">
        <v>739</v>
      </c>
      <c r="C17" s="1268"/>
      <c r="D17" s="1268"/>
      <c r="E17" s="1263">
        <f>ROUND(E6/E12,2)</f>
        <v>75.400000000000006</v>
      </c>
      <c r="F17" s="1263">
        <f>ROUND(F6/F12,2)</f>
        <v>60.04</v>
      </c>
      <c r="G17" s="1268"/>
      <c r="H17" s="638"/>
    </row>
    <row r="20" spans="2:12" ht="15.75" thickBot="1">
      <c r="B20" s="1269" t="s">
        <v>740</v>
      </c>
      <c r="C20" s="1270"/>
      <c r="D20" s="1271"/>
      <c r="E20" s="1270"/>
      <c r="F20" s="453"/>
      <c r="G20" s="453"/>
      <c r="H20" s="1272" t="s">
        <v>741</v>
      </c>
      <c r="I20" s="1273"/>
      <c r="J20" s="1273"/>
      <c r="K20" s="1273"/>
    </row>
    <row r="21" spans="2:12">
      <c r="B21" s="1274"/>
      <c r="C21" s="1275"/>
      <c r="D21" s="1276" t="s">
        <v>742</v>
      </c>
      <c r="E21" s="1277" t="s">
        <v>743</v>
      </c>
      <c r="F21" s="453"/>
      <c r="G21" s="453"/>
      <c r="H21" s="1274"/>
      <c r="I21" s="1275"/>
      <c r="J21" s="1276" t="s">
        <v>742</v>
      </c>
      <c r="K21" s="1277" t="s">
        <v>743</v>
      </c>
    </row>
    <row r="22" spans="2:12">
      <c r="B22" s="1278"/>
      <c r="C22" s="1279" t="s">
        <v>744</v>
      </c>
      <c r="D22" s="1417">
        <f>15+1</f>
        <v>16</v>
      </c>
      <c r="E22" s="1280">
        <f>D22*8</f>
        <v>128</v>
      </c>
      <c r="F22" s="221"/>
      <c r="G22" s="221"/>
      <c r="H22" s="1278"/>
      <c r="I22" s="1279" t="s">
        <v>744</v>
      </c>
      <c r="J22" s="1417">
        <f>15+1</f>
        <v>16</v>
      </c>
      <c r="K22" s="1280">
        <f>J22*8</f>
        <v>128</v>
      </c>
      <c r="L22" s="221"/>
    </row>
    <row r="23" spans="2:12">
      <c r="B23" s="1281"/>
      <c r="C23" s="1282" t="s">
        <v>745</v>
      </c>
      <c r="D23" s="1418">
        <v>1</v>
      </c>
      <c r="E23" s="1283">
        <f>D23*8</f>
        <v>8</v>
      </c>
      <c r="F23" s="1284"/>
      <c r="G23" s="1284"/>
      <c r="H23" s="1285"/>
      <c r="I23" s="1286" t="s">
        <v>746</v>
      </c>
      <c r="J23" s="1418">
        <v>25</v>
      </c>
      <c r="K23" s="1287">
        <f>J23*8</f>
        <v>200</v>
      </c>
      <c r="L23" s="221"/>
    </row>
    <row r="24" spans="2:12">
      <c r="B24" s="1278"/>
      <c r="C24" s="1288"/>
      <c r="D24" s="1279" t="s">
        <v>747</v>
      </c>
      <c r="E24" s="1289">
        <f>SUM(E22:E23)</f>
        <v>136</v>
      </c>
      <c r="F24" s="453"/>
      <c r="G24" s="453"/>
      <c r="H24" s="1278"/>
      <c r="I24" s="1288"/>
      <c r="J24" s="1279" t="s">
        <v>747</v>
      </c>
      <c r="K24" s="1280">
        <f>SUM(K22:K23)</f>
        <v>328</v>
      </c>
    </row>
    <row r="25" spans="2:12" ht="15.75" thickBot="1">
      <c r="B25" s="1290"/>
      <c r="C25" s="1291"/>
      <c r="D25" s="1292" t="s">
        <v>735</v>
      </c>
      <c r="E25" s="1293">
        <f>2080-E24</f>
        <v>1944</v>
      </c>
      <c r="F25" s="453"/>
      <c r="G25" s="453"/>
      <c r="H25" s="1290"/>
      <c r="I25" s="1291"/>
      <c r="J25" s="1292" t="s">
        <v>735</v>
      </c>
      <c r="K25" s="1294">
        <f>2080-K24</f>
        <v>1752</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4DCB-7337-4F8E-A241-EB4EFB11F9D5}">
  <dimension ref="A2:M28"/>
  <sheetViews>
    <sheetView zoomScaleNormal="100" workbookViewId="0">
      <selection activeCell="K19" sqref="K19"/>
    </sheetView>
  </sheetViews>
  <sheetFormatPr defaultRowHeight="15"/>
  <cols>
    <col min="3" max="3" width="13.5703125" customWidth="1"/>
    <col min="4" max="5" width="17.42578125" customWidth="1"/>
    <col min="6" max="6" width="13.140625" customWidth="1"/>
    <col min="7" max="7" width="20.140625" customWidth="1"/>
    <col min="8" max="8" width="16.7109375" customWidth="1"/>
    <col min="9" max="9" width="13.7109375" customWidth="1"/>
    <col min="11" max="11" width="22.85546875" customWidth="1"/>
    <col min="12" max="12" width="14.5703125" customWidth="1"/>
  </cols>
  <sheetData>
    <row r="2" spans="1:13" ht="30">
      <c r="C2" s="1315" t="s">
        <v>705</v>
      </c>
      <c r="D2" s="1315" t="s">
        <v>706</v>
      </c>
      <c r="E2" s="1316"/>
      <c r="F2" s="453"/>
      <c r="G2" s="1315" t="s">
        <v>707</v>
      </c>
      <c r="H2" s="1315" t="s">
        <v>708</v>
      </c>
      <c r="I2" s="1315"/>
    </row>
    <row r="3" spans="1:13" ht="60">
      <c r="A3" s="1250" t="s">
        <v>709</v>
      </c>
      <c r="B3" s="1250" t="s">
        <v>710</v>
      </c>
      <c r="C3" s="1250" t="s">
        <v>711</v>
      </c>
      <c r="D3" s="1250" t="s">
        <v>712</v>
      </c>
      <c r="E3" s="1250" t="s">
        <v>713</v>
      </c>
      <c r="F3" s="1251" t="s">
        <v>642</v>
      </c>
      <c r="G3" s="1250" t="s">
        <v>714</v>
      </c>
      <c r="H3" s="1250" t="s">
        <v>715</v>
      </c>
      <c r="I3" s="1250" t="s">
        <v>716</v>
      </c>
      <c r="J3" s="1317"/>
      <c r="K3" s="1318" t="s">
        <v>717</v>
      </c>
      <c r="L3" s="1318" t="s">
        <v>718</v>
      </c>
      <c r="M3" s="1319"/>
    </row>
    <row r="4" spans="1:13" ht="14.45" customHeight="1">
      <c r="A4" s="1320">
        <v>1</v>
      </c>
      <c r="B4" s="1321" t="s">
        <v>719</v>
      </c>
      <c r="C4" s="1303">
        <f>ROUND(D4*347,2)</f>
        <v>10597.38</v>
      </c>
      <c r="D4" s="1304">
        <v>30.54</v>
      </c>
      <c r="E4" s="1305"/>
      <c r="F4" s="1306"/>
      <c r="G4" s="1304">
        <f>G8</f>
        <v>81.97</v>
      </c>
      <c r="H4" s="1303">
        <f t="shared" ref="H4:H28" si="0">G4*347</f>
        <v>28443.59</v>
      </c>
      <c r="I4" s="1307">
        <f>(G4-D4)/D4</f>
        <v>1.6840209561231172</v>
      </c>
      <c r="K4" s="1322" t="s">
        <v>720</v>
      </c>
      <c r="L4" s="1322" t="s">
        <v>721</v>
      </c>
    </row>
    <row r="5" spans="1:13" ht="14.45" customHeight="1">
      <c r="A5" s="1320">
        <v>2</v>
      </c>
      <c r="B5" s="1320" t="s">
        <v>719</v>
      </c>
      <c r="C5" s="1308">
        <f t="shared" ref="C5:C7" si="1">ROUND(D5*347,2)</f>
        <v>14632.99</v>
      </c>
      <c r="D5" s="1309">
        <v>42.17</v>
      </c>
      <c r="E5" s="1305"/>
      <c r="F5" s="1306"/>
      <c r="G5" s="1304">
        <f>G8</f>
        <v>81.97</v>
      </c>
      <c r="H5" s="1303">
        <f t="shared" si="0"/>
        <v>28443.59</v>
      </c>
      <c r="I5" s="1307">
        <f t="shared" ref="I5:I28" si="2">(G5-D5)/D5</f>
        <v>0.94379890917714004</v>
      </c>
      <c r="K5" s="1323" t="s">
        <v>722</v>
      </c>
      <c r="L5" s="1323" t="s">
        <v>723</v>
      </c>
    </row>
    <row r="6" spans="1:13" ht="14.45" customHeight="1">
      <c r="A6" s="1320">
        <v>3</v>
      </c>
      <c r="B6" s="1320" t="s">
        <v>719</v>
      </c>
      <c r="C6" s="1308">
        <f t="shared" si="1"/>
        <v>17558.2</v>
      </c>
      <c r="D6" s="1309">
        <v>50.6</v>
      </c>
      <c r="E6" s="1305"/>
      <c r="F6" s="1306"/>
      <c r="G6" s="1304">
        <f>G8</f>
        <v>81.97</v>
      </c>
      <c r="H6" s="1303">
        <f t="shared" si="0"/>
        <v>28443.59</v>
      </c>
      <c r="I6" s="1307">
        <f t="shared" si="2"/>
        <v>0.61996047430830037</v>
      </c>
      <c r="K6" s="1324" t="s">
        <v>724</v>
      </c>
      <c r="L6" s="1324" t="s">
        <v>725</v>
      </c>
    </row>
    <row r="7" spans="1:13">
      <c r="A7" s="1320">
        <v>4</v>
      </c>
      <c r="B7" s="1320" t="s">
        <v>719</v>
      </c>
      <c r="C7" s="1308">
        <f t="shared" si="1"/>
        <v>20486.88</v>
      </c>
      <c r="D7" s="1309">
        <v>59.04</v>
      </c>
      <c r="E7" s="1305"/>
      <c r="F7" s="1306"/>
      <c r="G7" s="1304">
        <f>G8</f>
        <v>81.97</v>
      </c>
      <c r="H7" s="1303">
        <f t="shared" si="0"/>
        <v>28443.59</v>
      </c>
      <c r="I7" s="1307">
        <f t="shared" si="2"/>
        <v>0.3883807588075881</v>
      </c>
      <c r="K7" s="1325" t="s">
        <v>767</v>
      </c>
      <c r="L7" s="1325" t="s">
        <v>726</v>
      </c>
    </row>
    <row r="8" spans="1:13">
      <c r="A8" s="1252">
        <v>5</v>
      </c>
      <c r="B8" s="1252">
        <v>1</v>
      </c>
      <c r="C8" s="1310">
        <v>27617.73</v>
      </c>
      <c r="D8" s="1311">
        <v>79.59</v>
      </c>
      <c r="E8" s="1312">
        <f>'[21]Master Data'!$C$30</f>
        <v>0</v>
      </c>
      <c r="F8" s="1312">
        <f>'[21]Fall CAF 2027'!$CT$28</f>
        <v>2.9959041375791508E-2</v>
      </c>
      <c r="G8" s="1313">
        <f>ROUND((D8*(1+E8))*(1+F8),2)</f>
        <v>81.97</v>
      </c>
      <c r="H8" s="1314">
        <f t="shared" si="0"/>
        <v>28443.59</v>
      </c>
      <c r="I8" s="1253">
        <f>(G8-D8)/D8</f>
        <v>2.9903254177660453E-2</v>
      </c>
      <c r="J8" s="535">
        <f>(H8-C8)/C8</f>
        <v>2.9903254177660533E-2</v>
      </c>
    </row>
    <row r="9" spans="1:13">
      <c r="A9" s="1252">
        <v>6</v>
      </c>
      <c r="B9" s="1252">
        <v>2</v>
      </c>
      <c r="C9" s="1310">
        <v>31073.85</v>
      </c>
      <c r="D9" s="1311">
        <v>89.55</v>
      </c>
      <c r="E9" s="1312">
        <f>'[21]Master Data'!$C$30</f>
        <v>0</v>
      </c>
      <c r="F9" s="1312">
        <f>'[21]Fall CAF 2027'!$CT$28</f>
        <v>2.9959041375791508E-2</v>
      </c>
      <c r="G9" s="1313">
        <f t="shared" ref="G9:G28" si="3">ROUND((D9*(1+E9))*(1+F9),2)</f>
        <v>92.23</v>
      </c>
      <c r="H9" s="1314">
        <f t="shared" si="0"/>
        <v>32003.81</v>
      </c>
      <c r="I9" s="1253">
        <f t="shared" si="2"/>
        <v>2.9927414852038044E-2</v>
      </c>
      <c r="J9" s="535">
        <f t="shared" ref="J9:J28" si="4">(H9-C9)/C9</f>
        <v>2.9927414852038058E-2</v>
      </c>
    </row>
    <row r="10" spans="1:13">
      <c r="A10" s="1252">
        <v>7</v>
      </c>
      <c r="B10" s="1252">
        <v>3</v>
      </c>
      <c r="C10" s="1310">
        <v>34523.03</v>
      </c>
      <c r="D10" s="1311">
        <v>99.49</v>
      </c>
      <c r="E10" s="1312">
        <f>'[21]Master Data'!$C$30</f>
        <v>0</v>
      </c>
      <c r="F10" s="1312">
        <f>'[21]Fall CAF 2027'!$CT$28</f>
        <v>2.9959041375791508E-2</v>
      </c>
      <c r="G10" s="1313">
        <f t="shared" si="3"/>
        <v>102.47</v>
      </c>
      <c r="H10" s="1314">
        <f t="shared" si="0"/>
        <v>35557.089999999997</v>
      </c>
      <c r="I10" s="1253">
        <f t="shared" si="2"/>
        <v>2.9952759071263484E-2</v>
      </c>
      <c r="J10" s="535">
        <f t="shared" si="4"/>
        <v>2.9952759071263376E-2</v>
      </c>
    </row>
    <row r="11" spans="1:13">
      <c r="A11" s="1252">
        <v>8</v>
      </c>
      <c r="B11" s="1252">
        <v>4</v>
      </c>
      <c r="C11" s="1310">
        <v>37972.21</v>
      </c>
      <c r="D11" s="1311">
        <v>109.43</v>
      </c>
      <c r="E11" s="1312">
        <f>'[21]Master Data'!$C$30</f>
        <v>0</v>
      </c>
      <c r="F11" s="1312">
        <f>'[21]Fall CAF 2027'!$CT$28</f>
        <v>2.9959041375791508E-2</v>
      </c>
      <c r="G11" s="1313">
        <f t="shared" si="3"/>
        <v>112.71</v>
      </c>
      <c r="H11" s="1314">
        <f t="shared" si="0"/>
        <v>39110.369999999995</v>
      </c>
      <c r="I11" s="1253">
        <f t="shared" si="2"/>
        <v>2.9973499040482379E-2</v>
      </c>
      <c r="J11" s="535">
        <f t="shared" si="4"/>
        <v>2.9973499040482403E-2</v>
      </c>
    </row>
    <row r="12" spans="1:13">
      <c r="A12" s="1252">
        <v>9</v>
      </c>
      <c r="B12" s="1252">
        <v>5</v>
      </c>
      <c r="C12" s="1310">
        <v>41428.33</v>
      </c>
      <c r="D12" s="1311">
        <v>119.39</v>
      </c>
      <c r="E12" s="1312">
        <f>'[21]Master Data'!$C$30</f>
        <v>0</v>
      </c>
      <c r="F12" s="1312">
        <f>'[21]Fall CAF 2027'!$CT$28</f>
        <v>2.9959041375791508E-2</v>
      </c>
      <c r="G12" s="1313">
        <f t="shared" si="3"/>
        <v>122.97</v>
      </c>
      <c r="H12" s="1314">
        <f t="shared" si="0"/>
        <v>42670.59</v>
      </c>
      <c r="I12" s="1253">
        <f t="shared" si="2"/>
        <v>2.9985760951503463E-2</v>
      </c>
      <c r="J12" s="535">
        <f t="shared" si="4"/>
        <v>2.9985760951503349E-2</v>
      </c>
    </row>
    <row r="13" spans="1:13">
      <c r="A13" s="1252">
        <v>10</v>
      </c>
      <c r="B13" s="1252">
        <v>6</v>
      </c>
      <c r="C13" s="1310">
        <v>44884.45</v>
      </c>
      <c r="D13" s="1311">
        <v>129.35</v>
      </c>
      <c r="E13" s="1312">
        <f>'[21]Master Data'!$C$30</f>
        <v>0</v>
      </c>
      <c r="F13" s="1312">
        <f>'[21]Fall CAF 2027'!$CT$28</f>
        <v>2.9959041375791508E-2</v>
      </c>
      <c r="G13" s="1313">
        <f t="shared" si="3"/>
        <v>133.22999999999999</v>
      </c>
      <c r="H13" s="1314">
        <f t="shared" si="0"/>
        <v>46230.81</v>
      </c>
      <c r="I13" s="1253">
        <f t="shared" si="2"/>
        <v>2.9996134518747549E-2</v>
      </c>
      <c r="J13" s="535">
        <f t="shared" si="4"/>
        <v>2.9996134518747598E-2</v>
      </c>
    </row>
    <row r="14" spans="1:13">
      <c r="A14" s="1252">
        <v>11</v>
      </c>
      <c r="B14" s="1252">
        <v>7</v>
      </c>
      <c r="C14" s="1310">
        <v>48330.16</v>
      </c>
      <c r="D14" s="1311">
        <v>139.28</v>
      </c>
      <c r="E14" s="1312">
        <f>'[21]Master Data'!$C$30</f>
        <v>0</v>
      </c>
      <c r="F14" s="1312">
        <f>'[21]Fall CAF 2027'!$CT$28</f>
        <v>2.9959041375791508E-2</v>
      </c>
      <c r="G14" s="1313">
        <f t="shared" si="3"/>
        <v>143.44999999999999</v>
      </c>
      <c r="H14" s="1314">
        <f t="shared" si="0"/>
        <v>49777.149999999994</v>
      </c>
      <c r="I14" s="1253">
        <f t="shared" si="2"/>
        <v>2.9939689833428974E-2</v>
      </c>
      <c r="J14" s="535">
        <f t="shared" si="4"/>
        <v>2.993968983342887E-2</v>
      </c>
    </row>
    <row r="15" spans="1:13">
      <c r="A15" s="1252">
        <v>12</v>
      </c>
      <c r="B15" s="1252">
        <v>8</v>
      </c>
      <c r="C15" s="1310">
        <v>51782.81</v>
      </c>
      <c r="D15" s="1311">
        <v>149.22999999999999</v>
      </c>
      <c r="E15" s="1312">
        <f>'[21]Master Data'!$C$30</f>
        <v>0</v>
      </c>
      <c r="F15" s="1312">
        <f>'[21]Fall CAF 2027'!$CT$28</f>
        <v>2.9959041375791508E-2</v>
      </c>
      <c r="G15" s="1313">
        <f t="shared" si="3"/>
        <v>153.69999999999999</v>
      </c>
      <c r="H15" s="1314">
        <f t="shared" si="0"/>
        <v>53333.899999999994</v>
      </c>
      <c r="I15" s="1253">
        <f t="shared" si="2"/>
        <v>2.9953762648261068E-2</v>
      </c>
      <c r="J15" s="535">
        <f t="shared" si="4"/>
        <v>2.9953762648261006E-2</v>
      </c>
    </row>
    <row r="16" spans="1:13">
      <c r="A16" s="1252">
        <v>13</v>
      </c>
      <c r="B16" s="1252">
        <v>9</v>
      </c>
      <c r="C16" s="1310">
        <v>55238.93</v>
      </c>
      <c r="D16" s="1311">
        <v>159.19</v>
      </c>
      <c r="E16" s="1312">
        <f>'[21]Master Data'!$C$30</f>
        <v>0</v>
      </c>
      <c r="F16" s="1312">
        <f>'[21]Fall CAF 2027'!$CT$28</f>
        <v>2.9959041375791508E-2</v>
      </c>
      <c r="G16" s="1313">
        <f t="shared" si="3"/>
        <v>163.96</v>
      </c>
      <c r="H16" s="1314">
        <f t="shared" si="0"/>
        <v>56894.12</v>
      </c>
      <c r="I16" s="1253">
        <f t="shared" si="2"/>
        <v>2.9964193730762048E-2</v>
      </c>
      <c r="J16" s="535">
        <f t="shared" si="4"/>
        <v>2.9964193730762024E-2</v>
      </c>
    </row>
    <row r="17" spans="1:10">
      <c r="A17" s="1252">
        <v>14</v>
      </c>
      <c r="B17" s="1252">
        <v>10</v>
      </c>
      <c r="C17" s="1310">
        <v>58684.639999999999</v>
      </c>
      <c r="D17" s="1311">
        <v>169.12</v>
      </c>
      <c r="E17" s="1312">
        <f>'[21]Master Data'!$C$30</f>
        <v>0</v>
      </c>
      <c r="F17" s="1312">
        <f>'[21]Fall CAF 2027'!$CT$28</f>
        <v>2.9959041375791508E-2</v>
      </c>
      <c r="G17" s="1313">
        <f t="shared" si="3"/>
        <v>174.19</v>
      </c>
      <c r="H17" s="1314">
        <f t="shared" si="0"/>
        <v>60443.93</v>
      </c>
      <c r="I17" s="1253">
        <f t="shared" si="2"/>
        <v>2.9978713339640452E-2</v>
      </c>
      <c r="J17" s="535">
        <f t="shared" si="4"/>
        <v>2.9978713339640507E-2</v>
      </c>
    </row>
    <row r="18" spans="1:10">
      <c r="A18" s="1252">
        <v>15</v>
      </c>
      <c r="B18" s="1252">
        <v>11</v>
      </c>
      <c r="C18" s="1310">
        <v>62140.76</v>
      </c>
      <c r="D18" s="1311">
        <v>179.08</v>
      </c>
      <c r="E18" s="1312">
        <f>'[21]Master Data'!$C$30</f>
        <v>0</v>
      </c>
      <c r="F18" s="1312">
        <f>'[21]Fall CAF 2027'!$CT$28</f>
        <v>2.9959041375791508E-2</v>
      </c>
      <c r="G18" s="1313">
        <f t="shared" si="3"/>
        <v>184.45</v>
      </c>
      <c r="H18" s="1314">
        <f t="shared" si="0"/>
        <v>64004.149999999994</v>
      </c>
      <c r="I18" s="1253">
        <f t="shared" si="2"/>
        <v>2.9986598168416215E-2</v>
      </c>
      <c r="J18" s="535">
        <f t="shared" si="4"/>
        <v>2.9986598168416222E-2</v>
      </c>
    </row>
    <row r="19" spans="1:10">
      <c r="A19" s="1252">
        <v>16</v>
      </c>
      <c r="B19" s="1252">
        <v>12</v>
      </c>
      <c r="C19" s="1310">
        <v>65593.41</v>
      </c>
      <c r="D19" s="1311">
        <v>189.03</v>
      </c>
      <c r="E19" s="1312">
        <f>'[21]Master Data'!$C$30</f>
        <v>0</v>
      </c>
      <c r="F19" s="1312">
        <f>'[21]Fall CAF 2027'!$CT$28</f>
        <v>2.9959041375791508E-2</v>
      </c>
      <c r="G19" s="1313">
        <f t="shared" si="3"/>
        <v>194.69</v>
      </c>
      <c r="H19" s="1314">
        <f t="shared" si="0"/>
        <v>67557.429999999993</v>
      </c>
      <c r="I19" s="1253">
        <f t="shared" si="2"/>
        <v>2.9942337195154191E-2</v>
      </c>
      <c r="J19" s="535">
        <f t="shared" si="4"/>
        <v>2.9942337195154049E-2</v>
      </c>
    </row>
    <row r="20" spans="1:10">
      <c r="A20" s="1252">
        <v>17</v>
      </c>
      <c r="B20" s="1252">
        <v>13</v>
      </c>
      <c r="C20" s="1310">
        <v>69049.53</v>
      </c>
      <c r="D20" s="1311">
        <v>198.99</v>
      </c>
      <c r="E20" s="1312">
        <f>'[21]Master Data'!$C$30</f>
        <v>0</v>
      </c>
      <c r="F20" s="1312">
        <f>'[21]Fall CAF 2027'!$CT$28</f>
        <v>2.9959041375791508E-2</v>
      </c>
      <c r="G20" s="1313">
        <f t="shared" si="3"/>
        <v>204.95</v>
      </c>
      <c r="H20" s="1314">
        <f t="shared" si="0"/>
        <v>71117.649999999994</v>
      </c>
      <c r="I20" s="1253">
        <f t="shared" si="2"/>
        <v>2.9951253831850742E-2</v>
      </c>
      <c r="J20" s="535">
        <f t="shared" si="4"/>
        <v>2.995125383185078E-2</v>
      </c>
    </row>
    <row r="21" spans="1:10">
      <c r="A21" s="1252">
        <v>18</v>
      </c>
      <c r="B21" s="1252">
        <v>14</v>
      </c>
      <c r="C21" s="1310">
        <v>72495.239999999991</v>
      </c>
      <c r="D21" s="1311">
        <v>208.92</v>
      </c>
      <c r="E21" s="1312">
        <f>'[21]Master Data'!$C$30</f>
        <v>0</v>
      </c>
      <c r="F21" s="1312">
        <f>'[21]Fall CAF 2027'!$CT$28</f>
        <v>2.9959041375791508E-2</v>
      </c>
      <c r="G21" s="1313">
        <f t="shared" si="3"/>
        <v>215.18</v>
      </c>
      <c r="H21" s="1314">
        <f t="shared" si="0"/>
        <v>74667.460000000006</v>
      </c>
      <c r="I21" s="1253">
        <f t="shared" si="2"/>
        <v>2.9963622439211277E-2</v>
      </c>
      <c r="J21" s="535">
        <f t="shared" si="4"/>
        <v>2.9963622439211402E-2</v>
      </c>
    </row>
    <row r="22" spans="1:10">
      <c r="A22" s="1252">
        <v>19</v>
      </c>
      <c r="B22" s="1252">
        <v>15</v>
      </c>
      <c r="C22" s="1310">
        <v>75951.360000000001</v>
      </c>
      <c r="D22" s="1311">
        <v>218.88</v>
      </c>
      <c r="E22" s="1312">
        <f>'[21]Master Data'!$C$30</f>
        <v>0</v>
      </c>
      <c r="F22" s="1312">
        <f>'[21]Fall CAF 2027'!$CT$28</f>
        <v>2.9959041375791508E-2</v>
      </c>
      <c r="G22" s="1313">
        <f t="shared" si="3"/>
        <v>225.44</v>
      </c>
      <c r="H22" s="1314">
        <f t="shared" si="0"/>
        <v>78227.679999999993</v>
      </c>
      <c r="I22" s="1253">
        <f t="shared" si="2"/>
        <v>2.9970760233918141E-2</v>
      </c>
      <c r="J22" s="535">
        <f t="shared" si="4"/>
        <v>2.997076023391803E-2</v>
      </c>
    </row>
    <row r="23" spans="1:10">
      <c r="A23" s="1252">
        <v>20</v>
      </c>
      <c r="B23" s="1252">
        <v>16</v>
      </c>
      <c r="C23" s="1310">
        <v>79404.010000000009</v>
      </c>
      <c r="D23" s="1311">
        <v>228.83</v>
      </c>
      <c r="E23" s="1312">
        <f>'[21]Master Data'!$C$30</f>
        <v>0</v>
      </c>
      <c r="F23" s="1312">
        <f>'[21]Fall CAF 2027'!$CT$28</f>
        <v>2.9959041375791508E-2</v>
      </c>
      <c r="G23" s="1313">
        <f t="shared" si="3"/>
        <v>235.69</v>
      </c>
      <c r="H23" s="1314">
        <f t="shared" si="0"/>
        <v>81784.429999999993</v>
      </c>
      <c r="I23" s="1253">
        <f t="shared" si="2"/>
        <v>2.9978586723768672E-2</v>
      </c>
      <c r="J23" s="535">
        <f t="shared" si="4"/>
        <v>2.9978586723768529E-2</v>
      </c>
    </row>
    <row r="24" spans="1:10">
      <c r="A24" s="1252">
        <v>21</v>
      </c>
      <c r="B24" s="1252">
        <v>17</v>
      </c>
      <c r="C24" s="1310">
        <v>82856.66</v>
      </c>
      <c r="D24" s="1311">
        <v>238.78</v>
      </c>
      <c r="E24" s="1312">
        <f>'[21]Master Data'!$C$30</f>
        <v>0</v>
      </c>
      <c r="F24" s="1312">
        <f>'[21]Fall CAF 2027'!$CT$28</f>
        <v>2.9959041375791508E-2</v>
      </c>
      <c r="G24" s="1313">
        <f t="shared" si="3"/>
        <v>245.93</v>
      </c>
      <c r="H24" s="1314">
        <f t="shared" si="0"/>
        <v>85337.71</v>
      </c>
      <c r="I24" s="1253">
        <f t="shared" si="2"/>
        <v>2.9943881397101958E-2</v>
      </c>
      <c r="J24" s="535">
        <f t="shared" si="4"/>
        <v>2.9943881397101968E-2</v>
      </c>
    </row>
    <row r="25" spans="1:10">
      <c r="A25" s="1252">
        <v>22</v>
      </c>
      <c r="B25" s="1252">
        <v>18</v>
      </c>
      <c r="C25" s="1310">
        <v>85962.31</v>
      </c>
      <c r="D25" s="1311">
        <v>247.73</v>
      </c>
      <c r="E25" s="1312">
        <f>'[21]Master Data'!$C$30</f>
        <v>0</v>
      </c>
      <c r="F25" s="1312">
        <f>'[21]Fall CAF 2027'!$CT$28</f>
        <v>2.9959041375791508E-2</v>
      </c>
      <c r="G25" s="1313">
        <f t="shared" si="3"/>
        <v>255.15</v>
      </c>
      <c r="H25" s="1314">
        <f t="shared" si="0"/>
        <v>88537.05</v>
      </c>
      <c r="I25" s="1253">
        <f t="shared" si="2"/>
        <v>2.9951963831590909E-2</v>
      </c>
      <c r="J25" s="535">
        <f t="shared" si="4"/>
        <v>2.9951963831590905E-2</v>
      </c>
    </row>
    <row r="26" spans="1:10">
      <c r="A26" s="1252">
        <v>23</v>
      </c>
      <c r="B26" s="1252">
        <v>19</v>
      </c>
      <c r="C26" s="1310">
        <v>89761.96</v>
      </c>
      <c r="D26" s="1311">
        <v>258.68</v>
      </c>
      <c r="E26" s="1312">
        <f>'[21]Master Data'!$C$30</f>
        <v>0</v>
      </c>
      <c r="F26" s="1312">
        <f>'[21]Fall CAF 2027'!$CT$28</f>
        <v>2.9959041375791508E-2</v>
      </c>
      <c r="G26" s="1313">
        <f t="shared" si="3"/>
        <v>266.43</v>
      </c>
      <c r="H26" s="1314">
        <f t="shared" si="0"/>
        <v>92451.21</v>
      </c>
      <c r="I26" s="1253">
        <f t="shared" si="2"/>
        <v>2.9959795886809956E-2</v>
      </c>
      <c r="J26" s="535">
        <f t="shared" si="4"/>
        <v>2.9959795886809956E-2</v>
      </c>
    </row>
    <row r="27" spans="1:10">
      <c r="A27" s="1252">
        <v>24</v>
      </c>
      <c r="B27" s="1252">
        <v>20</v>
      </c>
      <c r="C27" s="1310">
        <v>93554.67</v>
      </c>
      <c r="D27" s="1311">
        <v>269.61</v>
      </c>
      <c r="E27" s="1312">
        <f>'[21]Master Data'!$C$30</f>
        <v>0</v>
      </c>
      <c r="F27" s="1312">
        <f>'[21]Fall CAF 2027'!$CT$28</f>
        <v>2.9959041375791508E-2</v>
      </c>
      <c r="G27" s="1313">
        <f t="shared" si="3"/>
        <v>277.69</v>
      </c>
      <c r="H27" s="1314">
        <f t="shared" si="0"/>
        <v>96358.43</v>
      </c>
      <c r="I27" s="1253">
        <f t="shared" si="2"/>
        <v>2.996921479173615E-2</v>
      </c>
      <c r="J27" s="535">
        <f t="shared" si="4"/>
        <v>2.9969214791736157E-2</v>
      </c>
    </row>
    <row r="28" spans="1:10">
      <c r="A28" s="1252">
        <v>25</v>
      </c>
      <c r="B28" s="1252">
        <v>21</v>
      </c>
      <c r="C28" s="1310">
        <v>96667.26</v>
      </c>
      <c r="D28" s="1311">
        <v>278.58</v>
      </c>
      <c r="E28" s="1312">
        <f>'[21]Master Data'!$C$30</f>
        <v>0</v>
      </c>
      <c r="F28" s="1312">
        <f>'[21]Fall CAF 2027'!$CT$28</f>
        <v>2.9959041375791508E-2</v>
      </c>
      <c r="G28" s="1313">
        <f t="shared" si="3"/>
        <v>286.93</v>
      </c>
      <c r="H28" s="1314">
        <f t="shared" si="0"/>
        <v>99564.71</v>
      </c>
      <c r="I28" s="1253">
        <f t="shared" si="2"/>
        <v>2.9973436714767834E-2</v>
      </c>
      <c r="J28" s="535">
        <f t="shared" si="4"/>
        <v>2.9973436714767872E-2</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49690-805A-419C-A7A0-816881FEA913}">
  <dimension ref="A2:T66"/>
  <sheetViews>
    <sheetView topLeftCell="B1" zoomScale="80" zoomScaleNormal="80" workbookViewId="0">
      <selection activeCell="T52" sqref="T52"/>
    </sheetView>
  </sheetViews>
  <sheetFormatPr defaultRowHeight="15"/>
  <cols>
    <col min="1" max="1" width="5" hidden="1" customWidth="1"/>
    <col min="2" max="2" width="5.140625" customWidth="1"/>
    <col min="3" max="3" width="28.42578125" customWidth="1"/>
    <col min="4" max="4" width="13.42578125" bestFit="1" customWidth="1"/>
    <col min="5" max="5" width="12.42578125" customWidth="1"/>
    <col min="6" max="6" width="15" customWidth="1"/>
    <col min="7" max="7" width="10.42578125" customWidth="1"/>
    <col min="8" max="8" width="10.5703125" bestFit="1" customWidth="1"/>
    <col min="9" max="9" width="26.7109375" bestFit="1" customWidth="1"/>
    <col min="10" max="10" width="13.42578125" bestFit="1" customWidth="1"/>
    <col min="11" max="11" width="12.85546875" bestFit="1" customWidth="1"/>
    <col min="12" max="12" width="13.7109375" customWidth="1"/>
    <col min="15" max="15" width="26.7109375" bestFit="1" customWidth="1"/>
    <col min="16" max="16" width="13.42578125" bestFit="1" customWidth="1"/>
    <col min="17" max="17" width="12.85546875" bestFit="1" customWidth="1"/>
    <col min="18" max="18" width="15" customWidth="1"/>
  </cols>
  <sheetData>
    <row r="2" spans="1:18">
      <c r="C2" s="1623" t="s">
        <v>686</v>
      </c>
      <c r="D2" s="1623"/>
      <c r="E2" s="1623"/>
      <c r="F2" s="1623"/>
      <c r="G2" s="1198"/>
      <c r="I2" s="1623" t="s">
        <v>687</v>
      </c>
      <c r="J2" s="1623"/>
      <c r="K2" s="1623"/>
      <c r="L2" s="1623"/>
      <c r="O2" s="1623" t="s">
        <v>688</v>
      </c>
      <c r="P2" s="1623"/>
      <c r="Q2" s="1623"/>
      <c r="R2" s="1623"/>
    </row>
    <row r="3" spans="1:18">
      <c r="C3" s="1624" t="s">
        <v>689</v>
      </c>
      <c r="D3" s="1625"/>
      <c r="E3" s="1625"/>
      <c r="F3" s="1626"/>
      <c r="G3" s="1198"/>
      <c r="I3" s="1624" t="s">
        <v>689</v>
      </c>
      <c r="J3" s="1625"/>
      <c r="K3" s="1625"/>
      <c r="L3" s="1626"/>
      <c r="O3" s="1624" t="s">
        <v>689</v>
      </c>
      <c r="P3" s="1625"/>
      <c r="Q3" s="1625"/>
      <c r="R3" s="1626"/>
    </row>
    <row r="4" spans="1:18">
      <c r="C4" s="1199" t="s">
        <v>690</v>
      </c>
      <c r="D4" s="1200">
        <v>15</v>
      </c>
      <c r="E4" s="1201" t="s">
        <v>691</v>
      </c>
      <c r="F4" s="1202">
        <f>D4*365</f>
        <v>5475</v>
      </c>
      <c r="G4" s="1203"/>
      <c r="I4" s="1199" t="s">
        <v>690</v>
      </c>
      <c r="J4" s="1200">
        <v>11</v>
      </c>
      <c r="K4" s="1201" t="s">
        <v>691</v>
      </c>
      <c r="L4" s="1202">
        <f>J4*365</f>
        <v>4015</v>
      </c>
      <c r="O4" s="1199" t="s">
        <v>690</v>
      </c>
      <c r="P4" s="1200">
        <v>8</v>
      </c>
      <c r="Q4" s="1201" t="s">
        <v>691</v>
      </c>
      <c r="R4" s="1202">
        <f>P4*365</f>
        <v>2920</v>
      </c>
    </row>
    <row r="5" spans="1:18">
      <c r="C5" s="1204"/>
      <c r="D5" s="1205" t="s">
        <v>692</v>
      </c>
      <c r="E5" s="1205"/>
      <c r="F5" s="1206"/>
      <c r="G5" s="1203"/>
      <c r="I5" s="1204"/>
      <c r="J5" s="1205" t="s">
        <v>692</v>
      </c>
      <c r="K5" s="1205"/>
      <c r="L5" s="1206"/>
      <c r="O5" s="1204"/>
      <c r="P5" s="1205" t="s">
        <v>692</v>
      </c>
      <c r="Q5" s="1205"/>
      <c r="R5" s="1206"/>
    </row>
    <row r="6" spans="1:18">
      <c r="C6" s="1207"/>
      <c r="D6" s="1208" t="s">
        <v>23</v>
      </c>
      <c r="E6" s="1208" t="s">
        <v>693</v>
      </c>
      <c r="F6" s="1209" t="s">
        <v>40</v>
      </c>
      <c r="G6" s="1203"/>
      <c r="I6" s="1207"/>
      <c r="J6" s="1208" t="s">
        <v>23</v>
      </c>
      <c r="K6" s="1208" t="s">
        <v>693</v>
      </c>
      <c r="L6" s="1209" t="s">
        <v>40</v>
      </c>
      <c r="O6" s="1207"/>
      <c r="P6" s="1208" t="s">
        <v>23</v>
      </c>
      <c r="Q6" s="1208" t="s">
        <v>693</v>
      </c>
      <c r="R6" s="1209" t="s">
        <v>40</v>
      </c>
    </row>
    <row r="7" spans="1:18">
      <c r="A7">
        <v>1</v>
      </c>
      <c r="C7" s="1210" t="str">
        <f>IF(INDEX('[21]Master Data'!$B$4:$B$18,A7)=0," ",INDEX('[21]Master Data'!$B$4:$B$18,A7))</f>
        <v>Program Director</v>
      </c>
      <c r="D7" s="1211">
        <f>IFERROR(INDEX('[21]Master Data'!$D$4:$D$18,MATCH(C7,'[21]Master Data'!$B$4:$B$18,0)),0)</f>
        <v>81486.911999999997</v>
      </c>
      <c r="E7" s="1212">
        <f>IFERROR(INDEX('[21]Master Data'!$E$4:$E$18,MATCH(C7,'[21]Master Data'!$B$4:$B$18,0)),0)</f>
        <v>0.55000000000000004</v>
      </c>
      <c r="F7" s="1213">
        <f>D7*E7</f>
        <v>44817.801599999999</v>
      </c>
      <c r="G7" s="1203"/>
      <c r="I7" s="1210" t="str">
        <f>IF(INDEX('[21]Master Data'!$B$4:$B$18,A7)=0," ",INDEX('[21]Master Data'!$B$4:$B$18,A7))</f>
        <v>Program Director</v>
      </c>
      <c r="J7" s="1211">
        <f>IFERROR(INDEX('[21]Master Data'!$D$4:$D$18,MATCH(I7,'[21]Master Data'!$B$4:$B$18,0)),0)</f>
        <v>81486.911999999997</v>
      </c>
      <c r="K7" s="1212">
        <f>IFERROR(INDEX('[21]Master Data'!$F$4:$F$18,MATCH(I7,'[21]Master Data'!$B$4:$B$18,0)),0)</f>
        <v>0.8</v>
      </c>
      <c r="L7" s="1213">
        <f>J7*K7</f>
        <v>65189.529600000002</v>
      </c>
      <c r="O7" s="1210" t="str">
        <f>IF(INDEX('[21]Master Data'!$B$4:$B$18,A7)=0," ",INDEX('[21]Master Data'!$B$4:$B$18,A7))</f>
        <v>Program Director</v>
      </c>
      <c r="P7" s="1211">
        <f>IFERROR(INDEX('[21]Master Data'!$D$4:$D$18,MATCH(O7,'[21]Master Data'!$B$4:$B$18,0)),0)</f>
        <v>81486.911999999997</v>
      </c>
      <c r="Q7" s="1212">
        <f>IFERROR(INDEX('[21]Master Data'!$G$4:$G$18,MATCH(O7,'[21]Master Data'!$B$4:$B$18,0)),0)</f>
        <v>1</v>
      </c>
      <c r="R7" s="1213">
        <f>P7*Q7</f>
        <v>81486.911999999997</v>
      </c>
    </row>
    <row r="8" spans="1:18">
      <c r="A8">
        <v>2</v>
      </c>
      <c r="C8" s="1210" t="str">
        <f>IF(INDEX('[21]Master Data'!$B$4:$B$18,A8)=0," ",INDEX('[21]Master Data'!$B$4:$B$18,A8))</f>
        <v>Case worker</v>
      </c>
      <c r="D8" s="1211">
        <f>IFERROR(INDEX('[21]Master Data'!$D$4:$D$18,MATCH(C8,'[21]Master Data'!$B$4:$B$18,0)),0)</f>
        <v>66537.12000000001</v>
      </c>
      <c r="E8" s="1212">
        <f>IFERROR(INDEX('[21]Master Data'!$E$4:$E$18,MATCH(C8,'[21]Master Data'!$B$4:$B$18,0)),0)</f>
        <v>1</v>
      </c>
      <c r="F8" s="1213">
        <f t="shared" ref="F8:F21" si="0">D8*E8</f>
        <v>66537.12000000001</v>
      </c>
      <c r="G8" s="1203"/>
      <c r="I8" s="1210" t="str">
        <f>IF(INDEX('[21]Master Data'!$B$4:$B$18,A8)=0," ",INDEX('[21]Master Data'!$B$4:$B$18,A8))</f>
        <v>Case worker</v>
      </c>
      <c r="J8" s="1211">
        <f>IFERROR(INDEX('[21]Master Data'!$D$4:$D$18,MATCH(I8,'[21]Master Data'!$B$4:$B$18,0)),0)</f>
        <v>66537.12000000001</v>
      </c>
      <c r="K8" s="1212">
        <f>IFERROR(INDEX('[21]Master Data'!$F$4:$F$18,MATCH(I8,'[21]Master Data'!$B$4:$B$18,0)),0)</f>
        <v>1</v>
      </c>
      <c r="L8" s="1213">
        <f t="shared" ref="L8:L21" si="1">J8*K8</f>
        <v>66537.12000000001</v>
      </c>
      <c r="O8" s="1210" t="str">
        <f>IF(INDEX('[21]Master Data'!$B$4:$B$18,A8)=0," ",INDEX('[21]Master Data'!$B$4:$B$18,A8))</f>
        <v>Case worker</v>
      </c>
      <c r="P8" s="1211">
        <f>IFERROR(INDEX('[21]Master Data'!$D$4:$D$18,MATCH(O8,'[21]Master Data'!$B$4:$B$18,0)),0)</f>
        <v>66537.12000000001</v>
      </c>
      <c r="Q8" s="1212">
        <f>IFERROR(INDEX('[21]Master Data'!$G$4:$G$18,MATCH(O8,'[21]Master Data'!$B$4:$B$18,0)),0)</f>
        <v>1</v>
      </c>
      <c r="R8" s="1213">
        <f t="shared" ref="R8:R21" si="2">P8*Q8</f>
        <v>66537.12000000001</v>
      </c>
    </row>
    <row r="9" spans="1:18">
      <c r="A9">
        <v>3</v>
      </c>
      <c r="C9" s="1210" t="str">
        <f>IF(INDEX('[21]Master Data'!$B$4:$B$18,A9)=0," ",INDEX('[21]Master Data'!$B$4:$B$18,A9))</f>
        <v>Placement Specialist</v>
      </c>
      <c r="D9" s="1211">
        <f>IFERROR(INDEX('[21]Master Data'!$D$4:$D$18,MATCH(C9,'[21]Master Data'!$B$4:$B$18,0)),0)</f>
        <v>75175.152000000002</v>
      </c>
      <c r="E9" s="1212">
        <f>IFERROR(INDEX('[21]Master Data'!$E$4:$E$18,MATCH(C9,'[21]Master Data'!$B$4:$B$18,0)),0)</f>
        <v>0.5</v>
      </c>
      <c r="F9" s="1213">
        <f t="shared" si="0"/>
        <v>37587.576000000001</v>
      </c>
      <c r="G9" s="1203"/>
      <c r="I9" s="1210" t="str">
        <f>IF(INDEX('[21]Master Data'!$B$4:$B$18,A9)=0," ",INDEX('[21]Master Data'!$B$4:$B$18,A9))</f>
        <v>Placement Specialist</v>
      </c>
      <c r="J9" s="1211">
        <f>IFERROR(INDEX('[21]Master Data'!$D$4:$D$18,MATCH(I9,'[21]Master Data'!$B$4:$B$18,0)),0)</f>
        <v>75175.152000000002</v>
      </c>
      <c r="K9" s="1212">
        <f>IFERROR(INDEX('[21]Master Data'!$F$4:$F$18,MATCH(I9,'[21]Master Data'!$B$4:$B$18,0)),0)</f>
        <v>0.5</v>
      </c>
      <c r="L9" s="1213">
        <f t="shared" si="1"/>
        <v>37587.576000000001</v>
      </c>
      <c r="O9" s="1210" t="str">
        <f>IF(INDEX('[21]Master Data'!$B$4:$B$18,A9)=0," ",INDEX('[21]Master Data'!$B$4:$B$18,A9))</f>
        <v>Placement Specialist</v>
      </c>
      <c r="P9" s="1211">
        <f>IFERROR(INDEX('[21]Master Data'!$D$4:$D$18,MATCH(O9,'[21]Master Data'!$B$4:$B$18,0)),0)</f>
        <v>75175.152000000002</v>
      </c>
      <c r="Q9" s="1212">
        <f>IFERROR(INDEX('[21]Master Data'!$G$4:$G$18,MATCH(O9,'[21]Master Data'!$B$4:$B$18,0)),0)</f>
        <v>0.75</v>
      </c>
      <c r="R9" s="1213">
        <f t="shared" si="2"/>
        <v>56381.364000000001</v>
      </c>
    </row>
    <row r="10" spans="1:18">
      <c r="A10">
        <v>4</v>
      </c>
      <c r="C10" s="1210" t="str">
        <f>IF(INDEX('[21]Master Data'!$B$4:$B$18,A10)=0," ",INDEX('[21]Master Data'!$B$4:$B$18,A10))</f>
        <v>Clinician</v>
      </c>
      <c r="D10" s="1211">
        <f>IFERROR(INDEX('[21]Master Data'!$D$4:$D$18,MATCH(C10,'[21]Master Data'!$B$4:$B$18,0)),0)</f>
        <v>84174.063999999998</v>
      </c>
      <c r="E10" s="1212">
        <f>IFERROR(INDEX('[21]Master Data'!$E$4:$E$18,MATCH(C10,'[21]Master Data'!$B$4:$B$18,0)),0)</f>
        <v>0.2</v>
      </c>
      <c r="F10" s="1213">
        <f t="shared" si="0"/>
        <v>16834.8128</v>
      </c>
      <c r="G10" s="1203"/>
      <c r="I10" s="1210" t="str">
        <f>IF(INDEX('[21]Master Data'!$B$4:$B$18,A10)=0," ",INDEX('[21]Master Data'!$B$4:$B$18,A10))</f>
        <v>Clinician</v>
      </c>
      <c r="J10" s="1211">
        <f>IFERROR(INDEX('[21]Master Data'!$D$4:$D$18,MATCH(I10,'[21]Master Data'!$B$4:$B$18,0)),0)</f>
        <v>84174.063999999998</v>
      </c>
      <c r="K10" s="1212">
        <f>IFERROR(INDEX('[21]Master Data'!$F$4:$F$18,MATCH(I10,'[21]Master Data'!$B$4:$B$18,0)),0)</f>
        <v>0.25</v>
      </c>
      <c r="L10" s="1213">
        <f t="shared" si="1"/>
        <v>21043.516</v>
      </c>
      <c r="O10" s="1210" t="str">
        <f>IF(INDEX('[21]Master Data'!$B$4:$B$18,A10)=0," ",INDEX('[21]Master Data'!$B$4:$B$18,A10))</f>
        <v>Clinician</v>
      </c>
      <c r="P10" s="1211">
        <f>IFERROR(INDEX('[21]Master Data'!$D$4:$D$18,MATCH(O10,'[21]Master Data'!$B$4:$B$18,0)),0)</f>
        <v>84174.063999999998</v>
      </c>
      <c r="Q10" s="1212">
        <f>IFERROR(INDEX('[21]Master Data'!$G$4:$G$18,MATCH(O10,'[21]Master Data'!$B$4:$B$18,0)),0)</f>
        <v>0.35</v>
      </c>
      <c r="R10" s="1213">
        <f t="shared" si="2"/>
        <v>29460.922399999996</v>
      </c>
    </row>
    <row r="11" spans="1:18">
      <c r="A11">
        <v>5</v>
      </c>
      <c r="C11" s="1210" t="str">
        <f>IF(INDEX('[21]Master Data'!$B$4:$B$18,A11)=0," ",INDEX('[21]Master Data'!$B$4:$B$18,A11))</f>
        <v>Nursing</v>
      </c>
      <c r="D11" s="1211">
        <f>IFERROR(INDEX('[21]Master Data'!$D$4:$D$18,MATCH(C11,'[21]Master Data'!$B$4:$B$18,0)),0)</f>
        <v>105701.44000000002</v>
      </c>
      <c r="E11" s="1212">
        <f>IFERROR(INDEX('[21]Master Data'!$E$4:$E$18,MATCH(C11,'[21]Master Data'!$B$4:$B$18,0)),0)</f>
        <v>0.2</v>
      </c>
      <c r="F11" s="1213">
        <f t="shared" si="0"/>
        <v>21140.288000000004</v>
      </c>
      <c r="G11" s="1203"/>
      <c r="I11" s="1210" t="str">
        <f>IF(INDEX('[21]Master Data'!$B$4:$B$18,A11)=0," ",INDEX('[21]Master Data'!$B$4:$B$18,A11))</f>
        <v>Nursing</v>
      </c>
      <c r="J11" s="1211">
        <f>IFERROR(INDEX('[21]Master Data'!$D$4:$D$18,MATCH(I11,'[21]Master Data'!$B$4:$B$18,0)),0)</f>
        <v>105701.44000000002</v>
      </c>
      <c r="K11" s="1212">
        <f>IFERROR(INDEX('[21]Master Data'!$F$4:$F$18,MATCH(I11,'[21]Master Data'!$B$4:$B$18,0)),0)</f>
        <v>0.25</v>
      </c>
      <c r="L11" s="1213">
        <f t="shared" si="1"/>
        <v>26425.360000000004</v>
      </c>
      <c r="O11" s="1210" t="str">
        <f>IF(INDEX('[21]Master Data'!$B$4:$B$18,A11)=0," ",INDEX('[21]Master Data'!$B$4:$B$18,A11))</f>
        <v>Nursing</v>
      </c>
      <c r="P11" s="1211">
        <f>IFERROR(INDEX('[21]Master Data'!$D$4:$D$18,MATCH(O11,'[21]Master Data'!$B$4:$B$18,0)),0)</f>
        <v>105701.44000000002</v>
      </c>
      <c r="Q11" s="1212">
        <f>IFERROR(INDEX('[21]Master Data'!$G$4:$G$18,MATCH(O11,'[21]Master Data'!$B$4:$B$18,0)),0)</f>
        <v>0.35</v>
      </c>
      <c r="R11" s="1213">
        <f t="shared" si="2"/>
        <v>36995.504000000001</v>
      </c>
    </row>
    <row r="12" spans="1:18" hidden="1">
      <c r="A12">
        <v>6</v>
      </c>
      <c r="C12" s="1214" t="str">
        <f>IF(INDEX('[21]Master Data'!$B$4:$B$18,A12)=0," ",INDEX('[21]Master Data'!$B$4:$B$18,A12))</f>
        <v xml:space="preserve"> </v>
      </c>
      <c r="D12" s="1211">
        <f>IFERROR(INDEX('[21]Master Data'!$D$4:$D$18,MATCH(C12,'[21]Master Data'!$B$4:$B$18,0)),0)</f>
        <v>0</v>
      </c>
      <c r="E12" s="1212">
        <f>IFERROR(INDEX('[21]Master Data'!$E$4:$E$18,MATCH(C12,'[21]Master Data'!$B$4:$B$18,0)),0)</f>
        <v>0</v>
      </c>
      <c r="F12" s="1213">
        <f t="shared" si="0"/>
        <v>0</v>
      </c>
      <c r="G12" s="1203"/>
      <c r="I12" s="1214" t="str">
        <f>IF(INDEX('[21]Master Data'!$B$4:$B$18,A12)=0," ",INDEX('[21]Master Data'!$B$4:$B$18,A12))</f>
        <v xml:space="preserve"> </v>
      </c>
      <c r="J12" s="1211">
        <f>IFERROR(INDEX('[21]Master Data'!$D$4:$D$18,MATCH(I12,'[21]Master Data'!$B$4:$B$18,0)),0)</f>
        <v>0</v>
      </c>
      <c r="K12" s="1212">
        <f>IFERROR(INDEX('[21]Master Data'!$F$4:$F$18,MATCH(I12,'[21]Master Data'!$B$4:$B$18,0)),0)</f>
        <v>0</v>
      </c>
      <c r="L12" s="1213">
        <f t="shared" si="1"/>
        <v>0</v>
      </c>
      <c r="O12" s="1214" t="str">
        <f>IF(INDEX('[21]Master Data'!$B$4:$B$18,A12)=0," ",INDEX('[21]Master Data'!$B$4:$B$18,A12))</f>
        <v xml:space="preserve"> </v>
      </c>
      <c r="P12" s="1211">
        <f>IFERROR(INDEX('[21]Master Data'!$D$4:$D$18,MATCH(O12,'[21]Master Data'!$B$4:$B$18,0)),0)</f>
        <v>0</v>
      </c>
      <c r="Q12" s="1212">
        <f>IFERROR(INDEX('[21]Master Data'!$G$4:$G$18,MATCH(O12,'[21]Master Data'!$B$4:$B$18,0)),0)</f>
        <v>0</v>
      </c>
      <c r="R12" s="1213">
        <f t="shared" si="2"/>
        <v>0</v>
      </c>
    </row>
    <row r="13" spans="1:18" hidden="1">
      <c r="A13">
        <v>7</v>
      </c>
      <c r="C13" s="1214" t="str">
        <f>IF(INDEX('[21]Master Data'!$B$4:$B$18,A13)=0," ",INDEX('[21]Master Data'!$B$4:$B$18,A13))</f>
        <v xml:space="preserve"> </v>
      </c>
      <c r="D13" s="1211">
        <f>IFERROR(INDEX('[21]Master Data'!$D$4:$D$18,MATCH(C13,'[21]Master Data'!$B$4:$B$18,0)),0)</f>
        <v>0</v>
      </c>
      <c r="E13" s="1212">
        <f>IFERROR(INDEX('[21]Master Data'!$E$4:$E$18,MATCH(C13,'[21]Master Data'!$B$4:$B$18,0)),0)</f>
        <v>0</v>
      </c>
      <c r="F13" s="1213">
        <f t="shared" si="0"/>
        <v>0</v>
      </c>
      <c r="G13" s="1203"/>
      <c r="I13" s="1214" t="str">
        <f>IF(INDEX('[21]Master Data'!$B$4:$B$18,A13)=0," ",INDEX('[21]Master Data'!$B$4:$B$18,A13))</f>
        <v xml:space="preserve"> </v>
      </c>
      <c r="J13" s="1211">
        <f>IFERROR(INDEX('[21]Master Data'!$D$4:$D$18,MATCH(I13,'[21]Master Data'!$B$4:$B$18,0)),0)</f>
        <v>0</v>
      </c>
      <c r="K13" s="1212">
        <f>IFERROR(INDEX('[21]Master Data'!$F$4:$F$18,MATCH(I13,'[21]Master Data'!$B$4:$B$18,0)),0)</f>
        <v>0</v>
      </c>
      <c r="L13" s="1213">
        <f t="shared" si="1"/>
        <v>0</v>
      </c>
      <c r="O13" s="1214" t="str">
        <f>IF(INDEX('[21]Master Data'!$B$4:$B$18,A13)=0," ",INDEX('[21]Master Data'!$B$4:$B$18,A13))</f>
        <v xml:space="preserve"> </v>
      </c>
      <c r="P13" s="1211">
        <f>IFERROR(INDEX('[21]Master Data'!$D$4:$D$18,MATCH(O13,'[21]Master Data'!$B$4:$B$18,0)),0)</f>
        <v>0</v>
      </c>
      <c r="Q13" s="1212">
        <f>IFERROR(INDEX('[21]Master Data'!$G$4:$G$18,MATCH(O13,'[21]Master Data'!$B$4:$B$18,0)),0)</f>
        <v>0</v>
      </c>
      <c r="R13" s="1213">
        <f t="shared" si="2"/>
        <v>0</v>
      </c>
    </row>
    <row r="14" spans="1:18" hidden="1">
      <c r="A14">
        <v>8</v>
      </c>
      <c r="C14" s="1214" t="str">
        <f>IF(INDEX('[21]Master Data'!$B$4:$B$18,A14)=0," ",INDEX('[21]Master Data'!$B$4:$B$18,A14))</f>
        <v xml:space="preserve"> </v>
      </c>
      <c r="D14" s="1211">
        <f>IFERROR(INDEX('[21]Master Data'!$D$4:$D$18,MATCH(C14,'[21]Master Data'!$B$4:$B$18,0)),0)</f>
        <v>0</v>
      </c>
      <c r="E14" s="1212">
        <f>IFERROR(INDEX('[21]Master Data'!$E$4:$E$18,MATCH(C14,'[21]Master Data'!$B$4:$B$18,0)),0)</f>
        <v>0</v>
      </c>
      <c r="F14" s="1213">
        <f t="shared" si="0"/>
        <v>0</v>
      </c>
      <c r="G14" s="1203"/>
      <c r="I14" s="1214" t="str">
        <f>IF(INDEX('[21]Master Data'!$B$4:$B$18,A14)=0," ",INDEX('[21]Master Data'!$B$4:$B$18,A14))</f>
        <v xml:space="preserve"> </v>
      </c>
      <c r="J14" s="1211">
        <f>IFERROR(INDEX('[21]Master Data'!$D$4:$D$18,MATCH(I14,'[21]Master Data'!$B$4:$B$18,0)),0)</f>
        <v>0</v>
      </c>
      <c r="K14" s="1212">
        <f>IFERROR(INDEX('[21]Master Data'!$F$4:$F$18,MATCH(I14,'[21]Master Data'!$B$4:$B$18,0)),0)</f>
        <v>0</v>
      </c>
      <c r="L14" s="1213">
        <f t="shared" si="1"/>
        <v>0</v>
      </c>
      <c r="O14" s="1214" t="str">
        <f>IF(INDEX('[21]Master Data'!$B$4:$B$18,A14)=0," ",INDEX('[21]Master Data'!$B$4:$B$18,A14))</f>
        <v xml:space="preserve"> </v>
      </c>
      <c r="P14" s="1211">
        <f>IFERROR(INDEX('[21]Master Data'!$D$4:$D$18,MATCH(O14,'[21]Master Data'!$B$4:$B$18,0)),0)</f>
        <v>0</v>
      </c>
      <c r="Q14" s="1212">
        <f>IFERROR(INDEX('[21]Master Data'!$G$4:$G$18,MATCH(O14,'[21]Master Data'!$B$4:$B$18,0)),0)</f>
        <v>0</v>
      </c>
      <c r="R14" s="1213">
        <f t="shared" si="2"/>
        <v>0</v>
      </c>
    </row>
    <row r="15" spans="1:18" hidden="1">
      <c r="A15">
        <v>9</v>
      </c>
      <c r="C15" s="1214" t="str">
        <f>IF(INDEX('[21]Master Data'!$B$4:$B$18,A15)=0," ",INDEX('[21]Master Data'!$B$4:$B$18,A15))</f>
        <v xml:space="preserve"> </v>
      </c>
      <c r="D15" s="1211">
        <f>IFERROR(INDEX('[21]Master Data'!$D$4:$D$18,MATCH(C15,'[21]Master Data'!$B$4:$B$18,0)),0)</f>
        <v>0</v>
      </c>
      <c r="E15" s="1212">
        <f>IFERROR(INDEX('[21]Master Data'!$E$4:$E$18,MATCH(C15,'[21]Master Data'!$B$4:$B$18,0)),0)</f>
        <v>0</v>
      </c>
      <c r="F15" s="1213">
        <f t="shared" si="0"/>
        <v>0</v>
      </c>
      <c r="G15" s="1203"/>
      <c r="I15" s="1214" t="str">
        <f>IF(INDEX('[21]Master Data'!$B$4:$B$18,A15)=0," ",INDEX('[21]Master Data'!$B$4:$B$18,A15))</f>
        <v xml:space="preserve"> </v>
      </c>
      <c r="J15" s="1211">
        <f>IFERROR(INDEX('[21]Master Data'!$D$4:$D$18,MATCH(I15,'[21]Master Data'!$B$4:$B$18,0)),0)</f>
        <v>0</v>
      </c>
      <c r="K15" s="1212">
        <f>IFERROR(INDEX('[21]Master Data'!$F$4:$F$18,MATCH(I15,'[21]Master Data'!$B$4:$B$18,0)),0)</f>
        <v>0</v>
      </c>
      <c r="L15" s="1213">
        <f t="shared" si="1"/>
        <v>0</v>
      </c>
      <c r="O15" s="1214" t="str">
        <f>IF(INDEX('[21]Master Data'!$B$4:$B$18,A15)=0," ",INDEX('[21]Master Data'!$B$4:$B$18,A15))</f>
        <v xml:space="preserve"> </v>
      </c>
      <c r="P15" s="1211">
        <f>IFERROR(INDEX('[21]Master Data'!$D$4:$D$18,MATCH(O15,'[21]Master Data'!$B$4:$B$18,0)),0)</f>
        <v>0</v>
      </c>
      <c r="Q15" s="1212">
        <f>IFERROR(INDEX('[21]Master Data'!$G$4:$G$18,MATCH(O15,'[21]Master Data'!$B$4:$B$18,0)),0)</f>
        <v>0</v>
      </c>
      <c r="R15" s="1213">
        <f t="shared" si="2"/>
        <v>0</v>
      </c>
    </row>
    <row r="16" spans="1:18" hidden="1">
      <c r="A16">
        <v>10</v>
      </c>
      <c r="C16" s="1214" t="str">
        <f>IF(INDEX('[21]Master Data'!$B$4:$B$18,A16)=0," ",INDEX('[21]Master Data'!$B$4:$B$18,A16))</f>
        <v xml:space="preserve"> </v>
      </c>
      <c r="D16" s="1211">
        <f>IFERROR(INDEX('[21]Master Data'!$D$4:$D$18,MATCH(C16,'[21]Master Data'!$B$4:$B$18,0)),0)</f>
        <v>0</v>
      </c>
      <c r="E16" s="1212">
        <f>IFERROR(INDEX('[21]Master Data'!$E$4:$E$18,MATCH(C16,'[21]Master Data'!$B$4:$B$18,0)),0)</f>
        <v>0</v>
      </c>
      <c r="F16" s="1213">
        <f t="shared" si="0"/>
        <v>0</v>
      </c>
      <c r="G16" s="1203"/>
      <c r="I16" s="1214" t="str">
        <f>IF(INDEX('[21]Master Data'!$B$4:$B$18,A16)=0," ",INDEX('[21]Master Data'!$B$4:$B$18,A16))</f>
        <v xml:space="preserve"> </v>
      </c>
      <c r="J16" s="1211">
        <f>IFERROR(INDEX('[21]Master Data'!$D$4:$D$18,MATCH(I16,'[21]Master Data'!$B$4:$B$18,0)),0)</f>
        <v>0</v>
      </c>
      <c r="K16" s="1212">
        <f>IFERROR(INDEX('[21]Master Data'!$F$4:$F$18,MATCH(I16,'[21]Master Data'!$B$4:$B$18,0)),0)</f>
        <v>0</v>
      </c>
      <c r="L16" s="1213">
        <f t="shared" si="1"/>
        <v>0</v>
      </c>
      <c r="O16" s="1214" t="str">
        <f>IF(INDEX('[21]Master Data'!$B$4:$B$18,A16)=0," ",INDEX('[21]Master Data'!$B$4:$B$18,A16))</f>
        <v xml:space="preserve"> </v>
      </c>
      <c r="P16" s="1211">
        <f>IFERROR(INDEX('[21]Master Data'!$D$4:$D$18,MATCH(O16,'[21]Master Data'!$B$4:$B$18,0)),0)</f>
        <v>0</v>
      </c>
      <c r="Q16" s="1212">
        <f>IFERROR(INDEX('[21]Master Data'!$G$4:$G$18,MATCH(O16,'[21]Master Data'!$B$4:$B$18,0)),0)</f>
        <v>0</v>
      </c>
      <c r="R16" s="1213">
        <f t="shared" si="2"/>
        <v>0</v>
      </c>
    </row>
    <row r="17" spans="1:18" hidden="1">
      <c r="A17">
        <v>11</v>
      </c>
      <c r="C17" s="1214" t="str">
        <f>IF(INDEX('[21]Master Data'!$B$4:$B$18,A17)=0," ",INDEX('[21]Master Data'!$B$4:$B$18,A17))</f>
        <v xml:space="preserve"> </v>
      </c>
      <c r="D17" s="1211">
        <f>IFERROR(INDEX('[21]Master Data'!$D$4:$D$18,MATCH(C17,'[21]Master Data'!$B$4:$B$18,0)),0)</f>
        <v>0</v>
      </c>
      <c r="E17" s="1212">
        <f>IFERROR(INDEX('[21]Master Data'!$E$4:$E$18,MATCH(C17,'[21]Master Data'!$B$4:$B$18,0)),0)</f>
        <v>0</v>
      </c>
      <c r="F17" s="1213">
        <f t="shared" si="0"/>
        <v>0</v>
      </c>
      <c r="G17" s="1203"/>
      <c r="I17" s="1214" t="str">
        <f>IF(INDEX('[21]Master Data'!$B$4:$B$18,A17)=0," ",INDEX('[21]Master Data'!$B$4:$B$18,A17))</f>
        <v xml:space="preserve"> </v>
      </c>
      <c r="J17" s="1211">
        <f>IFERROR(INDEX('[21]Master Data'!$D$4:$D$18,MATCH(I17,'[21]Master Data'!$B$4:$B$18,0)),0)</f>
        <v>0</v>
      </c>
      <c r="K17" s="1212">
        <f>IFERROR(INDEX('[21]Master Data'!$F$4:$F$18,MATCH(I17,'[21]Master Data'!$B$4:$B$18,0)),0)</f>
        <v>0</v>
      </c>
      <c r="L17" s="1213">
        <f t="shared" si="1"/>
        <v>0</v>
      </c>
      <c r="O17" s="1214" t="str">
        <f>IF(INDEX('[21]Master Data'!$B$4:$B$18,A17)=0," ",INDEX('[21]Master Data'!$B$4:$B$18,A17))</f>
        <v xml:space="preserve"> </v>
      </c>
      <c r="P17" s="1211">
        <f>IFERROR(INDEX('[21]Master Data'!$D$4:$D$18,MATCH(O17,'[21]Master Data'!$B$4:$B$18,0)),0)</f>
        <v>0</v>
      </c>
      <c r="Q17" s="1212">
        <f>IFERROR(INDEX('[21]Master Data'!$G$4:$G$18,MATCH(O17,'[21]Master Data'!$B$4:$B$18,0)),0)</f>
        <v>0</v>
      </c>
      <c r="R17" s="1213">
        <f t="shared" si="2"/>
        <v>0</v>
      </c>
    </row>
    <row r="18" spans="1:18" hidden="1">
      <c r="A18">
        <v>12</v>
      </c>
      <c r="C18" s="1214" t="str">
        <f>IF(INDEX('[21]Master Data'!$B$4:$B$18,A18)=0," ",INDEX('[21]Master Data'!$B$4:$B$18,A18))</f>
        <v xml:space="preserve"> </v>
      </c>
      <c r="D18" s="1211">
        <f>IFERROR(INDEX('[21]Master Data'!$D$4:$D$18,MATCH(C18,'[21]Master Data'!$B$4:$B$18,0)),0)</f>
        <v>0</v>
      </c>
      <c r="E18" s="1212">
        <f>IFERROR(INDEX('[21]Master Data'!$E$4:$E$18,MATCH(C18,'[21]Master Data'!$B$4:$B$18,0)),0)</f>
        <v>0</v>
      </c>
      <c r="F18" s="1213">
        <f t="shared" si="0"/>
        <v>0</v>
      </c>
      <c r="G18" s="1203"/>
      <c r="I18" s="1214" t="str">
        <f>IF(INDEX('[21]Master Data'!$B$4:$B$18,A18)=0," ",INDEX('[21]Master Data'!$B$4:$B$18,A18))</f>
        <v xml:space="preserve"> </v>
      </c>
      <c r="J18" s="1211">
        <f>IFERROR(INDEX('[21]Master Data'!$D$4:$D$18,MATCH(I18,'[21]Master Data'!$B$4:$B$18,0)),0)</f>
        <v>0</v>
      </c>
      <c r="K18" s="1212">
        <f>IFERROR(INDEX('[21]Master Data'!$F$4:$F$18,MATCH(I18,'[21]Master Data'!$B$4:$B$18,0)),0)</f>
        <v>0</v>
      </c>
      <c r="L18" s="1213">
        <f t="shared" si="1"/>
        <v>0</v>
      </c>
      <c r="O18" s="1214" t="str">
        <f>IF(INDEX('[21]Master Data'!$B$4:$B$18,A18)=0," ",INDEX('[21]Master Data'!$B$4:$B$18,A18))</f>
        <v xml:space="preserve"> </v>
      </c>
      <c r="P18" s="1211">
        <f>IFERROR(INDEX('[21]Master Data'!$D$4:$D$18,MATCH(O18,'[21]Master Data'!$B$4:$B$18,0)),0)</f>
        <v>0</v>
      </c>
      <c r="Q18" s="1212">
        <f>IFERROR(INDEX('[21]Master Data'!$G$4:$G$18,MATCH(O18,'[21]Master Data'!$B$4:$B$18,0)),0)</f>
        <v>0</v>
      </c>
      <c r="R18" s="1213">
        <f t="shared" si="2"/>
        <v>0</v>
      </c>
    </row>
    <row r="19" spans="1:18" hidden="1">
      <c r="A19">
        <v>13</v>
      </c>
      <c r="C19" s="1214" t="str">
        <f>IF(INDEX('[21]Master Data'!$B$4:$B$18,A19)=0," ",INDEX('[21]Master Data'!$B$4:$B$18,A19))</f>
        <v xml:space="preserve"> </v>
      </c>
      <c r="D19" s="1211">
        <f>IFERROR(INDEX('[21]Master Data'!$D$4:$D$18,MATCH(C19,'[21]Master Data'!$B$4:$B$18,0)),0)</f>
        <v>0</v>
      </c>
      <c r="E19" s="1212">
        <f>IFERROR(INDEX('[21]Master Data'!$E$4:$E$18,MATCH(C19,'[21]Master Data'!$B$4:$B$18,0)),0)</f>
        <v>0</v>
      </c>
      <c r="F19" s="1213">
        <f t="shared" si="0"/>
        <v>0</v>
      </c>
      <c r="G19" s="1203"/>
      <c r="I19" s="1214" t="str">
        <f>IF(INDEX('[21]Master Data'!$B$4:$B$18,A19)=0," ",INDEX('[21]Master Data'!$B$4:$B$18,A19))</f>
        <v xml:space="preserve"> </v>
      </c>
      <c r="J19" s="1211">
        <f>IFERROR(INDEX('[21]Master Data'!$D$4:$D$18,MATCH(I19,'[21]Master Data'!$B$4:$B$18,0)),0)</f>
        <v>0</v>
      </c>
      <c r="K19" s="1212">
        <f>IFERROR(INDEX('[21]Master Data'!$F$4:$F$18,MATCH(I19,'[21]Master Data'!$B$4:$B$18,0)),0)</f>
        <v>0</v>
      </c>
      <c r="L19" s="1213">
        <f t="shared" si="1"/>
        <v>0</v>
      </c>
      <c r="O19" s="1214" t="str">
        <f>IF(INDEX('[21]Master Data'!$B$4:$B$18,A19)=0," ",INDEX('[21]Master Data'!$B$4:$B$18,A19))</f>
        <v xml:space="preserve"> </v>
      </c>
      <c r="P19" s="1211">
        <f>IFERROR(INDEX('[21]Master Data'!$D$4:$D$18,MATCH(O19,'[21]Master Data'!$B$4:$B$18,0)),0)</f>
        <v>0</v>
      </c>
      <c r="Q19" s="1212">
        <f>IFERROR(INDEX('[21]Master Data'!$G$4:$G$18,MATCH(O19,'[21]Master Data'!$B$4:$B$18,0)),0)</f>
        <v>0</v>
      </c>
      <c r="R19" s="1213">
        <f t="shared" si="2"/>
        <v>0</v>
      </c>
    </row>
    <row r="20" spans="1:18" hidden="1">
      <c r="A20">
        <v>14</v>
      </c>
      <c r="C20" s="1214" t="str">
        <f>IF(INDEX('[21]Master Data'!$B$4:$B$18,A20)=0," ",INDEX('[21]Master Data'!$B$4:$B$18,A20))</f>
        <v xml:space="preserve"> </v>
      </c>
      <c r="D20" s="1211">
        <f>IFERROR(INDEX('[21]Master Data'!$D$4:$D$18,MATCH(C20,'[21]Master Data'!$B$4:$B$18,0)),0)</f>
        <v>0</v>
      </c>
      <c r="E20" s="1212">
        <f>IFERROR(INDEX('[21]Master Data'!$E$4:$E$18,MATCH(C20,'[21]Master Data'!$B$4:$B$18,0)),0)</f>
        <v>0</v>
      </c>
      <c r="F20" s="1213">
        <f t="shared" si="0"/>
        <v>0</v>
      </c>
      <c r="G20" s="1203"/>
      <c r="I20" s="1214" t="str">
        <f>IF(INDEX('[21]Master Data'!$B$4:$B$18,A20)=0," ",INDEX('[21]Master Data'!$B$4:$B$18,A20))</f>
        <v xml:space="preserve"> </v>
      </c>
      <c r="J20" s="1211">
        <f>IFERROR(INDEX('[21]Master Data'!$D$4:$D$18,MATCH(I20,'[21]Master Data'!$B$4:$B$18,0)),0)</f>
        <v>0</v>
      </c>
      <c r="K20" s="1212">
        <f>IFERROR(INDEX('[21]Master Data'!$F$4:$F$18,MATCH(I20,'[21]Master Data'!$B$4:$B$18,0)),0)</f>
        <v>0</v>
      </c>
      <c r="L20" s="1213">
        <f t="shared" si="1"/>
        <v>0</v>
      </c>
      <c r="O20" s="1214" t="str">
        <f>IF(INDEX('[21]Master Data'!$B$4:$B$18,A20)=0," ",INDEX('[21]Master Data'!$B$4:$B$18,A20))</f>
        <v xml:space="preserve"> </v>
      </c>
      <c r="P20" s="1211">
        <f>IFERROR(INDEX('[21]Master Data'!$D$4:$D$18,MATCH(O20,'[21]Master Data'!$B$4:$B$18,0)),0)</f>
        <v>0</v>
      </c>
      <c r="Q20" s="1212">
        <f>IFERROR(INDEX('[21]Master Data'!$G$4:$G$18,MATCH(O20,'[21]Master Data'!$B$4:$B$18,0)),0)</f>
        <v>0</v>
      </c>
      <c r="R20" s="1213">
        <f t="shared" si="2"/>
        <v>0</v>
      </c>
    </row>
    <row r="21" spans="1:18" hidden="1">
      <c r="A21">
        <v>15</v>
      </c>
      <c r="C21" s="1214" t="str">
        <f>IF(INDEX('[21]Master Data'!$B$4:$B$18,A21)=0," ",INDEX('[21]Master Data'!$B$4:$B$18,A21))</f>
        <v xml:space="preserve"> </v>
      </c>
      <c r="D21" s="1211">
        <f>IFERROR(INDEX('[21]Master Data'!$D$4:$D$18,MATCH(C21,'[21]Master Data'!$B$4:$B$18,0)),0)</f>
        <v>0</v>
      </c>
      <c r="E21" s="1212">
        <f>IFERROR(INDEX('[21]Master Data'!$E$4:$E$18,MATCH(C21,'[21]Master Data'!$B$4:$B$18,0)),0)</f>
        <v>0</v>
      </c>
      <c r="F21" s="1213">
        <f t="shared" si="0"/>
        <v>0</v>
      </c>
      <c r="G21" s="1215"/>
      <c r="I21" s="1214" t="str">
        <f>IF(INDEX('[21]Master Data'!$B$4:$B$18,A21)=0," ",INDEX('[21]Master Data'!$B$4:$B$18,A21))</f>
        <v xml:space="preserve"> </v>
      </c>
      <c r="J21" s="1211">
        <f>IFERROR(INDEX('[21]Master Data'!$D$4:$D$18,MATCH(I21,'[21]Master Data'!$B$4:$B$18,0)),0)</f>
        <v>0</v>
      </c>
      <c r="K21" s="1212">
        <f>IFERROR(INDEX('[21]Master Data'!$F$4:$F$18,MATCH(I21,'[21]Master Data'!$B$4:$B$18,0)),0)</f>
        <v>0</v>
      </c>
      <c r="L21" s="1213">
        <f t="shared" si="1"/>
        <v>0</v>
      </c>
      <c r="O21" s="1214" t="str">
        <f>IF(INDEX('[21]Master Data'!$B$4:$B$18,A21)=0," ",INDEX('[21]Master Data'!$B$4:$B$18,A21))</f>
        <v xml:space="preserve"> </v>
      </c>
      <c r="P21" s="1211">
        <f>IFERROR(INDEX('[21]Master Data'!$D$4:$D$18,MATCH(O21,'[21]Master Data'!$B$4:$B$18,0)),0)</f>
        <v>0</v>
      </c>
      <c r="Q21" s="1212">
        <f>IFERROR(INDEX('[21]Master Data'!$G$4:$G$18,MATCH(O21,'[21]Master Data'!$B$4:$B$18,0)),0)</f>
        <v>0</v>
      </c>
      <c r="R21" s="1213">
        <f t="shared" si="2"/>
        <v>0</v>
      </c>
    </row>
    <row r="22" spans="1:18">
      <c r="C22" s="1216" t="s">
        <v>26</v>
      </c>
      <c r="D22" s="1217">
        <f>SUM(D7:D21)</f>
        <v>413074.68800000002</v>
      </c>
      <c r="E22" s="1218">
        <f>SUM(E7:E21)</f>
        <v>2.4500000000000002</v>
      </c>
      <c r="F22" s="1219">
        <f>SUM(F7:F21)</f>
        <v>186917.59840000002</v>
      </c>
      <c r="G22" s="1203"/>
      <c r="I22" s="1216" t="s">
        <v>26</v>
      </c>
      <c r="J22" s="1217">
        <f>SUM(J7:J21)</f>
        <v>413074.68800000002</v>
      </c>
      <c r="K22" s="1218">
        <f>SUM(K7:K21)</f>
        <v>2.8</v>
      </c>
      <c r="L22" s="1219">
        <f>SUM(L7:L21)</f>
        <v>216783.10160000002</v>
      </c>
      <c r="O22" s="1216" t="s">
        <v>26</v>
      </c>
      <c r="P22" s="1217">
        <f>SUM(P7:P21)</f>
        <v>413074.68800000002</v>
      </c>
      <c r="Q22" s="1218">
        <f>SUM(Q7:Q21)</f>
        <v>3.45</v>
      </c>
      <c r="R22" s="1219">
        <f>SUM(R7:R21)</f>
        <v>270861.8224</v>
      </c>
    </row>
    <row r="23" spans="1:18">
      <c r="C23" s="275"/>
      <c r="F23" s="1220"/>
      <c r="I23" s="275"/>
      <c r="L23" s="1220"/>
      <c r="O23" s="275"/>
      <c r="R23" s="1220"/>
    </row>
    <row r="24" spans="1:18" ht="15.75" thickBot="1">
      <c r="C24" s="1204" t="s">
        <v>27</v>
      </c>
      <c r="D24" s="519">
        <f>'[21]Master Data'!C24</f>
        <v>0.24970000000000001</v>
      </c>
      <c r="F24" s="1221">
        <f>F22*D24</f>
        <v>46673.324320480002</v>
      </c>
      <c r="G24" s="1222"/>
      <c r="I24" s="1204" t="s">
        <v>27</v>
      </c>
      <c r="J24" s="519">
        <f>'[21]Master Data'!C24</f>
        <v>0.24970000000000001</v>
      </c>
      <c r="L24" s="1221">
        <f>L22*J24</f>
        <v>54130.740469520009</v>
      </c>
      <c r="O24" s="1204" t="s">
        <v>27</v>
      </c>
      <c r="P24" s="519">
        <f>'[21]Master Data'!C24</f>
        <v>0.24970000000000001</v>
      </c>
      <c r="R24" s="1221">
        <f>R22*P24</f>
        <v>67634.197053280004</v>
      </c>
    </row>
    <row r="25" spans="1:18" ht="15.75" thickBot="1">
      <c r="C25" s="572" t="s">
        <v>694</v>
      </c>
      <c r="D25" s="1029"/>
      <c r="E25" s="1029"/>
      <c r="F25" s="1223">
        <f>SUM(F22,F24)</f>
        <v>233590.92272048001</v>
      </c>
      <c r="I25" s="572" t="s">
        <v>694</v>
      </c>
      <c r="J25" s="1029"/>
      <c r="K25" s="1029"/>
      <c r="L25" s="1223">
        <f>SUM(L22,L24)</f>
        <v>270913.84206952003</v>
      </c>
      <c r="O25" s="572" t="s">
        <v>694</v>
      </c>
      <c r="P25" s="1029"/>
      <c r="Q25" s="1029"/>
      <c r="R25" s="1223">
        <f>SUM(R22,R24)</f>
        <v>338496.01945328002</v>
      </c>
    </row>
    <row r="26" spans="1:18" ht="15.75" thickBot="1"/>
    <row r="27" spans="1:18">
      <c r="C27" s="1617" t="s">
        <v>695</v>
      </c>
      <c r="D27" s="1618"/>
      <c r="E27" s="1618"/>
      <c r="F27" s="1619"/>
      <c r="I27" s="1617" t="s">
        <v>695</v>
      </c>
      <c r="J27" s="1618"/>
      <c r="K27" s="1618"/>
      <c r="L27" s="1619"/>
      <c r="O27" s="1617" t="s">
        <v>695</v>
      </c>
      <c r="P27" s="1618"/>
      <c r="Q27" s="1618"/>
      <c r="R27" s="1619"/>
    </row>
    <row r="28" spans="1:18">
      <c r="C28" s="1224"/>
      <c r="D28" s="1225"/>
      <c r="E28" s="1226"/>
      <c r="F28" s="1227" t="s">
        <v>696</v>
      </c>
      <c r="I28" s="1224"/>
      <c r="J28" s="1225"/>
      <c r="K28" s="1226"/>
      <c r="L28" s="1227" t="s">
        <v>696</v>
      </c>
      <c r="O28" s="1224"/>
      <c r="P28" s="1225"/>
      <c r="Q28" s="1226"/>
      <c r="R28" s="1227" t="s">
        <v>696</v>
      </c>
    </row>
    <row r="29" spans="1:18">
      <c r="A29">
        <v>1</v>
      </c>
      <c r="C29" s="1199" t="str">
        <f>IF(INDEX('[21]Master Data'!$B$36:$B$50,A29)=0," ",INDEX('[21]Master Data'!$B$36:$B$50,A29))</f>
        <v xml:space="preserve"> </v>
      </c>
      <c r="D29" s="1228"/>
      <c r="E29" s="1229">
        <f>IFERROR(INDEX('[21]Master Data'!$C$36:$C$50,MATCH(C29,'[21]Master Data'!$B$36:$B$50,0)),0)</f>
        <v>0</v>
      </c>
      <c r="F29" s="1230">
        <f>E29*D4</f>
        <v>0</v>
      </c>
      <c r="I29" s="1199" t="str">
        <f>IF(INDEX('[21]Master Data'!$B$36:$B$50,A29)=0," ",INDEX('[21]Master Data'!$B$36:$B$50,A29))</f>
        <v xml:space="preserve"> </v>
      </c>
      <c r="J29" s="1228"/>
      <c r="K29" s="1229">
        <f>IFERROR(INDEX('[21]Master Data'!$D$36:$D$50,MATCH(I29,'[21]Master Data'!$B$36:$B$50,0)),0)</f>
        <v>0</v>
      </c>
      <c r="L29" s="1230">
        <f>K29*J4</f>
        <v>0</v>
      </c>
      <c r="O29" s="1199" t="str">
        <f>IF(INDEX('[21]Master Data'!$B$36:$B$50,A29)=0," ",INDEX('[21]Master Data'!$B$36:$B$50,A29))</f>
        <v xml:space="preserve"> </v>
      </c>
      <c r="P29" s="1228"/>
      <c r="Q29" s="1229">
        <f>IFERROR(INDEX('[21]Master Data'!$E$36:$E$50,MATCH(O29,'[21]Master Data'!$B$36:$B$50,0)),0)</f>
        <v>0</v>
      </c>
      <c r="R29" s="1230">
        <f>Q29*P4</f>
        <v>0</v>
      </c>
    </row>
    <row r="30" spans="1:18">
      <c r="A30">
        <v>2</v>
      </c>
      <c r="C30" s="1204" t="str">
        <f>IF(INDEX('[21]Master Data'!$B$36:$B$50,A30)=0," ",INDEX('[21]Master Data'!$B$36:$B$50,A30))</f>
        <v>Direct Admin Expenses</v>
      </c>
      <c r="E30" s="1229">
        <f>IFERROR(INDEX('[21]Master Data'!$C$36:$C$50,MATCH(C30,'[21]Master Data'!$B$36:$B$50,0)),0)</f>
        <v>2564.5</v>
      </c>
      <c r="F30" s="1221">
        <f>E30*E22</f>
        <v>6283.0250000000005</v>
      </c>
      <c r="I30" s="1204" t="str">
        <f>IF(INDEX('[21]Master Data'!$B$36:$B$50,A30)=0," ",INDEX('[21]Master Data'!$B$36:$B$50,A30))</f>
        <v>Direct Admin Expenses</v>
      </c>
      <c r="K30" s="1229">
        <f>IFERROR(INDEX('[21]Master Data'!$D$36:$D$50,MATCH(I30,'[21]Master Data'!$B$36:$B$50,0)),0)</f>
        <v>2564.5</v>
      </c>
      <c r="L30" s="1221">
        <f>K30*K22</f>
        <v>7180.5999999999995</v>
      </c>
      <c r="O30" s="1204" t="str">
        <f>IF(INDEX('[21]Master Data'!$B$36:$B$50,A30)=0," ",INDEX('[21]Master Data'!$B$36:$B$50,A30))</f>
        <v>Direct Admin Expenses</v>
      </c>
      <c r="Q30" s="1229">
        <f>IFERROR(INDEX('[21]Master Data'!$E$36:$E$50,MATCH(O30,'[21]Master Data'!$B$36:$B$50,0)),0)</f>
        <v>2564.5</v>
      </c>
      <c r="R30" s="1221">
        <f>Q30*Q22</f>
        <v>8847.5249999999996</v>
      </c>
    </row>
    <row r="31" spans="1:18">
      <c r="A31">
        <v>3</v>
      </c>
      <c r="C31" s="1204" t="str">
        <f>IF(INDEX('[21]Master Data'!$B$36:$B$50,A31)=0," ",INDEX('[21]Master Data'!$B$36:$B$50,A31))</f>
        <v>Respite / Caregiver Relief</v>
      </c>
      <c r="E31" s="1229">
        <f>IFERROR(INDEX('[21]Master Data'!$C$36:$C$50,MATCH(C31,'[21]Master Data'!$B$36:$B$50,0)),0)</f>
        <v>37698.15</v>
      </c>
      <c r="F31" s="1221">
        <f>E31</f>
        <v>37698.15</v>
      </c>
      <c r="I31" s="1204" t="str">
        <f>IF(INDEX('[21]Master Data'!$B$36:$B$50,A31)=0," ",INDEX('[21]Master Data'!$B$36:$B$50,A31))</f>
        <v>Respite / Caregiver Relief</v>
      </c>
      <c r="K31" s="1229">
        <f>IFERROR(INDEX('[21]Master Data'!$D$36:$D$50,MATCH(I31,'[21]Master Data'!$B$36:$B$50,0)),0)</f>
        <v>47391.96</v>
      </c>
      <c r="L31" s="1221">
        <f>K31</f>
        <v>47391.96</v>
      </c>
      <c r="O31" s="1204" t="str">
        <f>IF(INDEX('[21]Master Data'!$B$36:$B$50,A31)=0," ",INDEX('[21]Master Data'!$B$36:$B$50,A31))</f>
        <v>Respite / Caregiver Relief</v>
      </c>
      <c r="Q31" s="1229">
        <f>IFERROR(INDEX('[21]Master Data'!$E$36:$E$50,MATCH(O31,'[21]Master Data'!$B$36:$B$50,0)),0)</f>
        <v>71806</v>
      </c>
      <c r="R31" s="1221">
        <f>Q31</f>
        <v>71806</v>
      </c>
    </row>
    <row r="32" spans="1:18">
      <c r="A32">
        <v>4</v>
      </c>
      <c r="C32" s="1204" t="str">
        <f>IF(INDEX('[21]Master Data'!$B$36:$B$50,A32)=0," ",INDEX('[21]Master Data'!$B$36:$B$50,A32))</f>
        <v xml:space="preserve">Staff/Caregiver Training </v>
      </c>
      <c r="E32" s="1229">
        <f>IFERROR(INDEX('[21]Master Data'!$C$36:$C$50,MATCH(C32,'[21]Master Data'!$B$36:$B$50,0)),0)</f>
        <v>429.215236</v>
      </c>
      <c r="F32" s="1221">
        <f>(E32*(E22+D4))</f>
        <v>7489.8058682000001</v>
      </c>
      <c r="G32" s="1231"/>
      <c r="H32" s="359"/>
      <c r="I32" s="1204" t="str">
        <f>IF(INDEX('[21]Master Data'!$B$36:$B$50,A32)=0," ",INDEX('[21]Master Data'!$B$36:$B$50,A32))</f>
        <v xml:space="preserve">Staff/Caregiver Training </v>
      </c>
      <c r="K32" s="1229">
        <f>IFERROR(INDEX('[21]Master Data'!$D$36:$D$50,MATCH(I32,'[21]Master Data'!$B$36:$B$50,0)),0)</f>
        <v>429.215236</v>
      </c>
      <c r="L32" s="1221">
        <f>(K32*(K22+J4))</f>
        <v>5923.1702568000001</v>
      </c>
      <c r="O32" s="1204" t="str">
        <f>IF(INDEX('[21]Master Data'!$B$36:$B$50,A32)=0," ",INDEX('[21]Master Data'!$B$36:$B$50,A32))</f>
        <v xml:space="preserve">Staff/Caregiver Training </v>
      </c>
      <c r="Q32" s="1229">
        <f>IFERROR(INDEX('[21]Master Data'!$E$36:$E$50,MATCH(O32,'[21]Master Data'!$B$36:$B$50,0)),0)</f>
        <v>429.215236</v>
      </c>
      <c r="R32" s="1221">
        <f>(Q32*(Q22+P4))</f>
        <v>4914.5144522000001</v>
      </c>
    </row>
    <row r="33" spans="1:18">
      <c r="A33">
        <v>5</v>
      </c>
      <c r="C33" s="1204" t="str">
        <f>IF(INDEX('[21]Master Data'!$B$36:$B$50,A33)=0," ",INDEX('[21]Master Data'!$B$36:$B$50,A33))</f>
        <v>Staff Mileage / Travel</v>
      </c>
      <c r="E33" s="1229">
        <f>IFERROR(INDEX('[21]Master Data'!$C$36:$C$50,MATCH(C33,'[21]Master Data'!$B$36:$B$50,0)),0)</f>
        <v>2606.2092130681681</v>
      </c>
      <c r="F33" s="1221">
        <f>(E22*E33)</f>
        <v>6385.2125720170125</v>
      </c>
      <c r="I33" s="1204" t="str">
        <f>IF(INDEX('[21]Master Data'!$B$36:$B$50,A33)=0," ",INDEX('[21]Master Data'!$B$36:$B$50,A33))</f>
        <v>Staff Mileage / Travel</v>
      </c>
      <c r="K33" s="1229">
        <f>IFERROR(INDEX('[21]Master Data'!$D$36:$D$50,MATCH(I33,'[21]Master Data'!$B$36:$B$50,0)),0)</f>
        <v>2606.2092130681681</v>
      </c>
      <c r="L33" s="1221">
        <f>(K22*K33)</f>
        <v>7297.3857965908701</v>
      </c>
      <c r="O33" s="1204" t="str">
        <f>IF(INDEX('[21]Master Data'!$B$36:$B$50,A33)=0," ",INDEX('[21]Master Data'!$B$36:$B$50,A33))</f>
        <v>Staff Mileage / Travel</v>
      </c>
      <c r="Q33" s="1229">
        <f>IFERROR(INDEX('[21]Master Data'!$E$36:$E$50,MATCH(O33,'[21]Master Data'!$B$36:$B$50,0)),0)</f>
        <v>2606.2092130681681</v>
      </c>
      <c r="R33" s="1221">
        <f>(Q22*Q33)</f>
        <v>8991.4217850851801</v>
      </c>
    </row>
    <row r="34" spans="1:18">
      <c r="A34">
        <v>6</v>
      </c>
      <c r="C34" s="1204" t="str">
        <f>IF(INDEX('[21]Master Data'!$B$36:$B$50,A34)=0," ",INDEX('[21]Master Data'!$B$36:$B$50,A34))</f>
        <v xml:space="preserve"> </v>
      </c>
      <c r="E34" s="1229">
        <f>IFERROR(INDEX('[21]Master Data'!$C$36:$C$50,MATCH(C34,'[21]Master Data'!$B$36:$B$50,0)),0)</f>
        <v>0</v>
      </c>
      <c r="F34" s="1221">
        <f>E34</f>
        <v>0</v>
      </c>
      <c r="I34" s="1204" t="str">
        <f>IF(INDEX('[21]Master Data'!$B$36:$B$50,A34)=0," ",INDEX('[21]Master Data'!$B$36:$B$50,A34))</f>
        <v xml:space="preserve"> </v>
      </c>
      <c r="K34" s="1229">
        <f>IFERROR(INDEX('[21]Master Data'!$D$36:$D$50,MATCH(I34,'[21]Master Data'!$B$36:$B$50,0)),0)</f>
        <v>0</v>
      </c>
      <c r="L34" s="1221">
        <f>K34</f>
        <v>0</v>
      </c>
      <c r="O34" s="1204" t="str">
        <f>IF(INDEX('[21]Master Data'!$B$36:$B$50,A34)=0," ",INDEX('[21]Master Data'!$B$36:$B$50,A34))</f>
        <v xml:space="preserve"> </v>
      </c>
      <c r="Q34" s="1229">
        <f>IFERROR(INDEX('[21]Master Data'!$E$36:$E$50,MATCH(O34,'[21]Master Data'!$B$36:$B$50,0)),0)</f>
        <v>0</v>
      </c>
      <c r="R34" s="1221">
        <f>Q34</f>
        <v>0</v>
      </c>
    </row>
    <row r="35" spans="1:18" hidden="1">
      <c r="A35">
        <v>7</v>
      </c>
      <c r="C35" s="1232" t="str">
        <f>IF(INDEX('[21]Master Data'!$B$36:$B$50,A35)=0," ",INDEX('[21]Master Data'!$B$36:$B$50,A35))</f>
        <v xml:space="preserve"> </v>
      </c>
      <c r="E35" s="1229">
        <f>IFERROR(INDEX('[21]Master Data'!$C$36:$C$50,MATCH(C35,'[21]Master Data'!$B$36:$B$50,0)),0)</f>
        <v>0</v>
      </c>
      <c r="F35" s="1221">
        <f>E35*(D4/2)</f>
        <v>0</v>
      </c>
      <c r="G35" s="359"/>
      <c r="I35" s="1232" t="str">
        <f>IF(INDEX('[21]Master Data'!$B$36:$B$50,A35)=0," ",INDEX('[21]Master Data'!$B$36:$B$50,A35))</f>
        <v xml:space="preserve"> </v>
      </c>
      <c r="K35" s="1229">
        <f>IFERROR(INDEX('[21]Master Data'!$D$36:$D$50,MATCH(I35,'[21]Master Data'!$B$36:$B$50,0)),0)</f>
        <v>0</v>
      </c>
      <c r="L35" s="1221">
        <f>K35*(J4/2)</f>
        <v>0</v>
      </c>
      <c r="O35" s="1232" t="str">
        <f>IF(INDEX('[21]Master Data'!$B$36:$B$50,A35)=0," ",INDEX('[21]Master Data'!$B$36:$B$50,A35))</f>
        <v xml:space="preserve"> </v>
      </c>
      <c r="Q35" s="1229">
        <f>IFERROR(INDEX('[21]Master Data'!$E$36:$E$50,MATCH(O35,'[21]Master Data'!$B$36:$B$50,0)),0)</f>
        <v>0</v>
      </c>
      <c r="R35" s="1221">
        <f>Q35*(P4/2)</f>
        <v>0</v>
      </c>
    </row>
    <row r="36" spans="1:18" hidden="1">
      <c r="A36">
        <v>8</v>
      </c>
      <c r="C36" s="1232" t="str">
        <f>IF(INDEX('[21]Master Data'!$B$36:$B$50,A36)=0," ",INDEX('[21]Master Data'!$B$36:$B$50,A36))</f>
        <v xml:space="preserve"> </v>
      </c>
      <c r="E36" s="1229">
        <f>IFERROR(INDEX('[21]Master Data'!$C$36:$C$50,MATCH(C36,'[21]Master Data'!$B$36:$B$50,0)),0)</f>
        <v>0</v>
      </c>
      <c r="F36" s="1221">
        <f>E36*D4</f>
        <v>0</v>
      </c>
      <c r="I36" s="1232" t="str">
        <f>IF(INDEX('[21]Master Data'!$B$36:$B$50,A36)=0," ",INDEX('[21]Master Data'!$B$36:$B$50,A36))</f>
        <v xml:space="preserve"> </v>
      </c>
      <c r="K36" s="1229">
        <f>IFERROR(INDEX('[21]Master Data'!$D$36:$D$50,MATCH(I36,'[21]Master Data'!$B$36:$B$50,0)),0)</f>
        <v>0</v>
      </c>
      <c r="L36" s="1221">
        <f>K36*J4</f>
        <v>0</v>
      </c>
      <c r="O36" s="1232" t="str">
        <f>IF(INDEX('[21]Master Data'!$B$36:$B$50,A36)=0," ",INDEX('[21]Master Data'!$B$36:$B$50,A36))</f>
        <v xml:space="preserve"> </v>
      </c>
      <c r="Q36" s="1229">
        <f>IFERROR(INDEX('[21]Master Data'!$E$36:$E$50,MATCH(O36,'[21]Master Data'!$B$36:$B$50,0)),0)</f>
        <v>0</v>
      </c>
      <c r="R36" s="1221">
        <f>Q36*P4</f>
        <v>0</v>
      </c>
    </row>
    <row r="37" spans="1:18" hidden="1">
      <c r="A37">
        <v>9</v>
      </c>
      <c r="C37" s="1232" t="str">
        <f>IF(INDEX('[21]Master Data'!$B$36:$B$50,A37)=0," ",INDEX('[21]Master Data'!$B$36:$B$50,A37))</f>
        <v xml:space="preserve"> </v>
      </c>
      <c r="E37" s="1229">
        <f>IFERROR(INDEX('[21]Master Data'!$C$36:$C$50,MATCH(C37,'[21]Master Data'!$B$36:$B$50,0)),0)</f>
        <v>0</v>
      </c>
      <c r="F37" s="1220"/>
      <c r="I37" s="1232" t="str">
        <f>IF(INDEX('[21]Master Data'!$B$36:$B$50,A37)=0," ",INDEX('[21]Master Data'!$B$36:$B$50,A37))</f>
        <v xml:space="preserve"> </v>
      </c>
      <c r="K37" s="1229">
        <f>IFERROR(INDEX('[21]Master Data'!$D$36:$D$50,MATCH(I37,'[21]Master Data'!$B$36:$B$50,0)),0)</f>
        <v>0</v>
      </c>
      <c r="L37" s="1220"/>
      <c r="O37" s="1232" t="str">
        <f>IF(INDEX('[21]Master Data'!$B$36:$B$50,A37)=0," ",INDEX('[21]Master Data'!$B$36:$B$50,A37))</f>
        <v xml:space="preserve"> </v>
      </c>
      <c r="Q37" s="1229">
        <f>IFERROR(INDEX('[21]Master Data'!$E$36:$E$50,MATCH(O37,'[21]Master Data'!$B$36:$B$50,0)),0)</f>
        <v>0</v>
      </c>
      <c r="R37" s="1220"/>
    </row>
    <row r="38" spans="1:18" hidden="1">
      <c r="A38">
        <v>10</v>
      </c>
      <c r="C38" s="1232" t="str">
        <f>IF(INDEX('[21]Master Data'!$B$36:$B$50,A38)=0," ",INDEX('[21]Master Data'!$B$36:$B$50,A38))</f>
        <v xml:space="preserve"> </v>
      </c>
      <c r="E38" s="1229">
        <f>IFERROR(INDEX('[21]Master Data'!$C$36:$C$50,MATCH(C38,'[21]Master Data'!$B$36:$B$50,0)),0)</f>
        <v>0</v>
      </c>
      <c r="F38" s="1220"/>
      <c r="I38" s="1232" t="str">
        <f>IF(INDEX('[21]Master Data'!$B$36:$B$50,A38)=0," ",INDEX('[21]Master Data'!$B$36:$B$50,A38))</f>
        <v xml:space="preserve"> </v>
      </c>
      <c r="K38" s="1229">
        <f>IFERROR(INDEX('[21]Master Data'!$D$36:$D$50,MATCH(I38,'[21]Master Data'!$B$36:$B$50,0)),0)</f>
        <v>0</v>
      </c>
      <c r="L38" s="1220"/>
      <c r="O38" s="1232" t="str">
        <f>IF(INDEX('[21]Master Data'!$B$36:$B$50,A38)=0," ",INDEX('[21]Master Data'!$B$36:$B$50,A38))</f>
        <v xml:space="preserve"> </v>
      </c>
      <c r="Q38" s="1229">
        <f>IFERROR(INDEX('[21]Master Data'!$E$36:$E$50,MATCH(O38,'[21]Master Data'!$B$36:$B$50,0)),0)</f>
        <v>0</v>
      </c>
      <c r="R38" s="1220"/>
    </row>
    <row r="39" spans="1:18" hidden="1">
      <c r="A39">
        <v>11</v>
      </c>
      <c r="C39" s="1232" t="str">
        <f>IF(INDEX('[21]Master Data'!$B$36:$B$50,A39)=0," ",INDEX('[21]Master Data'!$B$36:$B$50,A39))</f>
        <v xml:space="preserve"> </v>
      </c>
      <c r="E39" s="1229">
        <f>IFERROR(INDEX('[21]Master Data'!$C$36:$C$50,MATCH(C39,'[21]Master Data'!$B$36:$B$50,0)),0)</f>
        <v>0</v>
      </c>
      <c r="F39" s="1220"/>
      <c r="I39" s="1232" t="str">
        <f>IF(INDEX('[21]Master Data'!$B$36:$B$50,A39)=0," ",INDEX('[21]Master Data'!$B$36:$B$50,A39))</f>
        <v xml:space="preserve"> </v>
      </c>
      <c r="K39" s="1229">
        <f>IFERROR(INDEX('[21]Master Data'!$D$36:$D$50,MATCH(I39,'[21]Master Data'!$B$36:$B$50,0)),0)</f>
        <v>0</v>
      </c>
      <c r="L39" s="1220"/>
      <c r="O39" s="1232" t="str">
        <f>IF(INDEX('[21]Master Data'!$B$36:$B$50,A39)=0," ",INDEX('[21]Master Data'!$B$36:$B$50,A39))</f>
        <v xml:space="preserve"> </v>
      </c>
      <c r="Q39" s="1229">
        <f>IFERROR(INDEX('[21]Master Data'!$E$36:$E$50,MATCH(O39,'[21]Master Data'!$B$36:$B$50,0)),0)</f>
        <v>0</v>
      </c>
      <c r="R39" s="1220"/>
    </row>
    <row r="40" spans="1:18" hidden="1">
      <c r="A40">
        <v>12</v>
      </c>
      <c r="C40" s="1232" t="str">
        <f>IF(INDEX('[21]Master Data'!$B$36:$B$50,A40)=0," ",INDEX('[21]Master Data'!$B$36:$B$50,A40))</f>
        <v xml:space="preserve"> </v>
      </c>
      <c r="E40" s="1229">
        <f>IFERROR(INDEX('[21]Master Data'!$C$36:$C$50,MATCH(C40,'[21]Master Data'!$B$36:$B$50,0)),0)</f>
        <v>0</v>
      </c>
      <c r="F40" s="1220"/>
      <c r="I40" s="1232" t="str">
        <f>IF(INDEX('[21]Master Data'!$B$36:$B$50,A40)=0," ",INDEX('[21]Master Data'!$B$36:$B$50,A40))</f>
        <v xml:space="preserve"> </v>
      </c>
      <c r="K40" s="1229">
        <f>IFERROR(INDEX('[21]Master Data'!$D$36:$D$50,MATCH(I40,'[21]Master Data'!$B$36:$B$50,0)),0)</f>
        <v>0</v>
      </c>
      <c r="L40" s="1220"/>
      <c r="O40" s="1232" t="str">
        <f>IF(INDEX('[21]Master Data'!$B$36:$B$50,A40)=0," ",INDEX('[21]Master Data'!$B$36:$B$50,A40))</f>
        <v xml:space="preserve"> </v>
      </c>
      <c r="Q40" s="1229">
        <f>IFERROR(INDEX('[21]Master Data'!$E$36:$E$50,MATCH(O40,'[21]Master Data'!$B$36:$B$50,0)),0)</f>
        <v>0</v>
      </c>
      <c r="R40" s="1220"/>
    </row>
    <row r="41" spans="1:18" hidden="1">
      <c r="A41">
        <v>13</v>
      </c>
      <c r="C41" s="1232" t="str">
        <f>IF(INDEX('[21]Master Data'!$B$36:$B$50,A41)=0," ",INDEX('[21]Master Data'!$B$36:$B$50,A41))</f>
        <v xml:space="preserve"> </v>
      </c>
      <c r="E41" s="1229">
        <f>IFERROR(INDEX('[21]Master Data'!$C$36:$C$50,MATCH(C41,'[21]Master Data'!$B$36:$B$50,0)),0)</f>
        <v>0</v>
      </c>
      <c r="F41" s="1220"/>
      <c r="I41" s="1232" t="str">
        <f>IF(INDEX('[21]Master Data'!$B$36:$B$50,A41)=0," ",INDEX('[21]Master Data'!$B$36:$B$50,A41))</f>
        <v xml:space="preserve"> </v>
      </c>
      <c r="K41" s="1229">
        <f>IFERROR(INDEX('[21]Master Data'!$D$36:$D$50,MATCH(I41,'[21]Master Data'!$B$36:$B$50,0)),0)</f>
        <v>0</v>
      </c>
      <c r="L41" s="1220"/>
      <c r="O41" s="1232" t="str">
        <f>IF(INDEX('[21]Master Data'!$B$36:$B$50,A41)=0," ",INDEX('[21]Master Data'!$B$36:$B$50,A41))</f>
        <v xml:space="preserve"> </v>
      </c>
      <c r="Q41" s="1229">
        <f>IFERROR(INDEX('[21]Master Data'!$E$36:$E$50,MATCH(O41,'[21]Master Data'!$B$36:$B$50,0)),0)</f>
        <v>0</v>
      </c>
      <c r="R41" s="1220"/>
    </row>
    <row r="42" spans="1:18" hidden="1">
      <c r="A42">
        <v>14</v>
      </c>
      <c r="C42" s="1232" t="str">
        <f>IF(INDEX('[21]Master Data'!$B$36:$B$50,A42)=0," ",INDEX('[21]Master Data'!$B$36:$B$50,A42))</f>
        <v xml:space="preserve"> </v>
      </c>
      <c r="E42" s="1229">
        <f>IFERROR(INDEX('[21]Master Data'!$C$36:$C$50,MATCH(C42,'[21]Master Data'!$B$36:$B$50,0)),0)</f>
        <v>0</v>
      </c>
      <c r="F42" s="1220"/>
      <c r="I42" s="1232" t="str">
        <f>IF(INDEX('[21]Master Data'!$B$36:$B$50,A42)=0," ",INDEX('[21]Master Data'!$B$36:$B$50,A42))</f>
        <v xml:space="preserve"> </v>
      </c>
      <c r="K42" s="1229">
        <f>IFERROR(INDEX('[21]Master Data'!$D$36:$D$50,MATCH(I42,'[21]Master Data'!$B$36:$B$50,0)),0)</f>
        <v>0</v>
      </c>
      <c r="L42" s="1220"/>
      <c r="O42" s="1232" t="str">
        <f>IF(INDEX('[21]Master Data'!$B$36:$B$50,A42)=0," ",INDEX('[21]Master Data'!$B$36:$B$50,A42))</f>
        <v xml:space="preserve"> </v>
      </c>
      <c r="Q42" s="1229">
        <f>IFERROR(INDEX('[21]Master Data'!$E$36:$E$50,MATCH(O42,'[21]Master Data'!$B$36:$B$50,0)),0)</f>
        <v>0</v>
      </c>
      <c r="R42" s="1220"/>
    </row>
    <row r="43" spans="1:18" hidden="1">
      <c r="A43">
        <v>15</v>
      </c>
      <c r="C43" s="1232" t="str">
        <f>IF(INDEX('[21]Master Data'!$B$36:$B$50,A43)=0," ",INDEX('[21]Master Data'!$B$36:$B$50,A43))</f>
        <v xml:space="preserve"> </v>
      </c>
      <c r="E43" s="1229">
        <f>IFERROR(INDEX('[21]Master Data'!$C$36:$C$50,MATCH(C43,'[21]Master Data'!$B$36:$B$50,0)),0)</f>
        <v>0</v>
      </c>
      <c r="F43" s="1220"/>
      <c r="I43" s="1232" t="str">
        <f>IF(INDEX('[21]Master Data'!$B$36:$B$50,A43)=0," ",INDEX('[21]Master Data'!$B$36:$B$50,A43))</f>
        <v xml:space="preserve"> </v>
      </c>
      <c r="K43" s="1229">
        <f>IFERROR(INDEX('[21]Master Data'!$D$36:$D$50,MATCH(I43,'[21]Master Data'!$B$36:$B$50,0)),0)</f>
        <v>0</v>
      </c>
      <c r="L43" s="1220"/>
      <c r="O43" s="1232" t="str">
        <f>IF(INDEX('[21]Master Data'!$B$36:$B$50,A43)=0," ",INDEX('[21]Master Data'!$B$36:$B$50,A43))</f>
        <v xml:space="preserve"> </v>
      </c>
      <c r="Q43" s="1229">
        <f>IFERROR(INDEX('[21]Master Data'!$E$36:$E$50,MATCH(O43,'[21]Master Data'!$B$36:$B$50,0)),0)</f>
        <v>0</v>
      </c>
      <c r="R43" s="1220"/>
    </row>
    <row r="44" spans="1:18" ht="15.75" thickBot="1">
      <c r="C44" s="1204"/>
      <c r="E44" s="1233"/>
      <c r="F44" s="1234"/>
      <c r="G44" s="1235"/>
      <c r="I44" s="1204" t="str">
        <f>IF(INDEX('[21]Master Data'!$B$36:$B$50,A44)=0," ",INDEX('[21]Master Data'!$B$36:$B$50,A44))</f>
        <v xml:space="preserve"> </v>
      </c>
      <c r="K44" s="1233"/>
      <c r="L44" s="1234"/>
      <c r="O44" s="1204" t="str">
        <f>IF(INDEX('[21]Master Data'!$B$36:$B$50,A44)=0," ",INDEX('[21]Master Data'!$B$36:$B$50,A44))</f>
        <v xml:space="preserve"> </v>
      </c>
      <c r="Q44" s="1233"/>
      <c r="R44" s="1234"/>
    </row>
    <row r="45" spans="1:18" ht="15.75" thickBot="1">
      <c r="C45" s="572" t="s">
        <v>697</v>
      </c>
      <c r="D45" s="1027"/>
      <c r="E45" s="1027"/>
      <c r="F45" s="1236">
        <f>SUM(F29:F43)</f>
        <v>57856.193440217015</v>
      </c>
      <c r="I45" s="572" t="s">
        <v>697</v>
      </c>
      <c r="J45" s="1027"/>
      <c r="K45" s="1027"/>
      <c r="L45" s="1236">
        <f>SUM(L29:L43)</f>
        <v>67793.11605339087</v>
      </c>
      <c r="O45" s="572" t="s">
        <v>697</v>
      </c>
      <c r="P45" s="1027"/>
      <c r="Q45" s="1027"/>
      <c r="R45" s="1236">
        <f>SUM(R29:R43)</f>
        <v>94559.461237285184</v>
      </c>
    </row>
    <row r="46" spans="1:18" ht="15.75" thickBot="1"/>
    <row r="47" spans="1:18" ht="15.75" thickBot="1">
      <c r="C47" s="1620" t="s">
        <v>698</v>
      </c>
      <c r="D47" s="1621"/>
      <c r="E47" s="1621"/>
      <c r="F47" s="1622"/>
      <c r="I47" s="1620" t="s">
        <v>698</v>
      </c>
      <c r="J47" s="1621"/>
      <c r="K47" s="1621"/>
      <c r="L47" s="1622"/>
      <c r="O47" s="1620" t="s">
        <v>698</v>
      </c>
      <c r="P47" s="1621"/>
      <c r="Q47" s="1621"/>
      <c r="R47" s="1622"/>
    </row>
    <row r="48" spans="1:18">
      <c r="C48" s="337"/>
      <c r="D48" s="337"/>
      <c r="E48" s="337"/>
      <c r="F48" s="337"/>
      <c r="I48" s="337"/>
      <c r="J48" s="337"/>
      <c r="K48" s="337"/>
      <c r="L48" s="337"/>
      <c r="O48" s="337"/>
      <c r="P48" s="337"/>
      <c r="Q48" s="337"/>
      <c r="R48" s="337"/>
    </row>
    <row r="49" spans="1:20">
      <c r="C49" s="1224"/>
      <c r="D49" s="1225" t="s">
        <v>699</v>
      </c>
      <c r="E49" s="1228"/>
      <c r="F49" s="1227" t="s">
        <v>696</v>
      </c>
      <c r="I49" s="1224"/>
      <c r="J49" s="1225" t="s">
        <v>699</v>
      </c>
      <c r="K49" s="1228"/>
      <c r="L49" s="1227" t="s">
        <v>696</v>
      </c>
      <c r="O49" s="1224"/>
      <c r="P49" s="1225" t="s">
        <v>699</v>
      </c>
      <c r="Q49" s="1228"/>
      <c r="R49" s="1227" t="s">
        <v>696</v>
      </c>
    </row>
    <row r="50" spans="1:20">
      <c r="A50">
        <v>16</v>
      </c>
      <c r="C50" s="1204"/>
      <c r="D50" s="541"/>
      <c r="F50" s="1221"/>
      <c r="I50" s="1204"/>
      <c r="J50" s="541"/>
      <c r="L50" s="1221"/>
      <c r="O50" s="1204"/>
      <c r="P50" s="541"/>
      <c r="R50" s="1221"/>
    </row>
    <row r="51" spans="1:20">
      <c r="A51">
        <v>17</v>
      </c>
      <c r="C51" s="1204" t="str">
        <f>IF(INDEX('[21]Master Data'!$B$36:$B$56,A51)=0," ",INDEX('[21]Master Data'!$B$36:$B$56,A51))</f>
        <v>Admin. Allocation</v>
      </c>
      <c r="D51" s="541">
        <f>INDEX('[21]Master Data'!$C$51:$C$56,MATCH(C51,'[21]Master Data'!$B$51:$B$56,0))</f>
        <v>0.12</v>
      </c>
      <c r="F51" s="1221">
        <f>(F45+F25+F50)*D51</f>
        <v>34973.653939283642</v>
      </c>
      <c r="I51" s="1204" t="str">
        <f>IF(INDEX('[21]Master Data'!$B$36:$B$56,A51)=0," ",INDEX('[21]Master Data'!$B$36:$B$56,A51))</f>
        <v>Admin. Allocation</v>
      </c>
      <c r="J51" s="541">
        <f>INDEX('[21]Master Data'!$D$51:$D$56,MATCH(I51,'[21]Master Data'!$B$51:$B$56,0))</f>
        <v>0.12</v>
      </c>
      <c r="L51" s="1221">
        <f>(L45+L25+L50)*J51</f>
        <v>40644.834974749312</v>
      </c>
      <c r="O51" s="1204" t="str">
        <f>IF(INDEX('[21]Master Data'!$B$36:$B$56,A51)=0," ",INDEX('[21]Master Data'!$B$36:$B$56,A51))</f>
        <v>Admin. Allocation</v>
      </c>
      <c r="P51" s="541">
        <f>INDEX('[21]Master Data'!$E$51:$E$56,MATCH(O51,'[21]Master Data'!$B$51:$B$56,0))</f>
        <v>0.12</v>
      </c>
      <c r="R51" s="1221">
        <f>(R45+R25+R50)*P51</f>
        <v>51966.657682867823</v>
      </c>
    </row>
    <row r="52" spans="1:20">
      <c r="A52">
        <v>18</v>
      </c>
      <c r="C52" s="1204" t="str">
        <f>IF(INDEX('[21]Master Data'!$B$36:$B$56,A52)=0," ",INDEX('[21]Master Data'!$B$36:$B$56,A52))</f>
        <v xml:space="preserve">Average Caregiver Stipend </v>
      </c>
      <c r="D52" s="1237">
        <f>INDEX('[21]Master Data'!$C$51:$C$56,MATCH(C52,'[21]Master Data'!$B$51:$B$56,0))</f>
        <v>45273.1</v>
      </c>
      <c r="F52" s="1220"/>
      <c r="I52" s="1204" t="str">
        <f>IF(INDEX('[21]Master Data'!$B$36:$B$56,A52)=0," ",INDEX('[21]Master Data'!$B$36:$B$56,A52))</f>
        <v xml:space="preserve">Average Caregiver Stipend </v>
      </c>
      <c r="J52" s="1237">
        <f>INDEX('[21]Master Data'!$D$51:$D$56,MATCH(I52,'[21]Master Data'!$B$51:$B$56,0))</f>
        <v>45273.1</v>
      </c>
      <c r="L52" s="1220"/>
      <c r="O52" s="1204" t="str">
        <f>IF(INDEX('[21]Master Data'!$B$36:$B$56,A52)=0," ",INDEX('[21]Master Data'!$B$36:$B$56,A52))</f>
        <v xml:space="preserve">Average Caregiver Stipend </v>
      </c>
      <c r="P52" s="1237">
        <f>INDEX('[21]Master Data'!$E$51:$E$56,MATCH(O52,'[21]Master Data'!$B$51:$B$56,0))</f>
        <v>45273.1</v>
      </c>
      <c r="R52" s="1220"/>
      <c r="T52" s="1419" t="s">
        <v>700</v>
      </c>
    </row>
    <row r="53" spans="1:20">
      <c r="A53">
        <v>19</v>
      </c>
      <c r="C53" s="1204" t="str">
        <f>IF(INDEX('[21]Master Data'!$B$36:$B$56,A53)=0," ",INDEX('[21]Master Data'!$B$36:$B$56,A53))</f>
        <v>Caregiver Admin %</v>
      </c>
      <c r="D53" s="541">
        <f>INDEX('[21]Master Data'!$C$51:$C$56,MATCH(C53,'[21]Master Data'!$B$51:$B$56,0))</f>
        <v>0.05</v>
      </c>
      <c r="E53" s="359">
        <f>D53*D52*D4</f>
        <v>33954.825000000004</v>
      </c>
      <c r="F53" s="1221">
        <f>E53</f>
        <v>33954.825000000004</v>
      </c>
      <c r="I53" s="1204" t="str">
        <f>IF(INDEX('[21]Master Data'!$B$36:$B$56,A53)=0," ",INDEX('[21]Master Data'!$B$36:$B$56,A53))</f>
        <v>Caregiver Admin %</v>
      </c>
      <c r="J53" s="541">
        <f>INDEX('[21]Master Data'!$D$51:$D$56,MATCH(I53,'[21]Master Data'!$B$51:$B$56,0))</f>
        <v>0.05</v>
      </c>
      <c r="K53" s="359">
        <f>J53*J52*J4</f>
        <v>24900.205000000002</v>
      </c>
      <c r="L53" s="1221">
        <f>K53</f>
        <v>24900.205000000002</v>
      </c>
      <c r="O53" s="1204" t="str">
        <f>IF(INDEX('[21]Master Data'!$B$36:$B$56,A53)=0," ",INDEX('[21]Master Data'!$B$36:$B$56,A53))</f>
        <v>Caregiver Admin %</v>
      </c>
      <c r="P53" s="541">
        <f>INDEX('[21]Master Data'!$E$51:$E$56,MATCH(O53,'[21]Master Data'!$B$51:$B$56,0))</f>
        <v>0.05</v>
      </c>
      <c r="Q53" s="359">
        <f>P53*P52*P4</f>
        <v>18109.240000000002</v>
      </c>
      <c r="R53" s="1221">
        <f>Q53</f>
        <v>18109.240000000002</v>
      </c>
    </row>
    <row r="54" spans="1:20" ht="15.75" thickBot="1">
      <c r="C54" s="275"/>
      <c r="F54" s="1220"/>
      <c r="G54" s="1235"/>
      <c r="I54" s="275"/>
      <c r="L54" s="1220"/>
      <c r="O54" s="275"/>
      <c r="R54" s="1220"/>
    </row>
    <row r="55" spans="1:20" ht="15.75" thickBot="1">
      <c r="C55" s="572" t="s">
        <v>701</v>
      </c>
      <c r="D55" s="1027"/>
      <c r="E55" s="1027"/>
      <c r="F55" s="1238">
        <f>SUM(F25,F45,F50:F54)</f>
        <v>360375.59509998065</v>
      </c>
      <c r="I55" s="572" t="s">
        <v>701</v>
      </c>
      <c r="J55" s="1027"/>
      <c r="K55" s="1027"/>
      <c r="L55" s="1238">
        <f>SUM(L25,L45,L50:L54)</f>
        <v>404251.99809766025</v>
      </c>
      <c r="O55" s="572" t="s">
        <v>701</v>
      </c>
      <c r="P55" s="1027"/>
      <c r="Q55" s="1027"/>
      <c r="R55" s="1238">
        <f>SUM(R25,R45,R50:R54)</f>
        <v>503131.37837343302</v>
      </c>
    </row>
    <row r="57" spans="1:20">
      <c r="A57">
        <v>20</v>
      </c>
      <c r="C57" s="1239" t="str">
        <f>IF(INDEX('[21]Master Data'!$B$36:$B$56,A57)=0," ",INDEX('[21]Master Data'!$B$36:$B$56,A57))</f>
        <v>FY27 CAF</v>
      </c>
      <c r="D57" s="1240">
        <f>INDEX('[21]Master Data'!$C$51:$C$56,MATCH(C57,'[21]Master Data'!$B$51:$B$56,0))</f>
        <v>2.9959041375791508E-2</v>
      </c>
      <c r="E57" s="1241"/>
      <c r="F57" s="1242">
        <f>D57*F55</f>
        <v>10796.507364425808</v>
      </c>
      <c r="I57" s="1239" t="str">
        <f>IF(INDEX('[21]Master Data'!$B$36:$B$56,A57)=0," ",INDEX('[21]Master Data'!$B$36:$B$56,A57))</f>
        <v>FY27 CAF</v>
      </c>
      <c r="J57" s="1240">
        <f>INDEX('[21]Master Data'!$D$51:$D$56,MATCH(I57,'[21]Master Data'!$B$51:$B$56,0))</f>
        <v>2.9959041375791508E-2</v>
      </c>
      <c r="K57" s="1241"/>
      <c r="L57" s="1242">
        <f>J57*L55</f>
        <v>12111.002337254193</v>
      </c>
      <c r="O57" s="1239" t="str">
        <f>IF(INDEX('[21]Master Data'!$B$36:$B$56,A57)=0," ",INDEX('[21]Master Data'!$B$36:$B$56,A57))</f>
        <v>FY27 CAF</v>
      </c>
      <c r="P57" s="1240">
        <f>INDEX('[21]Master Data'!$E$51:$E$56,MATCH(O57,'[21]Master Data'!$B$51:$B$56,0))</f>
        <v>2.9959041375791508E-2</v>
      </c>
      <c r="Q57" s="1241"/>
      <c r="R57" s="1242">
        <f>P57*R55</f>
        <v>15073.333782148693</v>
      </c>
    </row>
    <row r="58" spans="1:20" ht="15.75" thickBot="1">
      <c r="D58" s="519"/>
      <c r="F58" s="359"/>
      <c r="G58" s="1235"/>
      <c r="J58" s="519"/>
      <c r="L58" s="359"/>
      <c r="P58" s="519"/>
      <c r="R58" s="359"/>
    </row>
    <row r="59" spans="1:20" ht="15.75" thickBot="1">
      <c r="C59" s="572" t="s">
        <v>702</v>
      </c>
      <c r="D59" s="1243"/>
      <c r="E59" s="1029"/>
      <c r="F59" s="1244">
        <f>F55+F57</f>
        <v>371172.10246440646</v>
      </c>
      <c r="I59" s="572" t="s">
        <v>702</v>
      </c>
      <c r="J59" s="1243"/>
      <c r="K59" s="1029"/>
      <c r="L59" s="1244">
        <f>L55+L57</f>
        <v>416363.00043491443</v>
      </c>
      <c r="O59" s="572" t="s">
        <v>702</v>
      </c>
      <c r="P59" s="1243"/>
      <c r="Q59" s="1029"/>
      <c r="R59" s="1244">
        <f>R55+R57</f>
        <v>518204.71215558168</v>
      </c>
    </row>
    <row r="60" spans="1:20">
      <c r="D60" s="519"/>
      <c r="F60" s="359"/>
      <c r="J60" s="519"/>
      <c r="L60" s="359"/>
      <c r="P60" s="519"/>
      <c r="R60" s="359"/>
    </row>
    <row r="61" spans="1:20" ht="15.75" thickBot="1">
      <c r="C61" s="1224" t="s">
        <v>703</v>
      </c>
      <c r="D61" s="1245"/>
      <c r="E61" s="1228"/>
      <c r="F61" s="1230">
        <f>F59/F4</f>
        <v>67.793991317699806</v>
      </c>
      <c r="I61" s="1224" t="s">
        <v>703</v>
      </c>
      <c r="J61" s="1245"/>
      <c r="K61" s="1228"/>
      <c r="L61" s="1230">
        <f>L59/L4</f>
        <v>103.70186810334108</v>
      </c>
      <c r="O61" s="1224" t="s">
        <v>703</v>
      </c>
      <c r="P61" s="1245"/>
      <c r="Q61" s="1228"/>
      <c r="R61" s="1230">
        <f>R59/R4</f>
        <v>177.46736717656907</v>
      </c>
    </row>
    <row r="62" spans="1:20" ht="15.75" thickBot="1">
      <c r="A62">
        <v>21</v>
      </c>
      <c r="C62" s="1246" t="str">
        <f>IF(INDEX('[21]Master Data'!$B$36:$B$56,A62)=0," ",INDEX('[21]Master Data'!$B$36:$B$56,A62))</f>
        <v>Utilization Rate</v>
      </c>
      <c r="D62" s="1247">
        <f>INDEX('[21]Master Data'!$C$51:$C$56,MATCH(C62,'[21]Master Data'!$B$51:$B$56,0))</f>
        <v>0.95</v>
      </c>
      <c r="E62" s="1248"/>
      <c r="F62" s="1249">
        <f>F61/D62</f>
        <v>71.362096123894531</v>
      </c>
      <c r="I62" s="1246" t="str">
        <f>IF(INDEX('[21]Master Data'!$B$36:$B$56,A62)=0," ",INDEX('[21]Master Data'!$B$36:$B$56,A62))</f>
        <v>Utilization Rate</v>
      </c>
      <c r="J62" s="1247">
        <f>INDEX('[21]Master Data'!$D$51:$D$56,MATCH(C62,'[21]Master Data'!$B$51:$B$56,0))</f>
        <v>0.95</v>
      </c>
      <c r="K62" s="1248"/>
      <c r="L62" s="1249">
        <f>L61/J62</f>
        <v>109.15986116141167</v>
      </c>
      <c r="O62" s="1246" t="str">
        <f>IF(INDEX('[21]Master Data'!$B$36:$B$56,A62)=0," ",INDEX('[21]Master Data'!$B$36:$B$56,A62))</f>
        <v>Utilization Rate</v>
      </c>
      <c r="P62" s="1247">
        <f>INDEX('[21]Master Data'!$E$51:$E$56,MATCH(C62,'[21]Master Data'!$B$51:$B$56,0))</f>
        <v>0.95</v>
      </c>
      <c r="Q62" s="1248"/>
      <c r="R62" s="1249">
        <f>R61/P62</f>
        <v>186.80775492270431</v>
      </c>
    </row>
    <row r="63" spans="1:20">
      <c r="E63" s="624" t="s">
        <v>704</v>
      </c>
      <c r="F63" s="1367">
        <v>67.53</v>
      </c>
      <c r="K63" s="624" t="str">
        <f>E63</f>
        <v>FY25 Rate</v>
      </c>
      <c r="L63" s="1367">
        <v>103.6</v>
      </c>
      <c r="Q63" s="624" t="str">
        <f>K63</f>
        <v>FY25 Rate</v>
      </c>
      <c r="R63" s="1367">
        <v>177.16</v>
      </c>
    </row>
    <row r="64" spans="1:20">
      <c r="F64" s="535">
        <f>(F62-F63)/F63</f>
        <v>5.6746573728632163E-2</v>
      </c>
      <c r="L64" s="535">
        <f>(L62-L63)/L63</f>
        <v>5.3666613527139723E-2</v>
      </c>
      <c r="R64" s="535">
        <f>(R62-R63)/R63</f>
        <v>5.4457862512442473E-2</v>
      </c>
    </row>
    <row r="66" spans="6:18">
      <c r="F66" s="359"/>
      <c r="L66" s="359"/>
      <c r="R66" s="359"/>
    </row>
  </sheetData>
  <mergeCells count="12">
    <mergeCell ref="C2:F2"/>
    <mergeCell ref="I2:L2"/>
    <mergeCell ref="O2:R2"/>
    <mergeCell ref="C3:F3"/>
    <mergeCell ref="I3:L3"/>
    <mergeCell ref="O3:R3"/>
    <mergeCell ref="C27:F27"/>
    <mergeCell ref="I27:L27"/>
    <mergeCell ref="O27:R27"/>
    <mergeCell ref="C47:F47"/>
    <mergeCell ref="I47:L47"/>
    <mergeCell ref="O47:R4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B4E46-778D-46AC-ADAC-0D3FF8EBE993}">
  <dimension ref="A1:DJ49"/>
  <sheetViews>
    <sheetView topLeftCell="CJ24" workbookViewId="0">
      <selection activeCell="CR45" activeCellId="2" sqref="CS6:CV6 CR27:CU27 CR45:CU45"/>
    </sheetView>
  </sheetViews>
  <sheetFormatPr defaultColWidth="9.140625" defaultRowHeight="12.75"/>
  <cols>
    <col min="1" max="1" width="38.42578125" style="485" customWidth="1"/>
    <col min="2" max="2" width="12.85546875" style="490" customWidth="1"/>
    <col min="3" max="82" width="7.7109375" style="485" hidden="1" customWidth="1"/>
    <col min="83" max="86" width="0" style="485" hidden="1" customWidth="1"/>
    <col min="87" max="16384" width="9.140625" style="485"/>
  </cols>
  <sheetData>
    <row r="1" spans="1:114" ht="18">
      <c r="A1" s="1436" t="s">
        <v>162</v>
      </c>
      <c r="B1" s="1437"/>
    </row>
    <row r="2" spans="1:114" ht="15.75">
      <c r="A2" s="486" t="s">
        <v>672</v>
      </c>
      <c r="B2" s="487"/>
    </row>
    <row r="3" spans="1:114" ht="15.75" thickBot="1">
      <c r="A3" s="488" t="s">
        <v>164</v>
      </c>
      <c r="B3" s="489"/>
    </row>
    <row r="5" spans="1:114">
      <c r="CK5" s="485">
        <v>1</v>
      </c>
      <c r="CL5" s="485">
        <v>2</v>
      </c>
      <c r="CM5" s="485">
        <v>3</v>
      </c>
      <c r="CN5" s="485">
        <v>4</v>
      </c>
    </row>
    <row r="6" spans="1:114">
      <c r="CK6" s="491" t="s">
        <v>544</v>
      </c>
      <c r="CL6" s="491" t="s">
        <v>544</v>
      </c>
      <c r="CM6" s="491" t="s">
        <v>544</v>
      </c>
      <c r="CN6" s="491" t="s">
        <v>544</v>
      </c>
      <c r="CO6" s="492" t="s">
        <v>545</v>
      </c>
      <c r="CP6" s="492" t="s">
        <v>545</v>
      </c>
      <c r="CQ6" s="492" t="s">
        <v>545</v>
      </c>
      <c r="CR6" s="492" t="s">
        <v>545</v>
      </c>
      <c r="CS6" s="1414" t="s">
        <v>615</v>
      </c>
      <c r="CT6" s="1414" t="s">
        <v>615</v>
      </c>
      <c r="CU6" s="1414" t="s">
        <v>615</v>
      </c>
      <c r="CV6" s="1414" t="s">
        <v>615</v>
      </c>
    </row>
    <row r="7" spans="1:114" s="490" customFormat="1">
      <c r="B7" s="490" t="s">
        <v>171</v>
      </c>
      <c r="C7" s="493" t="s">
        <v>172</v>
      </c>
      <c r="D7" s="493" t="s">
        <v>173</v>
      </c>
      <c r="E7" s="493" t="s">
        <v>174</v>
      </c>
      <c r="F7" s="493" t="s">
        <v>175</v>
      </c>
      <c r="G7" s="493" t="s">
        <v>176</v>
      </c>
      <c r="H7" s="493" t="s">
        <v>177</v>
      </c>
      <c r="I7" s="493" t="s">
        <v>178</v>
      </c>
      <c r="J7" s="493" t="s">
        <v>179</v>
      </c>
      <c r="K7" s="493" t="s">
        <v>180</v>
      </c>
      <c r="L7" s="493" t="s">
        <v>181</v>
      </c>
      <c r="M7" s="493" t="s">
        <v>182</v>
      </c>
      <c r="N7" s="493" t="s">
        <v>183</v>
      </c>
      <c r="O7" s="493" t="s">
        <v>184</v>
      </c>
      <c r="P7" s="493" t="s">
        <v>185</v>
      </c>
      <c r="Q7" s="493" t="s">
        <v>186</v>
      </c>
      <c r="R7" s="493" t="s">
        <v>187</v>
      </c>
      <c r="S7" s="493" t="s">
        <v>188</v>
      </c>
      <c r="T7" s="493" t="s">
        <v>189</v>
      </c>
      <c r="U7" s="493" t="s">
        <v>190</v>
      </c>
      <c r="V7" s="493" t="s">
        <v>191</v>
      </c>
      <c r="W7" s="493" t="s">
        <v>192</v>
      </c>
      <c r="X7" s="493" t="s">
        <v>193</v>
      </c>
      <c r="Y7" s="493" t="s">
        <v>194</v>
      </c>
      <c r="Z7" s="493" t="s">
        <v>195</v>
      </c>
      <c r="AA7" s="493" t="s">
        <v>196</v>
      </c>
      <c r="AB7" s="493" t="s">
        <v>197</v>
      </c>
      <c r="AC7" s="493" t="s">
        <v>198</v>
      </c>
      <c r="AD7" s="493" t="s">
        <v>199</v>
      </c>
      <c r="AE7" s="493" t="s">
        <v>200</v>
      </c>
      <c r="AF7" s="493" t="s">
        <v>201</v>
      </c>
      <c r="AG7" s="493" t="s">
        <v>202</v>
      </c>
      <c r="AH7" s="493" t="s">
        <v>203</v>
      </c>
      <c r="AI7" s="493" t="s">
        <v>204</v>
      </c>
      <c r="AJ7" s="493" t="s">
        <v>205</v>
      </c>
      <c r="AK7" s="493" t="s">
        <v>206</v>
      </c>
      <c r="AL7" s="493" t="s">
        <v>207</v>
      </c>
      <c r="AM7" s="493" t="s">
        <v>208</v>
      </c>
      <c r="AN7" s="493" t="s">
        <v>209</v>
      </c>
      <c r="AO7" s="493" t="s">
        <v>210</v>
      </c>
      <c r="AP7" s="493" t="s">
        <v>211</v>
      </c>
      <c r="AQ7" s="493" t="s">
        <v>212</v>
      </c>
      <c r="AR7" s="493" t="s">
        <v>213</v>
      </c>
      <c r="AS7" s="493" t="s">
        <v>214</v>
      </c>
      <c r="AT7" s="493" t="s">
        <v>215</v>
      </c>
      <c r="AU7" s="490" t="s">
        <v>216</v>
      </c>
      <c r="AV7" s="490" t="s">
        <v>217</v>
      </c>
      <c r="AW7" s="490" t="s">
        <v>218</v>
      </c>
      <c r="AX7" s="490" t="s">
        <v>219</v>
      </c>
      <c r="AY7" s="490" t="s">
        <v>220</v>
      </c>
      <c r="AZ7" s="490" t="s">
        <v>221</v>
      </c>
      <c r="BA7" s="490" t="s">
        <v>222</v>
      </c>
      <c r="BB7" s="490" t="s">
        <v>223</v>
      </c>
      <c r="BC7" s="490" t="s">
        <v>224</v>
      </c>
      <c r="BD7" s="490" t="s">
        <v>225</v>
      </c>
      <c r="BE7" s="490" t="s">
        <v>226</v>
      </c>
      <c r="BF7" s="490" t="s">
        <v>227</v>
      </c>
      <c r="BG7" s="490" t="s">
        <v>228</v>
      </c>
      <c r="BH7" s="490" t="s">
        <v>229</v>
      </c>
      <c r="BI7" s="490" t="s">
        <v>230</v>
      </c>
      <c r="BJ7" s="490" t="s">
        <v>231</v>
      </c>
      <c r="BK7" s="490" t="s">
        <v>232</v>
      </c>
      <c r="BL7" s="490" t="s">
        <v>233</v>
      </c>
      <c r="BM7" s="490" t="s">
        <v>234</v>
      </c>
      <c r="BN7" s="490" t="s">
        <v>235</v>
      </c>
      <c r="BO7" s="490" t="s">
        <v>236</v>
      </c>
      <c r="BP7" s="490" t="s">
        <v>237</v>
      </c>
      <c r="BQ7" s="490" t="s">
        <v>238</v>
      </c>
      <c r="BR7" s="490" t="s">
        <v>239</v>
      </c>
      <c r="BS7" s="490" t="s">
        <v>240</v>
      </c>
      <c r="BT7" s="490" t="s">
        <v>241</v>
      </c>
      <c r="BU7" s="490" t="s">
        <v>242</v>
      </c>
      <c r="BV7" s="490" t="s">
        <v>243</v>
      </c>
      <c r="BW7" s="490" t="s">
        <v>244</v>
      </c>
      <c r="BX7" s="490" t="s">
        <v>245</v>
      </c>
      <c r="BY7" s="490" t="s">
        <v>246</v>
      </c>
      <c r="BZ7" s="490" t="s">
        <v>247</v>
      </c>
      <c r="CA7" s="490" t="s">
        <v>248</v>
      </c>
      <c r="CB7" s="490" t="s">
        <v>249</v>
      </c>
      <c r="CC7" s="490" t="s">
        <v>250</v>
      </c>
      <c r="CD7" s="490" t="s">
        <v>251</v>
      </c>
      <c r="CE7" s="490" t="s">
        <v>252</v>
      </c>
      <c r="CF7" s="490" t="s">
        <v>253</v>
      </c>
      <c r="CG7" s="490" t="s">
        <v>254</v>
      </c>
      <c r="CH7" s="490" t="s">
        <v>255</v>
      </c>
      <c r="CI7" s="490" t="s">
        <v>256</v>
      </c>
      <c r="CJ7" s="490" t="s">
        <v>257</v>
      </c>
      <c r="CK7" s="490" t="s">
        <v>258</v>
      </c>
      <c r="CL7" s="490" t="s">
        <v>259</v>
      </c>
      <c r="CM7" s="490" t="s">
        <v>546</v>
      </c>
      <c r="CN7" s="490" t="s">
        <v>547</v>
      </c>
      <c r="CO7" s="490" t="s">
        <v>548</v>
      </c>
      <c r="CP7" s="490" t="s">
        <v>549</v>
      </c>
      <c r="CQ7" s="490" t="s">
        <v>550</v>
      </c>
      <c r="CR7" s="490" t="s">
        <v>551</v>
      </c>
      <c r="CS7" s="490" t="s">
        <v>552</v>
      </c>
      <c r="CT7" s="490" t="s">
        <v>553</v>
      </c>
      <c r="CU7" s="490" t="s">
        <v>554</v>
      </c>
      <c r="CV7" s="490" t="s">
        <v>555</v>
      </c>
      <c r="CW7" s="490" t="s">
        <v>556</v>
      </c>
      <c r="CX7" s="490" t="s">
        <v>557</v>
      </c>
      <c r="CY7" s="490" t="s">
        <v>558</v>
      </c>
      <c r="CZ7" s="490" t="s">
        <v>559</v>
      </c>
      <c r="DA7" s="490" t="s">
        <v>560</v>
      </c>
      <c r="DB7" s="490" t="s">
        <v>561</v>
      </c>
      <c r="DC7" s="490" t="s">
        <v>616</v>
      </c>
      <c r="DD7" s="490" t="s">
        <v>617</v>
      </c>
      <c r="DE7" s="490" t="s">
        <v>618</v>
      </c>
      <c r="DF7" s="490" t="s">
        <v>619</v>
      </c>
      <c r="DG7" s="490" t="s">
        <v>673</v>
      </c>
      <c r="DH7" s="490" t="s">
        <v>674</v>
      </c>
      <c r="DI7" s="490" t="s">
        <v>675</v>
      </c>
      <c r="DJ7" s="490" t="s">
        <v>676</v>
      </c>
    </row>
    <row r="8" spans="1:114">
      <c r="A8" s="490" t="s">
        <v>260</v>
      </c>
      <c r="B8" s="490" t="s">
        <v>261</v>
      </c>
      <c r="C8" s="494">
        <v>2.00636724585048</v>
      </c>
      <c r="D8" s="494">
        <v>2.0291650874162701</v>
      </c>
      <c r="E8" s="494">
        <v>2.03757968920663</v>
      </c>
      <c r="F8" s="494">
        <v>2.0606142945993899</v>
      </c>
      <c r="G8" s="494">
        <v>2.0745370690741001</v>
      </c>
      <c r="H8" s="494">
        <v>2.0847825323862401</v>
      </c>
      <c r="I8" s="494">
        <v>2.1206860135604901</v>
      </c>
      <c r="J8" s="494">
        <v>2.1424966802388901</v>
      </c>
      <c r="K8" s="494">
        <v>2.1578163861285402</v>
      </c>
      <c r="L8" s="494">
        <v>2.1832138994825101</v>
      </c>
      <c r="M8" s="494">
        <v>2.20421171618483</v>
      </c>
      <c r="N8" s="494">
        <v>2.1896212296401001</v>
      </c>
      <c r="O8" s="494">
        <v>2.20803013839891</v>
      </c>
      <c r="P8" s="494">
        <v>2.22770508501555</v>
      </c>
      <c r="Q8" s="494">
        <v>2.2460289904441102</v>
      </c>
      <c r="R8" s="494">
        <v>2.2733243234402698</v>
      </c>
      <c r="S8" s="494">
        <v>2.2978727440896298</v>
      </c>
      <c r="T8" s="494">
        <v>2.33464757476135</v>
      </c>
      <c r="U8" s="494">
        <v>2.3735745419461698</v>
      </c>
      <c r="V8" s="494">
        <v>2.3215865251415799</v>
      </c>
      <c r="W8" s="494">
        <v>2.3038606165018001</v>
      </c>
      <c r="X8" s="494">
        <v>2.3146322553388998</v>
      </c>
      <c r="Y8" s="494">
        <v>2.3340236320998402</v>
      </c>
      <c r="Z8" s="494">
        <v>2.3521234651093201</v>
      </c>
      <c r="AA8" s="494">
        <v>2.3568893012599399</v>
      </c>
      <c r="AB8" s="494">
        <v>2.3598587637925301</v>
      </c>
      <c r="AC8" s="494">
        <v>2.36770399877773</v>
      </c>
      <c r="AD8" s="494">
        <v>2.38955809384764</v>
      </c>
      <c r="AE8" s="494">
        <v>2.4084022153037701</v>
      </c>
      <c r="AF8" s="494">
        <v>2.4444685874859502</v>
      </c>
      <c r="AG8" s="494">
        <v>2.4605086632613302</v>
      </c>
      <c r="AH8" s="494">
        <v>2.4674418556211899</v>
      </c>
      <c r="AI8" s="494">
        <v>2.48047055705287</v>
      </c>
      <c r="AJ8" s="494">
        <v>2.4868301554203001</v>
      </c>
      <c r="AK8" s="494">
        <v>2.4980039898718398</v>
      </c>
      <c r="AL8" s="494">
        <v>2.5174915991773301</v>
      </c>
      <c r="AM8" s="494">
        <v>2.5233669038241602</v>
      </c>
      <c r="AN8" s="494">
        <v>2.5236484225090998</v>
      </c>
      <c r="AO8" s="494">
        <v>2.5385387932097001</v>
      </c>
      <c r="AP8" s="494">
        <v>2.5493614834078802</v>
      </c>
      <c r="AQ8" s="494">
        <v>2.56413842425306</v>
      </c>
      <c r="AR8" s="494">
        <v>2.5682595344004202</v>
      </c>
      <c r="AS8" s="494">
        <v>2.5745815760815098</v>
      </c>
      <c r="AT8" s="494">
        <v>2.5704046529659599</v>
      </c>
      <c r="AU8" s="494">
        <v>2.5621353989770399</v>
      </c>
      <c r="AV8" s="494">
        <v>2.5738294568645199</v>
      </c>
      <c r="AW8" s="494">
        <v>2.5764114663554598</v>
      </c>
      <c r="AX8" s="494">
        <v>2.5767502329649301</v>
      </c>
      <c r="AY8" s="494">
        <v>2.5717413107399598</v>
      </c>
      <c r="AZ8" s="494">
        <v>2.5921620600181798</v>
      </c>
      <c r="BA8" s="494">
        <v>2.6070176064225401</v>
      </c>
      <c r="BB8" s="494">
        <v>2.6253915835400998</v>
      </c>
      <c r="BC8" s="494">
        <v>2.6431333690427099</v>
      </c>
      <c r="BD8" s="494">
        <v>2.64546336636419</v>
      </c>
      <c r="BE8" s="494">
        <v>2.6516697947452901</v>
      </c>
      <c r="BF8" s="494">
        <v>2.6731235139351899</v>
      </c>
      <c r="BG8" s="494">
        <v>2.7026167667051602</v>
      </c>
      <c r="BH8" s="494">
        <v>2.7193001657199298</v>
      </c>
      <c r="BI8" s="494">
        <v>2.7260426960930002</v>
      </c>
      <c r="BJ8" s="494">
        <v>2.7399178823535002</v>
      </c>
      <c r="BK8" s="494">
        <v>2.75033882552344</v>
      </c>
      <c r="BL8" s="494">
        <v>2.7691255542531601</v>
      </c>
      <c r="BM8" s="494">
        <v>2.7814380326339401</v>
      </c>
      <c r="BN8" s="494">
        <v>2.7939506416860498</v>
      </c>
      <c r="BO8" s="494">
        <v>2.8070587081190901</v>
      </c>
      <c r="BP8" s="494">
        <v>2.7896042146639002</v>
      </c>
      <c r="BQ8" s="494">
        <v>2.8000632487604</v>
      </c>
      <c r="BR8" s="494">
        <v>2.8135749304701099</v>
      </c>
      <c r="BS8" s="494">
        <v>2.84473365656154</v>
      </c>
      <c r="BT8" s="494">
        <v>2.8776899530551501</v>
      </c>
      <c r="BU8" s="494">
        <v>2.91846987961046</v>
      </c>
      <c r="BV8" s="494">
        <v>2.9745336047687898</v>
      </c>
      <c r="BW8" s="494">
        <v>3.0363632095510602</v>
      </c>
      <c r="BX8" s="494">
        <v>3.0937945903717101</v>
      </c>
      <c r="BY8" s="494">
        <v>3.12914302923721</v>
      </c>
      <c r="BZ8" s="494">
        <v>3.1622983158543199</v>
      </c>
      <c r="CA8" s="494">
        <v>3.1733517442999202</v>
      </c>
      <c r="CB8" s="494">
        <v>3.1738971093723101</v>
      </c>
      <c r="CC8" s="494">
        <v>3.1967043068674501</v>
      </c>
      <c r="CD8" s="494">
        <v>3.2211287408653502</v>
      </c>
      <c r="CE8" s="494">
        <v>3.2551615727335901</v>
      </c>
      <c r="CF8" s="494">
        <v>3.3025430744967199</v>
      </c>
      <c r="CG8" s="494">
        <v>3.3164535747380799</v>
      </c>
      <c r="CH8" s="494">
        <v>3.3311271452806199</v>
      </c>
      <c r="CI8" s="494">
        <v>3.3805574761649502</v>
      </c>
      <c r="CJ8" s="494">
        <v>3.3911358817845798</v>
      </c>
      <c r="CK8" s="494">
        <v>3.42090476912849</v>
      </c>
      <c r="CL8" s="494">
        <v>3.45086054139498</v>
      </c>
      <c r="CM8" s="494">
        <v>3.47803660088959</v>
      </c>
      <c r="CN8" s="494">
        <v>3.5036364440878298</v>
      </c>
      <c r="CO8" s="494">
        <v>3.52842418661261</v>
      </c>
      <c r="CP8" s="494">
        <v>3.5518223377445399</v>
      </c>
      <c r="CQ8" s="494">
        <v>3.5704329661040499</v>
      </c>
      <c r="CR8" s="494">
        <v>3.59431879867507</v>
      </c>
      <c r="CS8" s="494">
        <v>3.6197296850457299</v>
      </c>
      <c r="CT8" s="494">
        <v>3.6489463470633501</v>
      </c>
      <c r="CU8" s="494">
        <v>3.6687124556605899</v>
      </c>
      <c r="CV8" s="494">
        <v>3.6864294893499601</v>
      </c>
      <c r="CW8" s="494">
        <v>3.7035919425396702</v>
      </c>
      <c r="CX8" s="494">
        <v>3.7218910658414801</v>
      </c>
      <c r="CY8" s="494">
        <v>3.74450228718245</v>
      </c>
      <c r="CZ8" s="494">
        <v>3.7641038893052801</v>
      </c>
      <c r="DA8" s="494">
        <v>3.7859306337552399</v>
      </c>
      <c r="DB8" s="494">
        <v>3.8070680913635799</v>
      </c>
      <c r="DC8" s="494">
        <v>3.8276570325017798</v>
      </c>
      <c r="DD8" s="494">
        <v>3.8498962905440401</v>
      </c>
      <c r="DE8" s="494">
        <v>3.8736036928645801</v>
      </c>
      <c r="DF8" s="494">
        <v>3.8983395136939598</v>
      </c>
      <c r="DG8" s="494">
        <v>3.9240204269381902</v>
      </c>
      <c r="DH8" s="494">
        <v>3.9478359999447599</v>
      </c>
      <c r="DI8" s="494">
        <v>3.9699190088239602</v>
      </c>
      <c r="DJ8" s="494">
        <v>3.9923073910680298</v>
      </c>
    </row>
    <row r="9" spans="1:114">
      <c r="A9" s="490" t="s">
        <v>262</v>
      </c>
      <c r="B9" s="490" t="s">
        <v>263</v>
      </c>
      <c r="C9" s="494">
        <v>2.00636724585048</v>
      </c>
      <c r="D9" s="494">
        <v>2.0291650874162701</v>
      </c>
      <c r="E9" s="494">
        <v>2.03757968920663</v>
      </c>
      <c r="F9" s="494">
        <v>2.0606142945993899</v>
      </c>
      <c r="G9" s="494">
        <v>2.0745370690741001</v>
      </c>
      <c r="H9" s="494">
        <v>2.0847825323862401</v>
      </c>
      <c r="I9" s="494">
        <v>2.1206860135604901</v>
      </c>
      <c r="J9" s="494">
        <v>2.1424966802388901</v>
      </c>
      <c r="K9" s="494">
        <v>2.1578163861285402</v>
      </c>
      <c r="L9" s="494">
        <v>2.1832138994825101</v>
      </c>
      <c r="M9" s="494">
        <v>2.20421171618483</v>
      </c>
      <c r="N9" s="494">
        <v>2.1896212296401001</v>
      </c>
      <c r="O9" s="494">
        <v>2.20803013839891</v>
      </c>
      <c r="P9" s="494">
        <v>2.22770508501555</v>
      </c>
      <c r="Q9" s="494">
        <v>2.2460289904441102</v>
      </c>
      <c r="R9" s="494">
        <v>2.2733243234402698</v>
      </c>
      <c r="S9" s="494">
        <v>2.2978727440896298</v>
      </c>
      <c r="T9" s="494">
        <v>2.33464757476135</v>
      </c>
      <c r="U9" s="494">
        <v>2.3735745419461698</v>
      </c>
      <c r="V9" s="494">
        <v>2.3215865251415799</v>
      </c>
      <c r="W9" s="494">
        <v>2.3038606165018001</v>
      </c>
      <c r="X9" s="494">
        <v>2.3146322553388998</v>
      </c>
      <c r="Y9" s="494">
        <v>2.3340236320998402</v>
      </c>
      <c r="Z9" s="494">
        <v>2.3521234651093201</v>
      </c>
      <c r="AA9" s="494">
        <v>2.3568893012599399</v>
      </c>
      <c r="AB9" s="494">
        <v>2.3598587637925301</v>
      </c>
      <c r="AC9" s="494">
        <v>2.36770399877773</v>
      </c>
      <c r="AD9" s="494">
        <v>2.38955809384764</v>
      </c>
      <c r="AE9" s="494">
        <v>2.4084022153037701</v>
      </c>
      <c r="AF9" s="494">
        <v>2.4444685874859502</v>
      </c>
      <c r="AG9" s="494">
        <v>2.4605086632613302</v>
      </c>
      <c r="AH9" s="494">
        <v>2.4674418556211899</v>
      </c>
      <c r="AI9" s="494">
        <v>2.48047055705287</v>
      </c>
      <c r="AJ9" s="494">
        <v>2.4868301554203001</v>
      </c>
      <c r="AK9" s="494">
        <v>2.4980039898718398</v>
      </c>
      <c r="AL9" s="494">
        <v>2.5174915991773301</v>
      </c>
      <c r="AM9" s="494">
        <v>2.5233669038241602</v>
      </c>
      <c r="AN9" s="494">
        <v>2.5236484225090998</v>
      </c>
      <c r="AO9" s="494">
        <v>2.5385387932097001</v>
      </c>
      <c r="AP9" s="494">
        <v>2.5493614834078802</v>
      </c>
      <c r="AQ9" s="494">
        <v>2.56413842425306</v>
      </c>
      <c r="AR9" s="494">
        <v>2.5682595344004202</v>
      </c>
      <c r="AS9" s="494">
        <v>2.5745815760815098</v>
      </c>
      <c r="AT9" s="494">
        <v>2.5704046529659599</v>
      </c>
      <c r="AU9" s="494">
        <v>2.5621353989770399</v>
      </c>
      <c r="AV9" s="494">
        <v>2.5738294568645199</v>
      </c>
      <c r="AW9" s="494">
        <v>2.5764114663554598</v>
      </c>
      <c r="AX9" s="494">
        <v>2.5767502329649301</v>
      </c>
      <c r="AY9" s="494">
        <v>2.5717413107399598</v>
      </c>
      <c r="AZ9" s="494">
        <v>2.5921620600181798</v>
      </c>
      <c r="BA9" s="494">
        <v>2.6070176064225401</v>
      </c>
      <c r="BB9" s="494">
        <v>2.6253915835400998</v>
      </c>
      <c r="BC9" s="494">
        <v>2.6431333690427099</v>
      </c>
      <c r="BD9" s="494">
        <v>2.64546336636419</v>
      </c>
      <c r="BE9" s="494">
        <v>2.6516697947452901</v>
      </c>
      <c r="BF9" s="494">
        <v>2.6731235139351899</v>
      </c>
      <c r="BG9" s="494">
        <v>2.7026167667051602</v>
      </c>
      <c r="BH9" s="494">
        <v>2.7193001657199298</v>
      </c>
      <c r="BI9" s="494">
        <v>2.7260426960930002</v>
      </c>
      <c r="BJ9" s="494">
        <v>2.7399178823535002</v>
      </c>
      <c r="BK9" s="494">
        <v>2.75033882552344</v>
      </c>
      <c r="BL9" s="494">
        <v>2.7691255542531601</v>
      </c>
      <c r="BM9" s="494">
        <v>2.7814380326339401</v>
      </c>
      <c r="BN9" s="494">
        <v>2.7939506416860498</v>
      </c>
      <c r="BO9" s="494">
        <v>2.8070587081190901</v>
      </c>
      <c r="BP9" s="494">
        <v>2.7896042146639002</v>
      </c>
      <c r="BQ9" s="494">
        <v>2.8000632487604</v>
      </c>
      <c r="BR9" s="494">
        <v>2.8135749304701099</v>
      </c>
      <c r="BS9" s="494">
        <v>2.84473365656154</v>
      </c>
      <c r="BT9" s="494">
        <v>2.8776899530551501</v>
      </c>
      <c r="BU9" s="494">
        <v>2.91846987961046</v>
      </c>
      <c r="BV9" s="494">
        <v>2.9745336047687898</v>
      </c>
      <c r="BW9" s="494">
        <v>3.0363632095510602</v>
      </c>
      <c r="BX9" s="494">
        <v>3.0937945903717101</v>
      </c>
      <c r="BY9" s="494">
        <v>3.12914302923721</v>
      </c>
      <c r="BZ9" s="494">
        <v>3.1622983158543199</v>
      </c>
      <c r="CA9" s="494">
        <v>3.1733517442999202</v>
      </c>
      <c r="CB9" s="494">
        <v>3.1738971093723101</v>
      </c>
      <c r="CC9" s="494">
        <v>3.1967043068674501</v>
      </c>
      <c r="CD9" s="494">
        <v>3.2211287408653502</v>
      </c>
      <c r="CE9" s="494">
        <v>3.2551615727335901</v>
      </c>
      <c r="CF9" s="494">
        <v>3.3025430744967199</v>
      </c>
      <c r="CG9" s="494">
        <v>3.3164535747380799</v>
      </c>
      <c r="CH9" s="494">
        <v>3.3311271452806199</v>
      </c>
      <c r="CI9" s="494">
        <v>3.3805574761649502</v>
      </c>
      <c r="CJ9" s="494">
        <v>3.3911358817845798</v>
      </c>
      <c r="CK9" s="494">
        <v>3.4129396874642501</v>
      </c>
      <c r="CL9" s="494">
        <v>3.4423382271101</v>
      </c>
      <c r="CM9" s="494">
        <v>3.46890008614267</v>
      </c>
      <c r="CN9" s="494">
        <v>3.4930740830614599</v>
      </c>
      <c r="CO9" s="494">
        <v>3.5166970181017101</v>
      </c>
      <c r="CP9" s="494">
        <v>3.5391359576809802</v>
      </c>
      <c r="CQ9" s="494">
        <v>3.5557031093286899</v>
      </c>
      <c r="CR9" s="494">
        <v>3.5777375244542702</v>
      </c>
      <c r="CS9" s="494">
        <v>3.6014165177855402</v>
      </c>
      <c r="CT9" s="494">
        <v>3.6290949288132999</v>
      </c>
      <c r="CU9" s="494">
        <v>3.64749988924493</v>
      </c>
      <c r="CV9" s="494">
        <v>3.6637983633625799</v>
      </c>
      <c r="CW9" s="494">
        <v>3.67946031335625</v>
      </c>
      <c r="CX9" s="494">
        <v>3.69601435345478</v>
      </c>
      <c r="CY9" s="494">
        <v>3.7168997226776899</v>
      </c>
      <c r="CZ9" s="494">
        <v>3.7344956092559798</v>
      </c>
      <c r="DA9" s="494">
        <v>3.7540706664004899</v>
      </c>
      <c r="DB9" s="494">
        <v>3.77273346934117</v>
      </c>
      <c r="DC9" s="494">
        <v>3.7907940045364898</v>
      </c>
      <c r="DD9" s="494">
        <v>3.8101573763498902</v>
      </c>
      <c r="DE9" s="494">
        <v>3.8308082193872899</v>
      </c>
      <c r="DF9" s="494">
        <v>3.8522751254059902</v>
      </c>
      <c r="DG9" s="494">
        <v>3.8744699506176801</v>
      </c>
      <c r="DH9" s="494">
        <v>3.89466682958804</v>
      </c>
      <c r="DI9" s="494">
        <v>3.9130606540209301</v>
      </c>
      <c r="DJ9" s="494">
        <v>3.9317160575227601</v>
      </c>
    </row>
    <row r="10" spans="1:114">
      <c r="A10" s="490" t="s">
        <v>264</v>
      </c>
      <c r="B10" s="490" t="s">
        <v>265</v>
      </c>
      <c r="C10" s="494">
        <v>2.00636724585048</v>
      </c>
      <c r="D10" s="494">
        <v>2.0291650874162701</v>
      </c>
      <c r="E10" s="494">
        <v>2.03757968920663</v>
      </c>
      <c r="F10" s="494">
        <v>2.0606142945993899</v>
      </c>
      <c r="G10" s="494">
        <v>2.0745370690741001</v>
      </c>
      <c r="H10" s="494">
        <v>2.0847825323862401</v>
      </c>
      <c r="I10" s="494">
        <v>2.1206860135604901</v>
      </c>
      <c r="J10" s="494">
        <v>2.1424966802388901</v>
      </c>
      <c r="K10" s="494">
        <v>2.1578163861285402</v>
      </c>
      <c r="L10" s="494">
        <v>2.1832138994825101</v>
      </c>
      <c r="M10" s="494">
        <v>2.20421171618483</v>
      </c>
      <c r="N10" s="494">
        <v>2.1896212296401001</v>
      </c>
      <c r="O10" s="494">
        <v>2.20803013839891</v>
      </c>
      <c r="P10" s="494">
        <v>2.22770508501555</v>
      </c>
      <c r="Q10" s="494">
        <v>2.2460289904441102</v>
      </c>
      <c r="R10" s="494">
        <v>2.2733243234402698</v>
      </c>
      <c r="S10" s="494">
        <v>2.2978727440896298</v>
      </c>
      <c r="T10" s="494">
        <v>2.33464757476135</v>
      </c>
      <c r="U10" s="494">
        <v>2.3735745419461698</v>
      </c>
      <c r="V10" s="494">
        <v>2.3215865251415799</v>
      </c>
      <c r="W10" s="494">
        <v>2.3038606165018001</v>
      </c>
      <c r="X10" s="494">
        <v>2.3146322553388998</v>
      </c>
      <c r="Y10" s="494">
        <v>2.3340236320998402</v>
      </c>
      <c r="Z10" s="494">
        <v>2.3521234651093201</v>
      </c>
      <c r="AA10" s="494">
        <v>2.3568893012599399</v>
      </c>
      <c r="AB10" s="494">
        <v>2.3598587637925301</v>
      </c>
      <c r="AC10" s="494">
        <v>2.36770399877773</v>
      </c>
      <c r="AD10" s="494">
        <v>2.38955809384764</v>
      </c>
      <c r="AE10" s="494">
        <v>2.4084022153037701</v>
      </c>
      <c r="AF10" s="494">
        <v>2.4444685874859502</v>
      </c>
      <c r="AG10" s="494">
        <v>2.4605086632613302</v>
      </c>
      <c r="AH10" s="494">
        <v>2.4674418556211899</v>
      </c>
      <c r="AI10" s="494">
        <v>2.48047055705287</v>
      </c>
      <c r="AJ10" s="494">
        <v>2.4868301554203001</v>
      </c>
      <c r="AK10" s="494">
        <v>2.4980039898718398</v>
      </c>
      <c r="AL10" s="494">
        <v>2.5174915991773301</v>
      </c>
      <c r="AM10" s="494">
        <v>2.5233669038241602</v>
      </c>
      <c r="AN10" s="494">
        <v>2.5236484225090998</v>
      </c>
      <c r="AO10" s="494">
        <v>2.5385387932097001</v>
      </c>
      <c r="AP10" s="494">
        <v>2.5493614834078802</v>
      </c>
      <c r="AQ10" s="494">
        <v>2.56413842425306</v>
      </c>
      <c r="AR10" s="494">
        <v>2.5682595344004202</v>
      </c>
      <c r="AS10" s="494">
        <v>2.5745815760815098</v>
      </c>
      <c r="AT10" s="494">
        <v>2.5704046529659599</v>
      </c>
      <c r="AU10" s="494">
        <v>2.5621353989770399</v>
      </c>
      <c r="AV10" s="494">
        <v>2.5738294568645199</v>
      </c>
      <c r="AW10" s="494">
        <v>2.5764114663554598</v>
      </c>
      <c r="AX10" s="494">
        <v>2.5767502329649301</v>
      </c>
      <c r="AY10" s="494">
        <v>2.5717413107399598</v>
      </c>
      <c r="AZ10" s="494">
        <v>2.5921620600181798</v>
      </c>
      <c r="BA10" s="494">
        <v>2.6070176064225401</v>
      </c>
      <c r="BB10" s="494">
        <v>2.6253915835400998</v>
      </c>
      <c r="BC10" s="494">
        <v>2.6431333690427099</v>
      </c>
      <c r="BD10" s="494">
        <v>2.64546336636419</v>
      </c>
      <c r="BE10" s="494">
        <v>2.6516697947452901</v>
      </c>
      <c r="BF10" s="494">
        <v>2.6731235139351899</v>
      </c>
      <c r="BG10" s="494">
        <v>2.7026167667051602</v>
      </c>
      <c r="BH10" s="494">
        <v>2.7193001657199298</v>
      </c>
      <c r="BI10" s="494">
        <v>2.7260426960930002</v>
      </c>
      <c r="BJ10" s="494">
        <v>2.7399178823535002</v>
      </c>
      <c r="BK10" s="494">
        <v>2.75033882552344</v>
      </c>
      <c r="BL10" s="494">
        <v>2.7691255542531601</v>
      </c>
      <c r="BM10" s="494">
        <v>2.7814380326339401</v>
      </c>
      <c r="BN10" s="494">
        <v>2.7939506416860498</v>
      </c>
      <c r="BO10" s="494">
        <v>2.8070587081190901</v>
      </c>
      <c r="BP10" s="494">
        <v>2.7896042146639002</v>
      </c>
      <c r="BQ10" s="494">
        <v>2.8000632487604</v>
      </c>
      <c r="BR10" s="494">
        <v>2.8135749304701099</v>
      </c>
      <c r="BS10" s="494">
        <v>2.84473365656154</v>
      </c>
      <c r="BT10" s="494">
        <v>2.8776899530551501</v>
      </c>
      <c r="BU10" s="494">
        <v>2.91846987961046</v>
      </c>
      <c r="BV10" s="494">
        <v>2.9745336047687898</v>
      </c>
      <c r="BW10" s="494">
        <v>3.0363632095510602</v>
      </c>
      <c r="BX10" s="494">
        <v>3.0937945903717101</v>
      </c>
      <c r="BY10" s="494">
        <v>3.12914302923721</v>
      </c>
      <c r="BZ10" s="494">
        <v>3.1622983158543199</v>
      </c>
      <c r="CA10" s="494">
        <v>3.1733517442999202</v>
      </c>
      <c r="CB10" s="494">
        <v>3.1738971093723101</v>
      </c>
      <c r="CC10" s="494">
        <v>3.1967043068674501</v>
      </c>
      <c r="CD10" s="494">
        <v>3.2211287408653502</v>
      </c>
      <c r="CE10" s="494">
        <v>3.2551615727335901</v>
      </c>
      <c r="CF10" s="494">
        <v>3.3025430744967199</v>
      </c>
      <c r="CG10" s="494">
        <v>3.3164535747380799</v>
      </c>
      <c r="CH10" s="494">
        <v>3.3311271452806199</v>
      </c>
      <c r="CI10" s="494">
        <v>3.3805574761649502</v>
      </c>
      <c r="CJ10" s="494">
        <v>3.3911358817845798</v>
      </c>
      <c r="CK10" s="494">
        <v>3.4482396013578702</v>
      </c>
      <c r="CL10" s="494">
        <v>3.4966037747232601</v>
      </c>
      <c r="CM10" s="494">
        <v>3.54362736030878</v>
      </c>
      <c r="CN10" s="494">
        <v>3.5857187728199</v>
      </c>
      <c r="CO10" s="494">
        <v>3.62604709604717</v>
      </c>
      <c r="CP10" s="494">
        <v>3.6643486233431299</v>
      </c>
      <c r="CQ10" s="494">
        <v>3.6980170366307901</v>
      </c>
      <c r="CR10" s="494">
        <v>3.7362281271879301</v>
      </c>
      <c r="CS10" s="494">
        <v>3.7757697845651199</v>
      </c>
      <c r="CT10" s="494">
        <v>3.81923417762482</v>
      </c>
      <c r="CU10" s="494">
        <v>3.8534226123102799</v>
      </c>
      <c r="CV10" s="494">
        <v>3.8859361075079502</v>
      </c>
      <c r="CW10" s="494">
        <v>3.9170381719442302</v>
      </c>
      <c r="CX10" s="494">
        <v>3.94938548648082</v>
      </c>
      <c r="CY10" s="494">
        <v>3.9865861807148399</v>
      </c>
      <c r="CZ10" s="494">
        <v>4.0205021207341201</v>
      </c>
      <c r="DA10" s="494">
        <v>4.0568191595857499</v>
      </c>
      <c r="DB10" s="494">
        <v>4.0924681799454303</v>
      </c>
      <c r="DC10" s="494">
        <v>4.12795213201019</v>
      </c>
      <c r="DD10" s="494">
        <v>4.1652868322002803</v>
      </c>
      <c r="DE10" s="494">
        <v>4.2041024076852</v>
      </c>
      <c r="DF10" s="494">
        <v>4.2443210505388498</v>
      </c>
      <c r="DG10" s="494">
        <v>4.2859112182827701</v>
      </c>
      <c r="DH10" s="494">
        <v>4.3254014106558101</v>
      </c>
      <c r="DI10" s="494">
        <v>4.3631521810086404</v>
      </c>
      <c r="DJ10" s="494">
        <v>4.4015594728248102</v>
      </c>
    </row>
    <row r="12" spans="1:114">
      <c r="C12" s="495"/>
      <c r="D12" s="495"/>
      <c r="E12" s="495"/>
      <c r="F12" s="495"/>
      <c r="G12" s="495"/>
      <c r="H12" s="495"/>
      <c r="I12" s="495"/>
      <c r="J12" s="495"/>
      <c r="K12" s="495"/>
      <c r="L12" s="495"/>
      <c r="M12" s="495"/>
      <c r="N12" s="495"/>
      <c r="O12" s="495"/>
      <c r="P12" s="495"/>
      <c r="Q12" s="495"/>
      <c r="R12" s="495"/>
      <c r="S12" s="495"/>
      <c r="T12" s="495"/>
      <c r="U12" s="495"/>
      <c r="V12" s="495"/>
      <c r="W12" s="495"/>
      <c r="X12" s="495"/>
      <c r="Y12" s="495"/>
      <c r="Z12" s="495"/>
      <c r="AA12" s="495"/>
      <c r="AB12" s="495"/>
      <c r="AC12" s="495"/>
      <c r="AD12" s="495"/>
      <c r="AE12" s="495"/>
      <c r="AF12" s="495"/>
      <c r="AG12" s="495"/>
      <c r="AH12" s="495"/>
      <c r="AI12" s="495"/>
      <c r="AJ12" s="495"/>
      <c r="AK12" s="495"/>
      <c r="AL12" s="495"/>
      <c r="AM12" s="495"/>
      <c r="AN12" s="495"/>
      <c r="AO12" s="495"/>
      <c r="AP12" s="495"/>
      <c r="AQ12" s="495"/>
      <c r="AR12" s="495"/>
      <c r="AS12" s="495"/>
      <c r="AT12" s="495"/>
    </row>
    <row r="13" spans="1:114">
      <c r="C13" s="495"/>
      <c r="D13" s="495"/>
      <c r="E13" s="495"/>
      <c r="F13" s="495"/>
      <c r="G13" s="495"/>
      <c r="H13" s="495"/>
      <c r="I13" s="495"/>
      <c r="J13" s="495"/>
      <c r="K13" s="495"/>
      <c r="L13" s="495"/>
      <c r="M13" s="495"/>
      <c r="N13" s="495"/>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495"/>
      <c r="AL13" s="495"/>
      <c r="AM13" s="495"/>
      <c r="AN13" s="495"/>
      <c r="AO13" s="495"/>
      <c r="AP13" s="495"/>
      <c r="AQ13" s="495"/>
      <c r="AR13" s="495"/>
      <c r="AS13" s="495"/>
      <c r="AT13" s="495"/>
    </row>
    <row r="14" spans="1:114">
      <c r="C14" s="494"/>
      <c r="D14" s="494"/>
      <c r="E14" s="494"/>
      <c r="F14" s="494"/>
      <c r="G14" s="494"/>
      <c r="H14" s="494"/>
      <c r="I14" s="494"/>
      <c r="J14" s="494"/>
      <c r="K14" s="494"/>
      <c r="L14" s="494"/>
      <c r="M14" s="494"/>
      <c r="N14" s="494"/>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494"/>
      <c r="AL14" s="494"/>
      <c r="AM14" s="494"/>
      <c r="AN14" s="494"/>
      <c r="AO14" s="494"/>
      <c r="AP14" s="494"/>
      <c r="AQ14" s="494"/>
      <c r="AR14" s="494"/>
      <c r="AS14" s="494"/>
      <c r="AT14" s="494"/>
    </row>
    <row r="15" spans="1:114">
      <c r="C15" s="494"/>
      <c r="D15" s="494"/>
      <c r="E15" s="494"/>
      <c r="F15" s="494"/>
    </row>
    <row r="16" spans="1:114">
      <c r="C16" s="494"/>
      <c r="D16" s="494"/>
      <c r="E16" s="494"/>
      <c r="F16" s="494"/>
    </row>
    <row r="17" spans="3:101" ht="13.5" thickBot="1">
      <c r="C17" s="494"/>
      <c r="D17" s="494"/>
      <c r="E17" s="494"/>
      <c r="F17" s="494"/>
    </row>
    <row r="18" spans="3:101" ht="13.5" thickBot="1">
      <c r="CL18" s="1438" t="s">
        <v>620</v>
      </c>
      <c r="CM18" s="1439"/>
      <c r="CN18" s="1439"/>
      <c r="CO18" s="1439"/>
      <c r="CP18" s="1439"/>
      <c r="CQ18" s="1439"/>
      <c r="CR18" s="1439"/>
      <c r="CS18" s="1439"/>
      <c r="CT18" s="1439"/>
      <c r="CU18" s="1439"/>
      <c r="CV18" s="1439"/>
      <c r="CW18" s="1440"/>
    </row>
    <row r="19" spans="3:101">
      <c r="CL19" s="496" t="s">
        <v>266</v>
      </c>
      <c r="CM19" s="497"/>
      <c r="CN19" s="497"/>
      <c r="CO19" s="1398" t="s">
        <v>677</v>
      </c>
      <c r="CP19" s="498"/>
      <c r="CQ19" s="498"/>
      <c r="CR19" s="498"/>
      <c r="CS19" s="498"/>
      <c r="CT19" s="498"/>
      <c r="CU19" s="497"/>
      <c r="CV19" s="497"/>
      <c r="CW19" s="497"/>
    </row>
    <row r="20" spans="3:101">
      <c r="CL20" s="499"/>
      <c r="CM20" s="500"/>
      <c r="CN20" s="500"/>
      <c r="CO20" s="500"/>
      <c r="CP20" s="500"/>
      <c r="CQ20" s="500"/>
      <c r="CR20" s="500"/>
      <c r="CS20" s="500"/>
      <c r="CT20" s="500"/>
      <c r="CU20" s="500"/>
      <c r="CV20" s="500"/>
      <c r="CW20" s="501"/>
    </row>
    <row r="21" spans="3:101">
      <c r="CL21" s="502"/>
      <c r="CM21" s="503" t="s">
        <v>268</v>
      </c>
      <c r="CN21" s="504" t="s">
        <v>547</v>
      </c>
      <c r="CO21" s="497"/>
      <c r="CP21" s="497"/>
      <c r="CQ21" s="497"/>
      <c r="CR21" s="497"/>
      <c r="CS21" s="497"/>
      <c r="CT21" s="497"/>
      <c r="CU21" s="497"/>
      <c r="CV21" s="497"/>
      <c r="CW21" s="505"/>
    </row>
    <row r="22" spans="3:101">
      <c r="CL22" s="502"/>
      <c r="CM22" s="497"/>
      <c r="CN22" s="506" t="s">
        <v>678</v>
      </c>
      <c r="CO22" s="497"/>
      <c r="CP22" s="497"/>
      <c r="CQ22" s="497"/>
      <c r="CR22" s="497"/>
      <c r="CS22" s="497"/>
      <c r="CT22" s="497"/>
      <c r="CU22" s="497"/>
      <c r="CV22" s="497"/>
      <c r="CW22" s="507" t="s">
        <v>270</v>
      </c>
    </row>
    <row r="23" spans="3:101">
      <c r="CL23" s="502"/>
      <c r="CM23" s="497"/>
      <c r="CN23" s="508">
        <f>CN8</f>
        <v>3.5036364440878298</v>
      </c>
      <c r="CO23" s="509"/>
      <c r="CP23" s="497"/>
      <c r="CQ23" s="497"/>
      <c r="CR23" s="497"/>
      <c r="CS23" s="497"/>
      <c r="CT23" s="497"/>
      <c r="CU23" s="497"/>
      <c r="CV23" s="497"/>
      <c r="CW23" s="510">
        <f>CN23</f>
        <v>3.5036364440878298</v>
      </c>
    </row>
    <row r="24" spans="3:101">
      <c r="CL24" s="502"/>
      <c r="CM24" s="497"/>
      <c r="CN24" s="497"/>
      <c r="CO24" s="497"/>
      <c r="CP24" s="497"/>
      <c r="CQ24" s="497"/>
      <c r="CR24" s="497"/>
      <c r="CS24" s="497"/>
      <c r="CT24" s="497"/>
      <c r="CU24" s="497"/>
      <c r="CV24" s="497"/>
      <c r="CW24" s="510"/>
    </row>
    <row r="25" spans="3:101">
      <c r="CL25" s="1441" t="s">
        <v>271</v>
      </c>
      <c r="CM25" s="1442"/>
      <c r="CN25" s="1442"/>
      <c r="CO25" s="497" t="s">
        <v>621</v>
      </c>
      <c r="CP25" s="497"/>
      <c r="CQ25" s="497"/>
      <c r="CR25" s="497"/>
      <c r="CS25" s="497"/>
      <c r="CT25" s="497"/>
      <c r="CU25" s="497"/>
      <c r="CV25" s="497"/>
      <c r="CW25" s="510"/>
    </row>
    <row r="26" spans="3:101">
      <c r="CL26" s="511"/>
      <c r="CM26" s="503"/>
      <c r="CN26" s="445" t="str">
        <f>CO7</f>
        <v>2026Q3</v>
      </c>
      <c r="CO26" s="445" t="str">
        <f t="shared" ref="CO26:CU26" si="0">CP7</f>
        <v>2026Q4</v>
      </c>
      <c r="CP26" s="445" t="str">
        <f t="shared" si="0"/>
        <v>2027Q1</v>
      </c>
      <c r="CQ26" s="445" t="str">
        <f t="shared" si="0"/>
        <v>2027Q2</v>
      </c>
      <c r="CR26" s="445" t="str">
        <f t="shared" si="0"/>
        <v>2027Q3</v>
      </c>
      <c r="CS26" s="445" t="str">
        <f t="shared" si="0"/>
        <v>2027Q4</v>
      </c>
      <c r="CT26" s="445" t="str">
        <f t="shared" si="0"/>
        <v>2028Q1</v>
      </c>
      <c r="CU26" s="445" t="str">
        <f t="shared" si="0"/>
        <v>2028Q2</v>
      </c>
      <c r="CV26" s="497"/>
      <c r="CW26" s="510"/>
    </row>
    <row r="27" spans="3:101">
      <c r="CL27" s="502"/>
      <c r="CM27" s="497"/>
      <c r="CN27" s="492" t="s">
        <v>545</v>
      </c>
      <c r="CO27" s="492" t="s">
        <v>545</v>
      </c>
      <c r="CP27" s="492" t="s">
        <v>545</v>
      </c>
      <c r="CQ27" s="492" t="s">
        <v>545</v>
      </c>
      <c r="CR27" s="1414" t="s">
        <v>615</v>
      </c>
      <c r="CS27" s="1414" t="s">
        <v>615</v>
      </c>
      <c r="CT27" s="1414" t="s">
        <v>615</v>
      </c>
      <c r="CU27" s="1414" t="s">
        <v>615</v>
      </c>
      <c r="CV27" s="497"/>
      <c r="CW27" s="510"/>
    </row>
    <row r="28" spans="3:101">
      <c r="CL28" s="502"/>
      <c r="CM28" s="497"/>
      <c r="CN28" s="512">
        <f>CO8</f>
        <v>3.52842418661261</v>
      </c>
      <c r="CO28" s="512">
        <f t="shared" ref="CO28:CU28" si="1">CP8</f>
        <v>3.5518223377445399</v>
      </c>
      <c r="CP28" s="512">
        <f t="shared" si="1"/>
        <v>3.5704329661040499</v>
      </c>
      <c r="CQ28" s="512">
        <f t="shared" si="1"/>
        <v>3.59431879867507</v>
      </c>
      <c r="CR28" s="512">
        <f t="shared" si="1"/>
        <v>3.6197296850457299</v>
      </c>
      <c r="CS28" s="512">
        <f t="shared" si="1"/>
        <v>3.6489463470633501</v>
      </c>
      <c r="CT28" s="512">
        <f t="shared" si="1"/>
        <v>3.6687124556605899</v>
      </c>
      <c r="CU28" s="512">
        <f t="shared" si="1"/>
        <v>3.6864294893499601</v>
      </c>
      <c r="CV28" s="497"/>
      <c r="CW28" s="510">
        <f>AVERAGE(CN28:CU28)</f>
        <v>3.6086020332819881</v>
      </c>
    </row>
    <row r="29" spans="3:101">
      <c r="CL29" s="502"/>
      <c r="CM29" s="497"/>
      <c r="CN29" s="497"/>
      <c r="CO29" s="497"/>
      <c r="CP29" s="497"/>
      <c r="CQ29" s="497"/>
      <c r="CR29" s="497"/>
      <c r="CS29" s="497"/>
      <c r="CT29" s="497"/>
      <c r="CU29" s="497"/>
      <c r="CV29" s="497"/>
      <c r="CW29" s="513"/>
    </row>
    <row r="30" spans="3:101">
      <c r="CL30" s="502"/>
      <c r="CM30" s="497"/>
      <c r="CN30" s="497"/>
      <c r="CO30" s="497"/>
      <c r="CP30" s="497"/>
      <c r="CQ30" s="497"/>
      <c r="CR30" s="497"/>
      <c r="CS30" s="497"/>
      <c r="CT30" s="497"/>
      <c r="CU30" s="497"/>
      <c r="CV30" s="514" t="s">
        <v>273</v>
      </c>
      <c r="CW30" s="515">
        <f>(CW28-CW23)/CW23</f>
        <v>2.9959041375791508E-2</v>
      </c>
    </row>
    <row r="31" spans="3:101">
      <c r="CL31" s="516"/>
      <c r="CM31" s="517"/>
      <c r="CN31" s="517"/>
      <c r="CO31" s="517"/>
      <c r="CP31" s="517"/>
      <c r="CQ31" s="517"/>
      <c r="CR31" s="517"/>
      <c r="CS31" s="517"/>
      <c r="CT31" s="517"/>
      <c r="CU31" s="517"/>
      <c r="CV31" s="517"/>
      <c r="CW31" s="518"/>
    </row>
    <row r="34" spans="90:101">
      <c r="CR34" s="494"/>
    </row>
    <row r="35" spans="90:101" ht="13.5" thickBot="1"/>
    <row r="36" spans="90:101" ht="13.5" thickBot="1">
      <c r="CL36" s="1438" t="s">
        <v>679</v>
      </c>
      <c r="CM36" s="1439"/>
      <c r="CN36" s="1439"/>
      <c r="CO36" s="1439"/>
      <c r="CP36" s="1439"/>
      <c r="CQ36" s="1439"/>
      <c r="CR36" s="1439"/>
      <c r="CS36" s="1439"/>
      <c r="CT36" s="1439"/>
      <c r="CU36" s="1439"/>
      <c r="CV36" s="1439"/>
      <c r="CW36" s="1440"/>
    </row>
    <row r="37" spans="90:101">
      <c r="CL37" s="496" t="s">
        <v>266</v>
      </c>
      <c r="CM37" s="497"/>
      <c r="CN37" s="497"/>
      <c r="CO37" s="1398" t="s">
        <v>677</v>
      </c>
      <c r="CP37" s="498"/>
      <c r="CQ37" s="498"/>
      <c r="CR37" s="498"/>
      <c r="CS37" s="498"/>
      <c r="CT37" s="498"/>
      <c r="CU37" s="497"/>
      <c r="CV37" s="497"/>
      <c r="CW37" s="497"/>
    </row>
    <row r="38" spans="90:101">
      <c r="CL38" s="499"/>
      <c r="CM38" s="500"/>
      <c r="CN38" s="500"/>
      <c r="CO38" s="500"/>
      <c r="CP38" s="500"/>
      <c r="CQ38" s="500"/>
      <c r="CR38" s="500"/>
      <c r="CS38" s="500"/>
      <c r="CT38" s="500"/>
      <c r="CU38" s="500"/>
      <c r="CV38" s="500"/>
      <c r="CW38" s="501"/>
    </row>
    <row r="39" spans="90:101">
      <c r="CL39" s="502"/>
      <c r="CM39" s="503" t="s">
        <v>268</v>
      </c>
      <c r="CN39" s="504" t="s">
        <v>547</v>
      </c>
      <c r="CO39" s="497"/>
      <c r="CP39" s="497"/>
      <c r="CQ39" s="497"/>
      <c r="CR39" s="497"/>
      <c r="CS39" s="497"/>
      <c r="CT39" s="497"/>
      <c r="CU39" s="497"/>
      <c r="CV39" s="497"/>
      <c r="CW39" s="505"/>
    </row>
    <row r="40" spans="90:101">
      <c r="CL40" s="502"/>
      <c r="CM40" s="497"/>
      <c r="CN40" s="506" t="s">
        <v>678</v>
      </c>
      <c r="CO40" s="497"/>
      <c r="CP40" s="497"/>
      <c r="CQ40" s="497"/>
      <c r="CR40" s="497"/>
      <c r="CS40" s="497"/>
      <c r="CT40" s="497"/>
      <c r="CU40" s="497"/>
      <c r="CV40" s="497"/>
      <c r="CW40" s="507" t="s">
        <v>270</v>
      </c>
    </row>
    <row r="41" spans="90:101">
      <c r="CL41" s="502"/>
      <c r="CM41" s="497"/>
      <c r="CN41" s="508">
        <f>CN9</f>
        <v>3.4930740830614599</v>
      </c>
      <c r="CO41" s="509"/>
      <c r="CP41" s="497"/>
      <c r="CQ41" s="497"/>
      <c r="CR41" s="497"/>
      <c r="CS41" s="497"/>
      <c r="CT41" s="497"/>
      <c r="CU41" s="497"/>
      <c r="CV41" s="497"/>
      <c r="CW41" s="510">
        <f>CN41</f>
        <v>3.4930740830614599</v>
      </c>
    </row>
    <row r="42" spans="90:101">
      <c r="CL42" s="502"/>
      <c r="CM42" s="497"/>
      <c r="CN42" s="497"/>
      <c r="CO42" s="497"/>
      <c r="CP42" s="497"/>
      <c r="CQ42" s="497"/>
      <c r="CR42" s="497"/>
      <c r="CS42" s="497"/>
      <c r="CT42" s="497"/>
      <c r="CU42" s="497"/>
      <c r="CV42" s="497"/>
      <c r="CW42" s="510"/>
    </row>
    <row r="43" spans="90:101">
      <c r="CL43" s="1441" t="s">
        <v>271</v>
      </c>
      <c r="CM43" s="1442"/>
      <c r="CN43" s="1442"/>
      <c r="CO43" s="497" t="s">
        <v>621</v>
      </c>
      <c r="CP43" s="497"/>
      <c r="CQ43" s="497"/>
      <c r="CR43" s="497"/>
      <c r="CS43" s="497"/>
      <c r="CT43" s="497"/>
      <c r="CU43" s="497"/>
      <c r="CV43" s="497"/>
      <c r="CW43" s="510"/>
    </row>
    <row r="44" spans="90:101">
      <c r="CL44" s="511"/>
      <c r="CM44" s="503"/>
      <c r="CN44" s="445" t="str">
        <f>CO7</f>
        <v>2026Q3</v>
      </c>
      <c r="CO44" s="445" t="str">
        <f t="shared" ref="CO44:CU44" si="2">CP7</f>
        <v>2026Q4</v>
      </c>
      <c r="CP44" s="445" t="str">
        <f t="shared" si="2"/>
        <v>2027Q1</v>
      </c>
      <c r="CQ44" s="445" t="str">
        <f t="shared" si="2"/>
        <v>2027Q2</v>
      </c>
      <c r="CR44" s="445" t="str">
        <f t="shared" si="2"/>
        <v>2027Q3</v>
      </c>
      <c r="CS44" s="445" t="str">
        <f t="shared" si="2"/>
        <v>2027Q4</v>
      </c>
      <c r="CT44" s="445" t="str">
        <f t="shared" si="2"/>
        <v>2028Q1</v>
      </c>
      <c r="CU44" s="445" t="str">
        <f t="shared" si="2"/>
        <v>2028Q2</v>
      </c>
      <c r="CV44" s="497"/>
      <c r="CW44" s="510"/>
    </row>
    <row r="45" spans="90:101">
      <c r="CL45" s="502"/>
      <c r="CM45" s="497"/>
      <c r="CN45" s="492" t="s">
        <v>545</v>
      </c>
      <c r="CO45" s="492" t="s">
        <v>545</v>
      </c>
      <c r="CP45" s="492" t="s">
        <v>545</v>
      </c>
      <c r="CQ45" s="492" t="s">
        <v>545</v>
      </c>
      <c r="CR45" s="1414" t="s">
        <v>615</v>
      </c>
      <c r="CS45" s="1414" t="s">
        <v>615</v>
      </c>
      <c r="CT45" s="1414" t="s">
        <v>615</v>
      </c>
      <c r="CU45" s="1414" t="s">
        <v>615</v>
      </c>
      <c r="CV45" s="497"/>
      <c r="CW45" s="510"/>
    </row>
    <row r="46" spans="90:101">
      <c r="CL46" s="502"/>
      <c r="CM46" s="497"/>
      <c r="CN46" s="512">
        <f>CO9</f>
        <v>3.5166970181017101</v>
      </c>
      <c r="CO46" s="512">
        <f t="shared" ref="CO46:CU46" si="3">CP9</f>
        <v>3.5391359576809802</v>
      </c>
      <c r="CP46" s="512">
        <f t="shared" si="3"/>
        <v>3.5557031093286899</v>
      </c>
      <c r="CQ46" s="512">
        <f t="shared" si="3"/>
        <v>3.5777375244542702</v>
      </c>
      <c r="CR46" s="512">
        <f t="shared" si="3"/>
        <v>3.6014165177855402</v>
      </c>
      <c r="CS46" s="512">
        <f t="shared" si="3"/>
        <v>3.6290949288132999</v>
      </c>
      <c r="CT46" s="512">
        <f t="shared" si="3"/>
        <v>3.64749988924493</v>
      </c>
      <c r="CU46" s="512">
        <f t="shared" si="3"/>
        <v>3.6637983633625799</v>
      </c>
      <c r="CV46" s="497"/>
      <c r="CW46" s="510">
        <f>AVERAGE(CN46:CU46)</f>
        <v>3.5913854135965</v>
      </c>
    </row>
    <row r="47" spans="90:101">
      <c r="CL47" s="502"/>
      <c r="CM47" s="497"/>
      <c r="CN47" s="497"/>
      <c r="CO47" s="497"/>
      <c r="CP47" s="497"/>
      <c r="CQ47" s="497"/>
      <c r="CR47" s="497"/>
      <c r="CS47" s="497"/>
      <c r="CT47" s="497"/>
      <c r="CU47" s="497"/>
      <c r="CV47" s="497"/>
      <c r="CW47" s="513"/>
    </row>
    <row r="48" spans="90:101">
      <c r="CL48" s="502"/>
      <c r="CM48" s="497"/>
      <c r="CN48" s="497"/>
      <c r="CO48" s="497"/>
      <c r="CP48" s="497"/>
      <c r="CQ48" s="497"/>
      <c r="CR48" s="497"/>
      <c r="CS48" s="497"/>
      <c r="CT48" s="497"/>
      <c r="CU48" s="497"/>
      <c r="CV48" s="514" t="s">
        <v>273</v>
      </c>
      <c r="CW48" s="515">
        <f>(CW46-CW41)/CW41</f>
        <v>2.8144645145595178E-2</v>
      </c>
    </row>
    <row r="49" spans="90:101">
      <c r="CL49" s="516"/>
      <c r="CM49" s="517"/>
      <c r="CN49" s="517"/>
      <c r="CO49" s="517"/>
      <c r="CP49" s="517"/>
      <c r="CQ49" s="517"/>
      <c r="CR49" s="517"/>
      <c r="CS49" s="517"/>
      <c r="CT49" s="517"/>
      <c r="CU49" s="517"/>
      <c r="CV49" s="517"/>
      <c r="CW49" s="518"/>
    </row>
  </sheetData>
  <mergeCells count="5">
    <mergeCell ref="A1:B1"/>
    <mergeCell ref="CL18:CW18"/>
    <mergeCell ref="CL25:CN25"/>
    <mergeCell ref="CL36:CW36"/>
    <mergeCell ref="CL43:CN43"/>
  </mergeCells>
  <pageMargins left="0.25" right="0.25"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AF952-FA21-4ED3-8FEE-99730A39BB56}">
  <dimension ref="A1:F44"/>
  <sheetViews>
    <sheetView zoomScale="80" zoomScaleNormal="80" workbookViewId="0">
      <selection activeCell="P39" sqref="P39"/>
    </sheetView>
  </sheetViews>
  <sheetFormatPr defaultRowHeight="15"/>
  <cols>
    <col min="2" max="2" width="4.140625" customWidth="1"/>
    <col min="3" max="3" width="33.42578125" customWidth="1"/>
    <col min="4" max="4" width="13.85546875" customWidth="1"/>
    <col min="6" max="6" width="18.85546875" customWidth="1"/>
  </cols>
  <sheetData>
    <row r="1" spans="1:6" ht="15.75" thickBot="1"/>
    <row r="2" spans="1:6">
      <c r="C2" s="1627" t="s">
        <v>748</v>
      </c>
      <c r="D2" s="1628"/>
      <c r="E2" s="1628"/>
      <c r="F2" s="1629"/>
    </row>
    <row r="3" spans="1:6">
      <c r="C3" s="630" t="s">
        <v>749</v>
      </c>
      <c r="D3" s="1630"/>
      <c r="E3" s="1630"/>
      <c r="F3" s="1368">
        <v>780</v>
      </c>
    </row>
    <row r="4" spans="1:6">
      <c r="C4" s="1369" t="s">
        <v>750</v>
      </c>
      <c r="D4" s="1295" t="s">
        <v>23</v>
      </c>
      <c r="E4" s="1295" t="s">
        <v>693</v>
      </c>
      <c r="F4" s="1370" t="s">
        <v>25</v>
      </c>
    </row>
    <row r="5" spans="1:6">
      <c r="A5">
        <v>1</v>
      </c>
      <c r="C5" s="578" t="s">
        <v>364</v>
      </c>
      <c r="D5" s="1237">
        <f>IFERROR(INDEX('[21]Master Data'!$D$4:$D$18,MATCH(C5,'[21]Master Data'!$C$4:$C$18,0)),"")</f>
        <v>81486.911999999997</v>
      </c>
      <c r="E5" s="1371">
        <v>0.05</v>
      </c>
      <c r="F5" s="1372">
        <f>IFERROR(D5*E5,0)</f>
        <v>4074.3456000000001</v>
      </c>
    </row>
    <row r="6" spans="1:6">
      <c r="A6">
        <v>2</v>
      </c>
      <c r="C6" s="578" t="s">
        <v>751</v>
      </c>
      <c r="D6" s="1237">
        <f>IFERROR(INDEX('[21]Master Data'!$D$4:$D$18,MATCH(C6,'[21]Master Data'!$C$4:$C$18,0)),"")</f>
        <v>66537.12000000001</v>
      </c>
      <c r="E6" s="1371">
        <v>8.851063829787234E-2</v>
      </c>
      <c r="F6" s="1372">
        <f t="shared" ref="F6:F13" si="0">IFERROR(D6*E6,0)</f>
        <v>5889.2429617021289</v>
      </c>
    </row>
    <row r="7" spans="1:6">
      <c r="A7">
        <v>3</v>
      </c>
      <c r="C7" s="578" t="s">
        <v>752</v>
      </c>
      <c r="D7" s="1237" t="str">
        <f>IFERROR(INDEX('[21]Master Data'!$D$4:$D$18,MATCH(C7,'[21]Master Data'!$C$4:$C$18,0)),"")</f>
        <v/>
      </c>
      <c r="E7" s="1371" t="s">
        <v>752</v>
      </c>
      <c r="F7" s="1372">
        <f t="shared" si="0"/>
        <v>0</v>
      </c>
    </row>
    <row r="8" spans="1:6" hidden="1">
      <c r="A8">
        <v>4</v>
      </c>
      <c r="C8" s="1373" t="s">
        <v>752</v>
      </c>
      <c r="D8" s="1296" t="str">
        <f>IFERROR(INDEX('[21]Master Data'!$D$4:$D$18,MATCH(C8,'[21]Master Data'!$C$4:$C$18,0)),"")</f>
        <v/>
      </c>
      <c r="E8" s="1374" t="s">
        <v>752</v>
      </c>
      <c r="F8" s="1375">
        <f t="shared" si="0"/>
        <v>0</v>
      </c>
    </row>
    <row r="9" spans="1:6" hidden="1">
      <c r="A9">
        <v>5</v>
      </c>
      <c r="C9" s="1373" t="s">
        <v>752</v>
      </c>
      <c r="D9" s="1296" t="str">
        <f>IFERROR(INDEX('[21]Master Data'!$D$4:$D$18,MATCH(C9,'[21]Master Data'!$C$4:$C$18,0)),"")</f>
        <v/>
      </c>
      <c r="E9" s="1374" t="s">
        <v>752</v>
      </c>
      <c r="F9" s="1375">
        <f t="shared" si="0"/>
        <v>0</v>
      </c>
    </row>
    <row r="10" spans="1:6" hidden="1">
      <c r="A10">
        <v>6</v>
      </c>
      <c r="C10" s="1373" t="s">
        <v>752</v>
      </c>
      <c r="D10" s="1296" t="str">
        <f>IFERROR(INDEX('[21]Master Data'!$D$4:$D$18,MATCH(C10,'[21]Master Data'!$C$4:$C$18,0)),"")</f>
        <v/>
      </c>
      <c r="E10" s="1374" t="s">
        <v>752</v>
      </c>
      <c r="F10" s="1375">
        <f t="shared" si="0"/>
        <v>0</v>
      </c>
    </row>
    <row r="11" spans="1:6" hidden="1">
      <c r="A11">
        <v>7</v>
      </c>
      <c r="C11" s="1373" t="s">
        <v>752</v>
      </c>
      <c r="D11" s="1296" t="str">
        <f>IFERROR(INDEX('[21]Master Data'!$D$4:$D$18,MATCH(C11,'[21]Master Data'!$C$4:$C$18,0)),"")</f>
        <v/>
      </c>
      <c r="E11" s="1374" t="s">
        <v>752</v>
      </c>
      <c r="F11" s="1375">
        <f t="shared" si="0"/>
        <v>0</v>
      </c>
    </row>
    <row r="12" spans="1:6" hidden="1">
      <c r="A12">
        <v>8</v>
      </c>
      <c r="C12" s="1373" t="s">
        <v>752</v>
      </c>
      <c r="D12" s="1296" t="str">
        <f>IFERROR(INDEX('[21]Master Data'!$D$4:$D$18,MATCH(C12,'[21]Master Data'!$C$4:$C$18,0)),"")</f>
        <v/>
      </c>
      <c r="E12" s="1374" t="s">
        <v>752</v>
      </c>
      <c r="F12" s="1375">
        <f t="shared" si="0"/>
        <v>0</v>
      </c>
    </row>
    <row r="13" spans="1:6" hidden="1">
      <c r="A13">
        <v>9</v>
      </c>
      <c r="C13" s="1373" t="s">
        <v>752</v>
      </c>
      <c r="D13" s="1296" t="str">
        <f>IFERROR(INDEX('[21]Master Data'!$D$4:$D$18,MATCH(C13,'[21]Master Data'!$C$4:$C$18,0)),"")</f>
        <v/>
      </c>
      <c r="E13" s="1374" t="s">
        <v>752</v>
      </c>
      <c r="F13" s="1375">
        <f t="shared" si="0"/>
        <v>0</v>
      </c>
    </row>
    <row r="14" spans="1:6" hidden="1">
      <c r="A14">
        <v>10</v>
      </c>
      <c r="C14" s="1373" t="s">
        <v>752</v>
      </c>
      <c r="D14" s="1296" t="str">
        <f>IFERROR(INDEX('[21]Master Data'!$D$4:$D$18,MATCH(C14,'[21]Master Data'!$C$4:$C$18,0)),"")</f>
        <v/>
      </c>
      <c r="E14" s="1374" t="s">
        <v>752</v>
      </c>
      <c r="F14" s="1375"/>
    </row>
    <row r="15" spans="1:6">
      <c r="C15" s="615" t="s">
        <v>753</v>
      </c>
      <c r="D15" s="624"/>
      <c r="E15" s="1376">
        <f>SUM(E5:E14)</f>
        <v>0.13851063829787236</v>
      </c>
      <c r="F15" s="1377">
        <f>SUM(F5:F14)</f>
        <v>9963.5885617021286</v>
      </c>
    </row>
    <row r="16" spans="1:6">
      <c r="C16" s="578"/>
      <c r="F16" s="600"/>
    </row>
    <row r="17" spans="1:6">
      <c r="C17" s="583" t="s">
        <v>754</v>
      </c>
      <c r="D17" s="1297">
        <f>'[21]Master Data'!C24</f>
        <v>0.24970000000000001</v>
      </c>
      <c r="E17" s="1048"/>
      <c r="F17" s="1378">
        <f>F15*D17</f>
        <v>2487.9080638570217</v>
      </c>
    </row>
    <row r="18" spans="1:6">
      <c r="C18" s="1379" t="s">
        <v>694</v>
      </c>
      <c r="D18" s="1241"/>
      <c r="E18" s="1241"/>
      <c r="F18" s="1380">
        <f>SUM(F15:F17)</f>
        <v>12451.49662555915</v>
      </c>
    </row>
    <row r="19" spans="1:6">
      <c r="C19" s="578"/>
      <c r="F19" s="600"/>
    </row>
    <row r="20" spans="1:6">
      <c r="C20" s="1076" t="s">
        <v>695</v>
      </c>
      <c r="F20" s="600"/>
    </row>
    <row r="21" spans="1:6">
      <c r="C21" s="578"/>
      <c r="F21" s="600"/>
    </row>
    <row r="22" spans="1:6">
      <c r="A22">
        <v>1</v>
      </c>
      <c r="C22" s="578" t="s">
        <v>755</v>
      </c>
      <c r="D22" s="1237">
        <f>IFERROR(INDEX('[21]Master Data'!$D$63:$D$68,MATCH(C22,'[21]Master Data'!$B$63:$B$68,0)),"")</f>
        <v>5401.4524800000008</v>
      </c>
      <c r="E22" s="692">
        <f>E15</f>
        <v>0.13851063829787236</v>
      </c>
      <c r="F22" s="1381">
        <f>D22*E22</f>
        <v>748.15863074042579</v>
      </c>
    </row>
    <row r="23" spans="1:6">
      <c r="A23">
        <v>2</v>
      </c>
      <c r="C23" s="578" t="s">
        <v>756</v>
      </c>
      <c r="D23" s="1237">
        <f>IFERROR(INDEX('[21]Master Data'!$D$63:$D$68,MATCH(C23,'[21]Master Data'!$B$63:$B$68,0)),"")</f>
        <v>4362.2546813195822</v>
      </c>
      <c r="E23" s="692">
        <f>E15</f>
        <v>0.13851063829787236</v>
      </c>
      <c r="F23" s="1381">
        <f t="shared" ref="F23" si="1">D23*E23</f>
        <v>604.21868032745715</v>
      </c>
    </row>
    <row r="24" spans="1:6">
      <c r="A24">
        <v>3</v>
      </c>
      <c r="C24" s="578" t="s">
        <v>757</v>
      </c>
      <c r="D24" s="1237">
        <f>IFERROR(INDEX('[21]Master Data'!$D$63:$D$68,MATCH(C24,'[21]Master Data'!$B$63:$B$68,0)),"")</f>
        <v>1265.8372000000002</v>
      </c>
      <c r="E24" s="692">
        <f>E15</f>
        <v>0.13851063829787236</v>
      </c>
      <c r="F24" s="1381">
        <f>D24*E24</f>
        <v>175.33191855319154</v>
      </c>
    </row>
    <row r="25" spans="1:6">
      <c r="A25">
        <v>4</v>
      </c>
      <c r="C25" s="722" t="s">
        <v>758</v>
      </c>
      <c r="D25" s="1237">
        <f>IFERROR(INDEX('[21]Master Data'!$D$63:$D$68,MATCH(C25,'[21]Master Data'!$B$63:$B$68,0)),"")</f>
        <v>205.16</v>
      </c>
      <c r="E25" s="692"/>
      <c r="F25" s="1381">
        <f>D25</f>
        <v>205.16</v>
      </c>
    </row>
    <row r="26" spans="1:6">
      <c r="A26">
        <v>5</v>
      </c>
      <c r="C26" s="578" t="s">
        <v>759</v>
      </c>
      <c r="D26" s="1237">
        <f>IFERROR(INDEX('[21]Master Data'!$D$63:$D$68,MATCH(C26,'[21]Master Data'!$B$63:$B$68,0)),"")</f>
        <v>317.58768000000003</v>
      </c>
      <c r="E26" s="453"/>
      <c r="F26" s="1381">
        <f t="shared" ref="F26:F27" si="2">D26</f>
        <v>317.58768000000003</v>
      </c>
    </row>
    <row r="27" spans="1:6">
      <c r="A27">
        <v>6</v>
      </c>
      <c r="C27" s="578" t="s">
        <v>760</v>
      </c>
      <c r="D27" s="1237">
        <f>IFERROR(INDEX('[21]Master Data'!$D$63:$D$68,MATCH(C27,'[21]Master Data'!$B$63:$B$68,0)),"")</f>
        <v>17.438600000000001</v>
      </c>
      <c r="E27" s="453"/>
      <c r="F27" s="1381">
        <f t="shared" si="2"/>
        <v>17.438600000000001</v>
      </c>
    </row>
    <row r="28" spans="1:6" hidden="1">
      <c r="A28">
        <v>7</v>
      </c>
      <c r="C28" s="1373" t="s">
        <v>752</v>
      </c>
      <c r="D28" s="1296" t="s">
        <v>752</v>
      </c>
      <c r="E28" s="1382"/>
      <c r="F28" s="1383"/>
    </row>
    <row r="29" spans="1:6" hidden="1">
      <c r="A29">
        <v>8</v>
      </c>
      <c r="C29" s="1373" t="s">
        <v>752</v>
      </c>
      <c r="D29" s="1296" t="s">
        <v>752</v>
      </c>
      <c r="E29" s="1382"/>
      <c r="F29" s="1383"/>
    </row>
    <row r="30" spans="1:6" hidden="1">
      <c r="A30">
        <v>9</v>
      </c>
      <c r="C30" s="1373" t="s">
        <v>752</v>
      </c>
      <c r="D30" s="1296" t="s">
        <v>752</v>
      </c>
      <c r="E30" s="1382"/>
      <c r="F30" s="1383"/>
    </row>
    <row r="31" spans="1:6" hidden="1">
      <c r="A31">
        <v>10</v>
      </c>
      <c r="C31" s="1373" t="s">
        <v>752</v>
      </c>
      <c r="D31" s="1296" t="s">
        <v>752</v>
      </c>
      <c r="E31" s="1382"/>
      <c r="F31" s="1383"/>
    </row>
    <row r="32" spans="1:6" hidden="1">
      <c r="A32">
        <v>11</v>
      </c>
      <c r="C32" s="1373" t="s">
        <v>752</v>
      </c>
      <c r="D32" s="1296" t="s">
        <v>752</v>
      </c>
      <c r="E32" s="1382"/>
      <c r="F32" s="1383"/>
    </row>
    <row r="33" spans="1:6" hidden="1">
      <c r="A33">
        <v>12</v>
      </c>
      <c r="C33" s="1373" t="s">
        <v>752</v>
      </c>
      <c r="D33" s="1296" t="s">
        <v>752</v>
      </c>
      <c r="E33" s="1382"/>
      <c r="F33" s="1383"/>
    </row>
    <row r="34" spans="1:6">
      <c r="C34" s="583"/>
      <c r="D34" s="1048"/>
      <c r="E34" s="1048"/>
      <c r="F34" s="1384"/>
    </row>
    <row r="35" spans="1:6">
      <c r="C35" s="1379" t="s">
        <v>761</v>
      </c>
      <c r="D35" s="1241"/>
      <c r="E35" s="1241"/>
      <c r="F35" s="1385">
        <f>SUM(F22:F33)</f>
        <v>2067.8955096210748</v>
      </c>
    </row>
    <row r="36" spans="1:6">
      <c r="C36" s="578"/>
      <c r="F36" s="600"/>
    </row>
    <row r="37" spans="1:6">
      <c r="C37" s="1386" t="s">
        <v>701</v>
      </c>
      <c r="D37" s="1298"/>
      <c r="E37" s="1298"/>
      <c r="F37" s="1387">
        <f>SUM(F18,F35)</f>
        <v>14519.392135180224</v>
      </c>
    </row>
    <row r="38" spans="1:6">
      <c r="C38" s="1388" t="s">
        <v>762</v>
      </c>
      <c r="D38" s="1299">
        <f>'[21]Master Data'!C26</f>
        <v>0.12</v>
      </c>
      <c r="E38" s="1228"/>
      <c r="F38" s="1389">
        <f>F37*D38</f>
        <v>1742.3270562216269</v>
      </c>
    </row>
    <row r="39" spans="1:6">
      <c r="C39" s="1390" t="s">
        <v>48</v>
      </c>
      <c r="D39" s="1297">
        <f>'[21]Master Data'!C27</f>
        <v>2.9959041375791508E-2</v>
      </c>
      <c r="E39" s="1048"/>
      <c r="F39" s="1391">
        <f>SUM(F37:F38)*D39</f>
        <v>487.18551809671089</v>
      </c>
    </row>
    <row r="40" spans="1:6">
      <c r="C40" s="1076" t="s">
        <v>702</v>
      </c>
      <c r="D40" s="624"/>
      <c r="E40" s="624"/>
      <c r="F40" s="1392">
        <f>SUM(F37:F39)</f>
        <v>16748.904709498562</v>
      </c>
    </row>
    <row r="41" spans="1:6">
      <c r="C41" s="1393" t="s">
        <v>763</v>
      </c>
      <c r="D41" s="1300"/>
      <c r="E41" s="1300"/>
      <c r="F41" s="1385">
        <f>ROUND(F40/365,2)</f>
        <v>45.89</v>
      </c>
    </row>
    <row r="42" spans="1:6" ht="15.75" thickBot="1">
      <c r="C42" s="1394" t="s">
        <v>764</v>
      </c>
      <c r="D42" s="1395"/>
      <c r="E42" s="1395"/>
      <c r="F42" s="1396">
        <f>ROUND(F40/F3,2)</f>
        <v>21.47</v>
      </c>
    </row>
    <row r="43" spans="1:6">
      <c r="C43" s="1301"/>
      <c r="D43" s="1631" t="s">
        <v>765</v>
      </c>
      <c r="E43" s="1631"/>
      <c r="F43" s="1302">
        <v>20.149999999999999</v>
      </c>
    </row>
    <row r="44" spans="1:6">
      <c r="F44" s="351">
        <f>(F42-F43)/F43</f>
        <v>6.5508684863523597E-2</v>
      </c>
    </row>
  </sheetData>
  <mergeCells count="3">
    <mergeCell ref="C2:F2"/>
    <mergeCell ref="D3:E3"/>
    <mergeCell ref="D43:E4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CD00-B0BF-4D40-B021-E895B2BCA11C}">
  <dimension ref="A1:DFW300"/>
  <sheetViews>
    <sheetView topLeftCell="Q1" zoomScale="85" zoomScaleNormal="85" workbookViewId="0">
      <pane ySplit="1" topLeftCell="A2" activePane="bottomLeft" state="frozen"/>
      <selection pane="bottomLeft" activeCell="S5" sqref="S5"/>
    </sheetView>
  </sheetViews>
  <sheetFormatPr defaultRowHeight="15"/>
  <cols>
    <col min="1" max="1" width="40.7109375" customWidth="1"/>
    <col min="2" max="2" width="18.7109375" customWidth="1"/>
    <col min="4" max="31" width="18.7109375" customWidth="1"/>
    <col min="32" max="35" width="18.7109375" hidden="1" customWidth="1"/>
    <col min="36" max="43" width="18.7109375" customWidth="1"/>
    <col min="2524" max="2563" width="9.140625" style="315"/>
    <col min="2764" max="2883" width="9.140625" style="314"/>
  </cols>
  <sheetData>
    <row r="1" spans="1:43">
      <c r="A1" s="332">
        <v>16</v>
      </c>
      <c r="C1" s="331" t="s">
        <v>456</v>
      </c>
      <c r="E1" s="359">
        <f ca="1">IF(COUNT(E12:E300)=0,"-",AVERAGE(E12:OFFSET(E12,$A$1-1,0)))</f>
        <v>6943.9863067490169</v>
      </c>
      <c r="G1" s="359">
        <f ca="1">IF(COUNT(G12:G300)=0,"-",AVERAGE(G12:OFFSET(G12,$A$1-1,0)))</f>
        <v>18579.514633559891</v>
      </c>
      <c r="I1" s="359">
        <f ca="1">IF(COUNT(I12:I300)=0,"-",AVERAGE(I12:OFFSET(I12,$A$1-1,0)))</f>
        <v>2400</v>
      </c>
      <c r="K1" s="359">
        <f ca="1">IF(COUNT(K12:K300)=0,"-",AVERAGE(K12:OFFSET(K12,$A$1-1,0)))</f>
        <v>40962.926550157579</v>
      </c>
      <c r="M1" s="359">
        <f ca="1">IF(COUNT(M12:M300)=0,"-",AVERAGE(M12:OFFSET(M12,$A$1-1,0)))</f>
        <v>67945.572054583026</v>
      </c>
      <c r="O1" s="359">
        <f ca="1">IF(COUNT(O12:O300)=0,"-",AVERAGE(O12:OFFSET(O12,$A$1-1,0)))</f>
        <v>1038.3679289764048</v>
      </c>
      <c r="Q1" s="359">
        <f ca="1">IF(COUNT(Q12:Q300)=0,"-",AVERAGE(Q12:OFFSET(Q12,$A$1-1,0)))</f>
        <v>1251.0417993971521</v>
      </c>
      <c r="S1" s="359">
        <f ca="1">IF(COUNT(S12:S300)=0,"-",AVERAGE(S12:OFFSET(S12,$A$1-1,0)))</f>
        <v>205.41193658843756</v>
      </c>
      <c r="U1" s="359">
        <f ca="1">IF(COUNT(U12:U300)=0,"-",AVERAGE(U12:OFFSET(U12,$A$1-1,0)))</f>
        <v>187.14596949891069</v>
      </c>
      <c r="W1" s="359">
        <f ca="1">IF(COUNT(W12:W300)=0,"-",AVERAGE(W12:OFFSET(W12,$A$1-1,0)))</f>
        <v>1112.2391370097794</v>
      </c>
      <c r="Y1" s="359">
        <f ca="1">IF(COUNT(Y12:Y300)=0,"-",AVERAGE(Y12:OFFSET(Y12,$A$1-1,0)))</f>
        <v>4959.0769230769229</v>
      </c>
      <c r="AA1" s="359">
        <f ca="1">IF(COUNT(AA12:AA300)=0,"-",AVERAGE(AA12:OFFSET(AA12,$A$1-1,0)))</f>
        <v>12.975098296199214</v>
      </c>
      <c r="AC1" s="359">
        <f ca="1">IF(COUNT(AC12:AC300)=0,"-",AVERAGE(AC12:OFFSET(AC12,$A$1-1,0)))</f>
        <v>1771.670793963008</v>
      </c>
      <c r="AE1" s="359">
        <f ca="1">IF(COUNT(AE12:AE300)=0,"-",AVERAGE(AE12:OFFSET(AE12,$A$1-1,0)))</f>
        <v>5387.4924471299091</v>
      </c>
      <c r="AG1" s="359" t="str">
        <f ca="1">IF(COUNT(AG12:AG300)=0,"-",AVERAGE(AG12:OFFSET(AG12,$A$1-1,0)))</f>
        <v>-</v>
      </c>
      <c r="AI1" s="359" t="str">
        <f ca="1">IF(COUNT(AI12:AI300)=0,"-",AVERAGE(AI12:OFFSET(AI12,$A$1-1,0)))</f>
        <v>-</v>
      </c>
      <c r="AK1" s="359">
        <f ca="1">IF(COUNT(AK12:AK300)=0,"-",AVERAGE(AK12:OFFSET(AK12,$A$1-1,0)))</f>
        <v>775.85973581857536</v>
      </c>
      <c r="AM1" s="359" t="str">
        <f ca="1">IF(COUNT(AM12:AM300)=0,"-",AVERAGE(AM12:OFFSET(AM12,$A$1-1,0)))</f>
        <v>-</v>
      </c>
      <c r="AO1" s="359">
        <f ca="1">IF(COUNT(AO12:AO300)=0,"-",AVERAGE(AO12:OFFSET(AO12,$A$1-1,0)))</f>
        <v>1636.5470917263556</v>
      </c>
      <c r="AQ1" s="359">
        <f ca="1">IF(COUNT(AQ12:AQ300)=0,"-",AVERAGE(AQ12:OFFSET(AQ12,$A$1-1,0)))</f>
        <v>32864.886086854429</v>
      </c>
    </row>
    <row r="2" spans="1:43">
      <c r="C2" s="331" t="s">
        <v>457</v>
      </c>
      <c r="E2" s="359">
        <f ca="1">IF(COUNT(E12:E300)=0,"-",E1-(2*_xlfn.STDEV.P(E12:OFFSET(E12,$A$1-1,0))))</f>
        <v>-10082.740999817246</v>
      </c>
      <c r="G2" s="359">
        <f ca="1">IF(COUNT(G12:G300)=0,"-",G1-(2*_xlfn.STDEV.P(G12:OFFSET(G12,$A$1-1,0))))</f>
        <v>-49031.989481193254</v>
      </c>
      <c r="I2" s="359">
        <f ca="1">IF(COUNT(I12:I300)=0,"-",I1-(2*_xlfn.STDEV.P(I12:OFFSET(I12,$A$1-1,0))))</f>
        <v>2400</v>
      </c>
      <c r="K2" s="359">
        <f ca="1">IF(COUNT(K12:K300)=0,"-",K1-(2*_xlfn.STDEV.P(K12:OFFSET(K12,$A$1-1,0))))</f>
        <v>-34450.636558749633</v>
      </c>
      <c r="M2" s="359">
        <f ca="1">IF(COUNT(M12:M300)=0,"-",M1-(2*_xlfn.STDEV.P(M12:OFFSET(M12,$A$1-1,0))))</f>
        <v>-57192.214653860996</v>
      </c>
      <c r="O2" s="359">
        <f ca="1">IF(COUNT(O12:O300)=0,"-",O1-(2*_xlfn.STDEV.P(O12:OFFSET(O12,$A$1-1,0))))</f>
        <v>-2818.177326737783</v>
      </c>
      <c r="Q2" s="359">
        <f ca="1">IF(COUNT(Q12:Q300)=0,"-",Q1-(2*_xlfn.STDEV.P(Q12:OFFSET(Q12,$A$1-1,0))))</f>
        <v>-77.900382978885318</v>
      </c>
      <c r="S2" s="359">
        <f ca="1">IF(COUNT(S12:S300)=0,"-",S1-(2*_xlfn.STDEV.P(S12:OFFSET(S12,$A$1-1,0))))</f>
        <v>-289.45480946562157</v>
      </c>
      <c r="U2" s="359">
        <f ca="1">IF(COUNT(U12:U300)=0,"-",U1-(2*_xlfn.STDEV.P(U12:OFFSET(U12,$A$1-1,0))))</f>
        <v>187.14596949891069</v>
      </c>
      <c r="W2" s="359">
        <f ca="1">IF(COUNT(W12:W300)=0,"-",W1-(2*_xlfn.STDEV.P(W12:OFFSET(W12,$A$1-1,0))))</f>
        <v>-1050.7006754713175</v>
      </c>
      <c r="Y2" s="359">
        <f ca="1">IF(COUNT(Y12:Y300)=0,"-",Y1-(2*_xlfn.STDEV.P(Y12:OFFSET(Y12,$A$1-1,0))))</f>
        <v>4959.0769230769229</v>
      </c>
      <c r="AA2" s="359">
        <f ca="1">IF(COUNT(AA12:AA300)=0,"-",AA1-(2*_xlfn.STDEV.P(AA12:OFFSET(AA12,$A$1-1,0))))</f>
        <v>12.975098296199214</v>
      </c>
      <c r="AC2" s="359">
        <f ca="1">IF(COUNT(AC12:AC300)=0,"-",AC1-(2*_xlfn.STDEV.P(AC12:OFFSET(AC12,$A$1-1,0))))</f>
        <v>-3083.6063308780567</v>
      </c>
      <c r="AE2" s="359">
        <f ca="1">IF(COUNT(AE12:AE300)=0,"-",AE1-(2*_xlfn.STDEV.P(AE12:OFFSET(AE12,$A$1-1,0))))</f>
        <v>5387.4924471299091</v>
      </c>
      <c r="AG2" s="359" t="str">
        <f ca="1">IF(COUNT(AG12:AG300)=0,"-",AG1-(2*_xlfn.STDEV.P(AG12:OFFSET(AG12,$A$1-1,0))))</f>
        <v>-</v>
      </c>
      <c r="AI2" s="359" t="str">
        <f ca="1">IF(COUNT(AI12:AI300)=0,"-",AI1-(2*_xlfn.STDEV.P(AI12:OFFSET(AI12,$A$1-1,0))))</f>
        <v>-</v>
      </c>
      <c r="AK2" s="359">
        <f ca="1">IF(COUNT(AK12:AK300)=0,"-",AK1-(2*_xlfn.STDEV.P(AK12:OFFSET(AK12,$A$1-1,0))))</f>
        <v>-619.90002424877014</v>
      </c>
      <c r="AM2" s="359" t="str">
        <f ca="1">IF(COUNT(AM12:AM300)=0,"-",AM1-(2*_xlfn.STDEV.P(AM12:OFFSET(AM12,$A$1-1,0))))</f>
        <v>-</v>
      </c>
      <c r="AO2" s="359">
        <f ca="1">IF(COUNT(AO12:AO300)=0,"-",AO1-(2*_xlfn.STDEV.P(AO12:OFFSET(AO12,$A$1-1,0))))</f>
        <v>-9703.6459151162235</v>
      </c>
      <c r="AQ2" s="359">
        <f ca="1">IF(COUNT(AQ12:AQ300)=0,"-",AQ1-(2*_xlfn.STDEV.P(AQ12:OFFSET(AQ12,$A$1-1,0))))</f>
        <v>-75811.306709725977</v>
      </c>
    </row>
    <row r="3" spans="1:43">
      <c r="A3" s="1632" t="s">
        <v>458</v>
      </c>
      <c r="C3" s="331" t="s">
        <v>459</v>
      </c>
      <c r="E3" s="359">
        <f ca="1">IF(COUNT(E12:E300)=0,"-",E1+(2*_xlfn.STDEV.P(E12:OFFSET(E12,$A$1-1,0))))</f>
        <v>23970.713613315282</v>
      </c>
      <c r="G3" s="359">
        <f ca="1">IF(COUNT(G12:G300)=0,"-",G1+(2*_xlfn.STDEV.P(G12:OFFSET(G12,$A$1-1,0))))</f>
        <v>86191.018748313043</v>
      </c>
      <c r="I3" s="359">
        <f ca="1">IF(COUNT(I12:I300)=0,"-",I1+(2*_xlfn.STDEV.P(I12:OFFSET(I12,$A$1-1,0))))</f>
        <v>2400</v>
      </c>
      <c r="K3" s="359">
        <f ca="1">IF(COUNT(K12:K300)=0,"-",K1+(2*_xlfn.STDEV.P(K12:OFFSET(K12,$A$1-1,0))))</f>
        <v>116376.4896590648</v>
      </c>
      <c r="M3" s="359">
        <f ca="1">IF(COUNT(M12:M300)=0,"-",M1+(2*_xlfn.STDEV.P(M12:OFFSET(M12,$A$1-1,0))))</f>
        <v>193083.35876302706</v>
      </c>
      <c r="O3" s="359">
        <f ca="1">IF(COUNT(O12:O300)=0,"-",O1+(2*_xlfn.STDEV.P(O12:OFFSET(O12,$A$1-1,0))))</f>
        <v>4894.913184690593</v>
      </c>
      <c r="Q3" s="359">
        <f ca="1">IF(COUNT(Q12:Q300)=0,"-",Q1+(2*_xlfn.STDEV.P(Q12:OFFSET(Q12,$A$1-1,0))))</f>
        <v>2579.9839817731895</v>
      </c>
      <c r="S3" s="359">
        <f ca="1">IF(COUNT(S12:S300)=0,"-",S1+(2*_xlfn.STDEV.P(S12:OFFSET(S12,$A$1-1,0))))</f>
        <v>700.27868264249662</v>
      </c>
      <c r="U3" s="359">
        <f ca="1">IF(COUNT(U12:U300)=0,"-",U1+(2*_xlfn.STDEV.P(U12:OFFSET(U12,$A$1-1,0))))</f>
        <v>187.14596949891069</v>
      </c>
      <c r="W3" s="359">
        <f ca="1">IF(COUNT(W12:W300)=0,"-",W1+(2*_xlfn.STDEV.P(W12:OFFSET(W12,$A$1-1,0))))</f>
        <v>3275.1789494908762</v>
      </c>
      <c r="Y3" s="359">
        <f ca="1">IF(COUNT(Y12:Y300)=0,"-",Y1+(2*_xlfn.STDEV.P(Y12:OFFSET(Y12,$A$1-1,0))))</f>
        <v>4959.0769230769229</v>
      </c>
      <c r="AA3" s="359">
        <f ca="1">IF(COUNT(AA12:AA300)=0,"-",AA1+(2*_xlfn.STDEV.P(AA12:OFFSET(AA12,$A$1-1,0))))</f>
        <v>12.975098296199214</v>
      </c>
      <c r="AC3" s="359">
        <f ca="1">IF(COUNT(AC12:AC300)=0,"-",AC1+(2*_xlfn.STDEV.P(AC12:OFFSET(AC12,$A$1-1,0))))</f>
        <v>6626.9479188040723</v>
      </c>
      <c r="AE3" s="359">
        <f ca="1">IF(COUNT(AE12:AE300)=0,"-",AE1+(2*_xlfn.STDEV.P(AE12:OFFSET(AE12,$A$1-1,0))))</f>
        <v>5387.4924471299091</v>
      </c>
      <c r="AG3" s="359" t="str">
        <f ca="1">IF(COUNT(AG12:AG300)=0,"-",AG1+(2*_xlfn.STDEV.P(AG12:OFFSET(AG12,$A$1-1,0))))</f>
        <v>-</v>
      </c>
      <c r="AI3" s="359" t="str">
        <f ca="1">IF(COUNT(AI12:AI300)=0,"-",AI1+(2*_xlfn.STDEV.P(AI12:OFFSET(AI12,$A$1-1,0))))</f>
        <v>-</v>
      </c>
      <c r="AK3" s="359">
        <f ca="1">IF(COUNT(AK12:AK300)=0,"-",AK1+(2*_xlfn.STDEV.P(AK12:OFFSET(AK12,$A$1-1,0))))</f>
        <v>2171.619495885921</v>
      </c>
      <c r="AM3" s="359" t="str">
        <f ca="1">IF(COUNT(AM12:AM300)=0,"-",AM1+(2*_xlfn.STDEV.P(AM12:OFFSET(AM12,$A$1-1,0))))</f>
        <v>-</v>
      </c>
      <c r="AO3" s="359">
        <f ca="1">IF(COUNT(AO12:AO300)=0,"-",AO1+(2*_xlfn.STDEV.P(AO12:OFFSET(AO12,$A$1-1,0))))</f>
        <v>12976.740098568935</v>
      </c>
      <c r="AQ3" s="359">
        <f ca="1">IF(COUNT(AQ12:AQ300)=0,"-",AQ1+(2*_xlfn.STDEV.P(AQ12:OFFSET(AQ12,$A$1-1,0))))</f>
        <v>141541.07888343482</v>
      </c>
    </row>
    <row r="4" spans="1:43">
      <c r="A4" s="1632"/>
      <c r="C4" s="331" t="s">
        <v>460</v>
      </c>
      <c r="E4" s="388">
        <f>AVERAGE(E12:E35)</f>
        <v>6832.0367671887934</v>
      </c>
      <c r="G4" s="330">
        <f ca="1">IF(COUNT(G12:G300)=0,"-",AVERAGEIFS(G12:G300, G12:G300, "&gt;="&amp;G2,G12:G300,"&lt;="&amp;G3))</f>
        <v>6124.1730274337679</v>
      </c>
      <c r="I4" s="330">
        <f ca="1">IF(COUNT(I12:I300)=0,"-",AVERAGEIFS(I12:I300, I12:I300, "&gt;="&amp;I2,I12:I300,"&lt;="&amp;I3))</f>
        <v>2400</v>
      </c>
      <c r="K4" s="330">
        <f ca="1">IF(COUNT(K12:K300)=0,"-",AVERAGEIFS(K12:K300, K12:K300, "&gt;="&amp;K2,K12:K300,"&lt;="&amp;K3))</f>
        <v>67048.89410876199</v>
      </c>
      <c r="M4" s="330">
        <f ca="1">IF(COUNT(M12:M300)=0,"-",AVERAGEIFS(M12:M300, M12:M300, "&gt;="&amp;M2,M12:M300,"&lt;="&amp;M3))</f>
        <v>67945.572054583026</v>
      </c>
      <c r="O4" s="330">
        <f ca="1">IF(COUNT(O12:O300)=0,"-",AVERAGEIFS(O12:O300, O12:O300, "&gt;="&amp;O2,O12:O300,"&lt;="&amp;O3))</f>
        <v>456.12653154568579</v>
      </c>
      <c r="Q4" s="330">
        <f ca="1">IF(COUNT(Q12:Q300)=0,"-",AVERAGEIFS(Q12:Q300, Q12:Q300, "&gt;="&amp;Q2,Q12:Q300,"&lt;="&amp;Q3))</f>
        <v>1310.341404167237</v>
      </c>
      <c r="S4" s="330">
        <f ca="1">IF(COUNT(S12:S300)=0,"-",AVERAGEIFS(S12:S300, S12:S300, "&gt;="&amp;S2,S12:S300,"&lt;="&amp;S3))</f>
        <v>147.52714454127039</v>
      </c>
      <c r="U4" s="330">
        <f ca="1">IF(COUNT(U12:U300)=0,"-",AVERAGEIFS(U12:U300, U12:U300, "&gt;="&amp;U2,U12:U300,"&lt;="&amp;U3))</f>
        <v>187.14596949891069</v>
      </c>
      <c r="W4" s="330">
        <f ca="1">IF(COUNT(W12:W300)=0,"-",AVERAGEIFS(W12:W300, W12:W300, "&gt;="&amp;W2,W12:W300,"&lt;="&amp;W3))</f>
        <v>661.371876535252</v>
      </c>
      <c r="Y4" s="330">
        <f ca="1">IF(COUNT(Y12:Y300)=0,"-",AVERAGEIFS(Y12:Y300, Y12:Y300, "&gt;="&amp;Y2,Y12:Y300,"&lt;="&amp;Y3))</f>
        <v>4959.0769230769229</v>
      </c>
      <c r="AA4" s="330">
        <f ca="1">IF(COUNT(AA12:AA300)=0,"-",AVERAGEIFS(AA12:AA300, AA12:AA300, "&gt;="&amp;AA2,AA12:AA300,"&lt;="&amp;AA3))</f>
        <v>12.975098296199214</v>
      </c>
      <c r="AC4" s="388">
        <f>AVERAGE(AC12:AC34)</f>
        <v>3228.2661886060405</v>
      </c>
      <c r="AE4" s="388">
        <f>AVERAGE(AE12:AE34)</f>
        <v>5387.4924471299091</v>
      </c>
      <c r="AG4" s="330" t="str">
        <f>IF(COUNT(AG12:AG300)=0,"-",AVERAGEIFS(AG12:AG300, AG12:AG300, "&gt;="&amp;AG2,AG12:AG300,"&lt;="&amp;AG3))</f>
        <v>-</v>
      </c>
      <c r="AI4" s="330" t="str">
        <f>IF(COUNT(AI12:AI300)=0,"-",AVERAGEIFS(AI12:AI300, AI12:AI300, "&gt;="&amp;AI2,AI12:AI300,"&lt;="&amp;AI3))</f>
        <v>-</v>
      </c>
      <c r="AK4" s="330">
        <f ca="1">IF(COUNT(AK12:AK300)=0,"-",AVERAGEIFS(AK12:AK300, AK12:AK300, "&gt;="&amp;AK2,AK12:AK300,"&lt;="&amp;AK3))</f>
        <v>604.94292792842941</v>
      </c>
      <c r="AM4" s="330" t="str">
        <f>IF(COUNT(AM12:AM300)=0,"-",AVERAGEIFS(AM12:AM300, AM12:AM300, "&gt;="&amp;AM2,AM12:AM300,"&lt;="&amp;AM3))</f>
        <v>-</v>
      </c>
      <c r="AO4" s="330">
        <f ca="1">IF(COUNT(AO12:AO300)=0,"-",AVERAGEIFS(AO12:AO300, AO12:AO300, "&gt;="&amp;AO2,AO12:AO300,"&lt;="&amp;AO3))</f>
        <v>-192.92757521220528</v>
      </c>
      <c r="AQ4" s="330">
        <f ca="1">IF(COUNT(AQ12:AQ300)=0,"-",AVERAGEIFS(AQ12:AQ300, AQ12:AQ300, "&gt;="&amp;AQ2,AQ12:AQ300,"&lt;="&amp;AQ3))</f>
        <v>44548.424285208173</v>
      </c>
    </row>
    <row r="5" spans="1:43">
      <c r="A5" s="1632"/>
      <c r="C5" s="331" t="s">
        <v>461</v>
      </c>
      <c r="E5" s="329">
        <f t="shared" ref="E5:AA5" ca="1" si="0">IF(COUNT(E12:E300)=0,"-",SUMIFS(D12:D300,E12:E300,"&gt;="&amp;E2,E12:E300,"&lt;="&amp;E3)/SUMIFS($B12:$B300,E12:E300,"&gt;="&amp;E2,E12:E300,"&lt;="&amp;E3))</f>
        <v>4558.8857061043645</v>
      </c>
      <c r="F5" s="329"/>
      <c r="G5" s="329">
        <f t="shared" ca="1" si="0"/>
        <v>6117.6053256391115</v>
      </c>
      <c r="H5" s="329"/>
      <c r="I5" s="329">
        <f t="shared" ca="1" si="0"/>
        <v>2400</v>
      </c>
      <c r="J5" s="329"/>
      <c r="K5" s="329">
        <f t="shared" ca="1" si="0"/>
        <v>71720.886172650877</v>
      </c>
      <c r="L5" s="329"/>
      <c r="M5" s="329">
        <f t="shared" ca="1" si="0"/>
        <v>18263.277202072539</v>
      </c>
      <c r="N5" s="329"/>
      <c r="O5" s="329">
        <f t="shared" ca="1" si="0"/>
        <v>771.72646562307273</v>
      </c>
      <c r="P5" s="329"/>
      <c r="Q5" s="329">
        <f t="shared" ca="1" si="0"/>
        <v>1736.8875539365154</v>
      </c>
      <c r="R5" s="329"/>
      <c r="S5" s="329">
        <f t="shared" ca="1" si="0"/>
        <v>109.73183545004541</v>
      </c>
      <c r="T5" s="329"/>
      <c r="U5" s="329">
        <f t="shared" ca="1" si="0"/>
        <v>187.14596949891069</v>
      </c>
      <c r="V5" s="329"/>
      <c r="W5" s="329">
        <f t="shared" ca="1" si="0"/>
        <v>331.51662365264912</v>
      </c>
      <c r="X5" s="329"/>
      <c r="Y5" s="329">
        <f t="shared" ca="1" si="0"/>
        <v>4959.0769230769229</v>
      </c>
      <c r="Z5" s="329" t="s">
        <v>608</v>
      </c>
      <c r="AA5" s="329">
        <f t="shared" ca="1" si="0"/>
        <v>12.975098296199214</v>
      </c>
      <c r="AB5" s="329"/>
      <c r="AC5" s="329">
        <f ca="1">IF(COUNT(AC12:AC300)=0,"-",SUMIFS(AB12:AB300,AC12:AC300,"&gt;="&amp;AC2,AC12:AC300,"&lt;="&amp;AC3)/SUMIFS($B12:$B300,AC12:AC300,"&gt;="&amp;AC2,AC12:AC300,"&lt;="&amp;AC3))</f>
        <v>4269.4275067750677</v>
      </c>
      <c r="AE5" s="329">
        <f ca="1">IF(COUNT(AE12:AE300)=0,"-",SUMIFS(AD12:AD300,AE12:AE300,"&gt;="&amp;AE2,AE12:AE300,"&lt;="&amp;AE3)/SUMIFS($B12:$B300,AE12:AE300,"&gt;="&amp;AE2,AE12:AE300,"&lt;="&amp;AE3))</f>
        <v>5387.4924471299091</v>
      </c>
      <c r="AG5" s="329" t="str">
        <f>IF(COUNT(AG12:AG300)=0,"-",SUMIFS(AF12:AF300,AG12:AG300,"&gt;="&amp;AG2,AG12:AG300,"&lt;="&amp;AG3)/SUMIFS($B12:$B300,AG12:AG300,"&gt;="&amp;AG2,AG12:AG300,"&lt;="&amp;AG3))</f>
        <v>-</v>
      </c>
      <c r="AI5" s="329" t="str">
        <f>IF(COUNT(AI12:AI300)=0,"-",SUMIFS(AH12:AH300,AI12:AI300,"&gt;="&amp;AI2,AI12:AI300,"&lt;="&amp;AI3)/SUMIFS($B12:$B300,AI12:AI300,"&gt;="&amp;AI2,AI12:AI300,"&lt;="&amp;AI3))</f>
        <v>-</v>
      </c>
      <c r="AK5" s="329">
        <f ca="1">IF(COUNT(AK12:AK300)=0,"-",SUMIFS(AJ12:AJ300,AK12:AK300,"&gt;="&amp;AK2,AK12:AK300,"&lt;="&amp;AK3)/SUMIFS($B12:$B300,AK12:AK300,"&gt;="&amp;AK2,AK12:AK300,"&lt;="&amp;AK3))</f>
        <v>626.39291932675553</v>
      </c>
      <c r="AM5" s="329" t="str">
        <f>IF(COUNT(AM12:AM300)=0,"-",SUMIFS(AL12:AL300,AM12:AM300,"&gt;="&amp;AM2,AM12:AM300,"&lt;="&amp;AM3)/SUMIFS($B12:$B300,AM12:AM300,"&gt;="&amp;AM2,AM12:AM300,"&lt;="&amp;AM3))</f>
        <v>-</v>
      </c>
      <c r="AO5" s="329">
        <f ca="1">IF(COUNT(AO12:AO300)=0,"-",SUMIFS(AN12:AN300,AO12:AO300,"&gt;="&amp;AO2,AO12:AO300,"&lt;="&amp;AO3)/SUMIFS($B12:$B300,AO12:AO300,"&gt;="&amp;AO2,AO12:AO300,"&lt;="&amp;AO3))</f>
        <v>323.61257156209837</v>
      </c>
      <c r="AQ5" s="329">
        <f ca="1">IF(COUNT(AQ12:AQ300)=0,"-",SUMIFS(AP12:AP300,AQ12:AQ300,"&gt;="&amp;AQ2,AQ12:AQ300,"&lt;="&amp;AQ3)/SUMIFS($B12:$B300,AQ12:AQ300,"&gt;="&amp;AQ2,AQ12:AQ300,"&lt;="&amp;AQ3))</f>
        <v>40638.863038566604</v>
      </c>
    </row>
    <row r="6" spans="1:43">
      <c r="A6" s="1632"/>
      <c r="C6" s="331" t="s">
        <v>462</v>
      </c>
      <c r="E6" s="328">
        <f ca="1">IF(COUNT(E12:E300)=0,"-",SUMIFS(E12:E300, E12:E300, "&gt;="&amp;E2,E12:E300,"&lt;="&amp;E3)/($A$1-COUNTIF(E12:E300,"&lt;"&amp;E$2)-COUNTIF(E12:E300,"&gt;"&amp;E$3)))</f>
        <v>7986.7897096894822</v>
      </c>
      <c r="G6" s="328">
        <f ca="1">IF(COUNT(G12:G300)=0,"-",SUMIFS(G12:G300, G12:G300, "&gt;="&amp;G2,G12:G300,"&lt;="&amp;G3)/($A$1-COUNTIF(G12:G300,"&lt;"&amp;G$2)-COUNTIF(G12:G300,"&gt;"&amp;G$3)))</f>
        <v>5715.8948256048498</v>
      </c>
      <c r="I6" s="328">
        <f ca="1">IF(COUNT(I12:I300)=0,"-",SUMIFS(I12:I300, I12:I300, "&gt;="&amp;I2,I12:I300,"&lt;="&amp;I3)/($A$1-COUNTIF(I12:I300,"&lt;"&amp;I$2)-COUNTIF(I12:I300,"&gt;"&amp;I$3)))</f>
        <v>160</v>
      </c>
      <c r="K6" s="328">
        <f ca="1">IF(COUNT(K12:K300)=0,"-",SUMIFS(K12:K300, K12:K300, "&gt;="&amp;K2,K12:K300,"&lt;="&amp;K3)/($A$1-COUNTIF(K12:K300,"&lt;"&amp;K$2)-COUNTIF(K12:K300,"&gt;"&amp;K$3)))</f>
        <v>33524.447054380995</v>
      </c>
      <c r="M6" s="328">
        <f ca="1">IF(COUNT(M12:M300)=0,"-",SUMIFS(M12:M300, M12:M300, "&gt;="&amp;M2,M12:M300,"&lt;="&amp;M3)/($A$1-COUNTIF(M12:M300,"&lt;"&amp;M$2)-COUNTIF(M12:M300,"&gt;"&amp;M$3)))</f>
        <v>8493.1965068228783</v>
      </c>
      <c r="O6" s="328">
        <f ca="1">IF(COUNT(O12:O300)=0,"-",SUMIFS(O12:O300, O12:O300, "&gt;="&amp;O2,O12:O300,"&lt;="&amp;O3)/($A$1-COUNTIF(O12:O300,"&lt;"&amp;O$2)-COUNTIF(O12:O300,"&gt;"&amp;O$3)))</f>
        <v>486.53496698206487</v>
      </c>
      <c r="Q6" s="328">
        <f ca="1">IF(COUNT(Q12:Q300)=0,"-",SUMIFS(Q12:Q300, Q12:Q300, "&gt;="&amp;Q2,Q12:Q300,"&lt;="&amp;Q3)/($A$1-COUNTIF(Q12:Q300,"&lt;"&amp;Q$2)-COUNTIF(Q12:Q300,"&gt;"&amp;Q$3)))</f>
        <v>1684.7246625007333</v>
      </c>
      <c r="S6" s="328">
        <f ca="1">IF(COUNT(S12:S300)=0,"-",SUMIFS(S12:S300, S12:S300, "&gt;="&amp;S2,S12:S300,"&lt;="&amp;S3)/($A$1-COUNTIF(S12:S300,"&lt;"&amp;S$2)-COUNTIF(S12:S300,"&gt;"&amp;S$3)))</f>
        <v>119.86580493978218</v>
      </c>
      <c r="U6" s="328">
        <f ca="1">IF(COUNT(U12:U300)=0,"-",SUMIFS(U12:U300, U12:U300, "&gt;="&amp;U2,U12:U300,"&lt;="&amp;U3)/($A$1-COUNTIF(U12:U300,"&lt;"&amp;U$2)-COUNTIF(U12:U300,"&gt;"&amp;U$3)))</f>
        <v>15.595497458242557</v>
      </c>
      <c r="W6" s="328">
        <f ca="1">IF(COUNT(W12:W300)=0,"-",SUMIFS(W12:W300, W12:W300, "&gt;="&amp;W2,W12:W300,"&lt;="&amp;W3)/($A$1-COUNTIF(W12:W300,"&lt;"&amp;W$2)-COUNTIF(W12:W300,"&gt;"&amp;W$3)))</f>
        <v>165.342969133813</v>
      </c>
      <c r="Y6" s="328">
        <f ca="1">IF(COUNT(Y12:Y300)=0,"-",SUMIFS(Y12:Y300, Y12:Y300, "&gt;="&amp;Y2,Y12:Y300,"&lt;="&amp;Y3)/($A$1-COUNTIF(Y12:Y300,"&lt;"&amp;Y$2)-COUNTIF(Y12:Y300,"&gt;"&amp;Y$3)))</f>
        <v>330.60512820512821</v>
      </c>
      <c r="AA6" s="328">
        <f ca="1">IF(COUNT(AA12:AA300)=0,"-",SUMIFS(AA12:AA300, AA12:AA300, "&gt;="&amp;AA2,AA12:AA300,"&lt;="&amp;AA3)/($A$1-COUNTIF(AA12:AA300,"&lt;"&amp;AA$2)-COUNTIF(AA12:AA300,"&gt;"&amp;AA$3)))</f>
        <v>0.99808448432301644</v>
      </c>
      <c r="AC6" s="328">
        <f ca="1">IF(COUNT(AC12:AC300)=0,"-",SUMIFS(AC12:AC300, AC12:AC300, "&gt;="&amp;AC2,AC12:AC300,"&lt;="&amp;AC3)/($A$1-COUNTIF(AC12:AC300,"&lt;"&amp;AC$2)-COUNTIF(AC12:AC300,"&gt;"&amp;AC$3)))</f>
        <v>2017.6663678787754</v>
      </c>
      <c r="AE6" s="328">
        <f ca="1">IF(COUNT(AE12:AE300)=0,"-",SUMIFS(AE12:AE300, AE12:AE300, "&gt;="&amp;AE2,AE12:AE300,"&lt;="&amp;AE3)/($A$1-COUNTIF(AE12:AE300,"&lt;"&amp;AE$2)-COUNTIF(AE12:AE300,"&gt;"&amp;AE$3)))</f>
        <v>336.71827794561932</v>
      </c>
      <c r="AG6" s="328" t="str">
        <f>IF(COUNT(AG12:AG300)=0,"-",SUMIFS(AG12:AG300, AG12:AG300, "&gt;="&amp;AG2,AG12:AG300,"&lt;="&amp;AG3)/($A$1-COUNTIF(AG12:AG300,"&lt;"&amp;AG$2)-COUNTIF(AG12:AG300,"&gt;"&amp;AG$3)))</f>
        <v>-</v>
      </c>
      <c r="AI6" s="328" t="str">
        <f>IF(COUNT(AI12:AI300)=0,"-",SUMIFS(AI12:AI300, AI12:AI300, "&gt;="&amp;AI2,AI12:AI300,"&lt;="&amp;AI3)/($A$1-COUNTIF(AI12:AI300,"&lt;"&amp;AI$2)-COUNTIF(AI12:AI300,"&gt;"&amp;AI$3)))</f>
        <v>-</v>
      </c>
      <c r="AK6" s="328">
        <f ca="1">IF(COUNT(AK12:AK300)=0,"-",SUMIFS(AK12:AK300, AK12:AK300, "&gt;="&amp;AK2,AK12:AK300,"&lt;="&amp;AK3)/($A$1-COUNTIF(AK12:AK300,"&lt;"&amp;AK$2)-COUNTIF(AK12:AK300,"&gt;"&amp;AK$3)))</f>
        <v>744.54514206575925</v>
      </c>
      <c r="AM6" s="328" t="str">
        <f>IF(COUNT(AM12:AM300)=0,"-",SUMIFS(AM12:AM300, AM12:AM300, "&gt;="&amp;AM2,AM12:AM300,"&lt;="&amp;AM3)/($A$1-COUNTIF(AM12:AM300,"&lt;"&amp;AM$2)-COUNTIF(AM12:AM300,"&gt;"&amp;AM$3)))</f>
        <v>-</v>
      </c>
      <c r="AO6" s="328">
        <f ca="1">IF(COUNT(AO12:AO300)=0,"-",SUMIFS(AO12:AO300, AO12:AO300, "&gt;="&amp;AO2,AO12:AO300,"&lt;="&amp;AO3)/($A$1-COUNTIF(AO12:AO300,"&lt;"&amp;AO$2)-COUNTIF(AO12:AO300,"&gt;"&amp;AO$3)))</f>
        <v>-115.75654512732316</v>
      </c>
      <c r="AQ6" s="328">
        <f ca="1">IF(COUNT(AQ12:AQ300)=0,"-",SUMIFS(AQ12:AQ300, AQ12:AQ300, "&gt;="&amp;AQ2,AQ12:AQ300,"&lt;="&amp;AQ3)/($A$1-COUNTIF(AQ12:AQ300,"&lt;"&amp;AQ$2)-COUNTIF(AQ12:AQ300,"&gt;"&amp;AQ$3)))</f>
        <v>68536.037361858733</v>
      </c>
    </row>
    <row r="9" spans="1:43">
      <c r="D9" s="389" t="s">
        <v>463</v>
      </c>
      <c r="E9" s="390"/>
      <c r="F9" s="389" t="s">
        <v>464</v>
      </c>
      <c r="G9" s="390"/>
      <c r="H9" s="389" t="s">
        <v>465</v>
      </c>
      <c r="I9" s="390"/>
      <c r="J9" s="389" t="s">
        <v>466</v>
      </c>
      <c r="K9" s="390"/>
      <c r="L9" s="389" t="s">
        <v>467</v>
      </c>
      <c r="M9" s="390"/>
      <c r="N9" s="389" t="s">
        <v>468</v>
      </c>
      <c r="O9" s="390"/>
      <c r="P9" s="389" t="s">
        <v>469</v>
      </c>
      <c r="Q9" s="390"/>
      <c r="R9" s="389" t="s">
        <v>470</v>
      </c>
      <c r="S9" s="390"/>
      <c r="T9" s="389" t="s">
        <v>471</v>
      </c>
      <c r="U9" s="390"/>
      <c r="V9" s="389" t="s">
        <v>472</v>
      </c>
      <c r="W9" s="390"/>
      <c r="X9" s="389" t="s">
        <v>473</v>
      </c>
      <c r="Y9" s="390"/>
      <c r="Z9" s="389" t="s">
        <v>474</v>
      </c>
      <c r="AA9" s="390"/>
      <c r="AB9" s="389" t="s">
        <v>475</v>
      </c>
      <c r="AC9" s="390"/>
      <c r="AD9" s="389" t="s">
        <v>476</v>
      </c>
      <c r="AE9" s="390"/>
      <c r="AF9" s="389" t="s">
        <v>477</v>
      </c>
      <c r="AG9" s="390"/>
      <c r="AH9" s="389" t="s">
        <v>478</v>
      </c>
      <c r="AI9" s="390"/>
      <c r="AJ9" s="389" t="s">
        <v>479</v>
      </c>
      <c r="AK9" s="390"/>
      <c r="AL9" s="389" t="s">
        <v>480</v>
      </c>
      <c r="AM9" s="390"/>
      <c r="AN9" s="389" t="s">
        <v>481</v>
      </c>
      <c r="AO9" s="390"/>
      <c r="AP9" s="389" t="s">
        <v>482</v>
      </c>
      <c r="AQ9" s="390"/>
    </row>
    <row r="10" spans="1:43" ht="75">
      <c r="A10" s="391"/>
      <c r="B10" s="324"/>
      <c r="D10" s="392" t="s">
        <v>483</v>
      </c>
      <c r="E10" s="393" t="str">
        <f>D10&amp;"
per FTE"</f>
        <v>Total Occupancy
per FTE</v>
      </c>
      <c r="F10" s="392" t="s">
        <v>484</v>
      </c>
      <c r="G10" s="393" t="str">
        <f>F10&amp;"
per FTE"</f>
        <v>Direct Care Consultant 201
per FTE</v>
      </c>
      <c r="H10" s="392" t="s">
        <v>485</v>
      </c>
      <c r="I10" s="393" t="str">
        <f>H10&amp;"
per FTE"</f>
        <v>Temporary Help 202
per FTE</v>
      </c>
      <c r="J10" s="392" t="s">
        <v>486</v>
      </c>
      <c r="K10" s="393" t="str">
        <f>J10&amp;"
per FTE"</f>
        <v>Clients and Caregivers Reimb./Stipends 203
per FTE</v>
      </c>
      <c r="L10" s="392" t="s">
        <v>487</v>
      </c>
      <c r="M10" s="393" t="str">
        <f>L10&amp;"
per FTE"</f>
        <v>Subcontracted Direct Care 206
per FTE</v>
      </c>
      <c r="N10" s="392" t="s">
        <v>488</v>
      </c>
      <c r="O10" s="393" t="str">
        <f>N10&amp;"
per FTE"</f>
        <v>Staff Training 204
per FTE</v>
      </c>
      <c r="P10" s="392" t="s">
        <v>489</v>
      </c>
      <c r="Q10" s="393" t="str">
        <f>P10&amp;"
per FTE"</f>
        <v>Staff Mileage / Travel 205
per FTE</v>
      </c>
      <c r="R10" s="392" t="s">
        <v>490</v>
      </c>
      <c r="S10" s="393" t="str">
        <f>R10&amp;"
per FTE"</f>
        <v>Meals 207
per FTE</v>
      </c>
      <c r="T10" s="392" t="s">
        <v>491</v>
      </c>
      <c r="U10" s="393" t="str">
        <f>T10&amp;"
per FTE"</f>
        <v>Client Transportation 208
per FTE</v>
      </c>
      <c r="V10" s="392" t="s">
        <v>492</v>
      </c>
      <c r="W10" s="393" t="str">
        <f>V10&amp;"
per FTE"</f>
        <v>Vehicle Expenses 208
per FTE</v>
      </c>
      <c r="X10" s="392" t="s">
        <v>493</v>
      </c>
      <c r="Y10" s="393" t="str">
        <f>X10&amp;"
per FTE"</f>
        <v>Vehicle Depreciation 208
per FTE</v>
      </c>
      <c r="Z10" s="392" t="s">
        <v>494</v>
      </c>
      <c r="AA10" s="393" t="str">
        <f>Z10&amp;"
per FTE"</f>
        <v>Incidental Medical /Medicine/Pharmacy 209
per FTE</v>
      </c>
      <c r="AB10" s="392" t="s">
        <v>495</v>
      </c>
      <c r="AC10" s="393" t="str">
        <f>AB10&amp;"
per FTE"</f>
        <v>Client Personal Allowances 211
per FTE</v>
      </c>
      <c r="AD10" s="392" t="s">
        <v>496</v>
      </c>
      <c r="AE10" s="393" t="str">
        <f>AD10&amp;"
per FTE"</f>
        <v>Provision Material Goods/Svs./Benefits 212
per FTE</v>
      </c>
      <c r="AF10" s="392" t="s">
        <v>497</v>
      </c>
      <c r="AG10" s="393" t="str">
        <f>AF10&amp;"
per FTE"</f>
        <v>Direct Client Wages 214
per FTE</v>
      </c>
      <c r="AH10" s="392" t="s">
        <v>498</v>
      </c>
      <c r="AI10" s="393" t="str">
        <f>AH10&amp;"
per FTE"</f>
        <v>Other Commercial Prod. &amp; Svs. 214
per FTE</v>
      </c>
      <c r="AJ10" s="392" t="s">
        <v>499</v>
      </c>
      <c r="AK10" s="393" t="str">
        <f>AJ10&amp;"
per FTE"</f>
        <v>Program Supplies &amp; Materials 215
per FTE</v>
      </c>
      <c r="AL10" s="392" t="s">
        <v>500</v>
      </c>
      <c r="AM10" s="393" t="str">
        <f>AL10&amp;"
per FTE"</f>
        <v>Non Charitable Expenses
per FTE</v>
      </c>
      <c r="AN10" s="392" t="s">
        <v>501</v>
      </c>
      <c r="AO10" s="393" t="str">
        <f>AN10&amp;"
per FTE"</f>
        <v>Other Expense
per FTE</v>
      </c>
      <c r="AP10" s="392" t="s">
        <v>502</v>
      </c>
      <c r="AQ10" s="393" t="str">
        <f>AP10&amp;"
per FTE"</f>
        <v>Total Other Program Expense
per FTE</v>
      </c>
    </row>
    <row r="11" spans="1:43">
      <c r="A11" s="389" t="s">
        <v>503</v>
      </c>
      <c r="B11" s="394" t="s">
        <v>504</v>
      </c>
      <c r="D11" s="389" t="s">
        <v>505</v>
      </c>
      <c r="E11" s="390"/>
      <c r="F11" s="389" t="s">
        <v>505</v>
      </c>
      <c r="G11" s="390"/>
      <c r="H11" s="389" t="s">
        <v>505</v>
      </c>
      <c r="I11" s="390"/>
      <c r="J11" s="389" t="s">
        <v>505</v>
      </c>
      <c r="K11" s="390"/>
      <c r="L11" s="389" t="s">
        <v>505</v>
      </c>
      <c r="M11" s="390"/>
      <c r="N11" s="389" t="s">
        <v>505</v>
      </c>
      <c r="O11" s="390"/>
      <c r="P11" s="389" t="s">
        <v>505</v>
      </c>
      <c r="Q11" s="390"/>
      <c r="R11" s="389" t="s">
        <v>505</v>
      </c>
      <c r="S11" s="390"/>
      <c r="T11" s="389" t="s">
        <v>505</v>
      </c>
      <c r="U11" s="390"/>
      <c r="V11" s="389" t="s">
        <v>505</v>
      </c>
      <c r="W11" s="390"/>
      <c r="X11" s="389" t="s">
        <v>505</v>
      </c>
      <c r="Y11" s="390"/>
      <c r="Z11" s="389" t="s">
        <v>505</v>
      </c>
      <c r="AA11" s="390"/>
      <c r="AB11" s="389" t="s">
        <v>505</v>
      </c>
      <c r="AC11" s="390"/>
      <c r="AD11" s="389" t="s">
        <v>505</v>
      </c>
      <c r="AE11" s="390"/>
      <c r="AF11" s="389" t="s">
        <v>505</v>
      </c>
      <c r="AG11" s="390"/>
      <c r="AH11" s="389" t="s">
        <v>505</v>
      </c>
      <c r="AI11" s="390"/>
      <c r="AJ11" s="389" t="s">
        <v>505</v>
      </c>
      <c r="AK11" s="390"/>
      <c r="AL11" s="389" t="s">
        <v>505</v>
      </c>
      <c r="AM11" s="390"/>
      <c r="AN11" s="389" t="s">
        <v>505</v>
      </c>
      <c r="AO11" s="390"/>
      <c r="AP11" s="389" t="s">
        <v>505</v>
      </c>
      <c r="AQ11" s="390"/>
    </row>
    <row r="12" spans="1:43">
      <c r="A12" s="389" t="s">
        <v>506</v>
      </c>
      <c r="B12" s="394">
        <v>16.420000000000002</v>
      </c>
      <c r="D12" s="395">
        <v>76252</v>
      </c>
      <c r="E12" s="396">
        <f>IF(OR($B12=0,D12=0),"",D12/$B12)</f>
        <v>4643.8489646772223</v>
      </c>
      <c r="F12" s="397"/>
      <c r="G12" s="396" t="str">
        <f>IF(OR($B12=0,F12=0),"",F12/$B12)</f>
        <v/>
      </c>
      <c r="H12" s="395"/>
      <c r="I12" s="396" t="str">
        <f>IF(OR($B12=0,H12=0),"",H12/$B12)</f>
        <v/>
      </c>
      <c r="J12" s="395">
        <v>1495212</v>
      </c>
      <c r="K12" s="396">
        <f>IF(OR($B12=0,J12=0),"",J12/$B12)</f>
        <v>91060.414129110824</v>
      </c>
      <c r="L12" s="395"/>
      <c r="M12" s="396" t="str">
        <f>IF(OR($B12=0,L12=0),"",L12/$B12)</f>
        <v/>
      </c>
      <c r="N12" s="395">
        <v>2746</v>
      </c>
      <c r="O12" s="396">
        <f>IF(OR($B12=0,N12=0),"",N12/$B12)</f>
        <v>167.23507917174177</v>
      </c>
      <c r="P12" s="395">
        <v>18858</v>
      </c>
      <c r="Q12" s="396">
        <f>IF(OR($B12=0,P12=0),"",P12/$B12)</f>
        <v>1148.477466504263</v>
      </c>
      <c r="R12" s="395">
        <v>722</v>
      </c>
      <c r="S12" s="396">
        <f>IF(OR($B12=0,R12=0),"",R12/$B12)</f>
        <v>43.970767356881844</v>
      </c>
      <c r="T12" s="395"/>
      <c r="U12" s="396" t="str">
        <f>IF(OR($B12=0,T12=0),"",T12/$B12)</f>
        <v/>
      </c>
      <c r="V12" s="395"/>
      <c r="W12" s="396" t="str">
        <f>IF(OR($B12=0,V12=0),"",V12/$B12)</f>
        <v/>
      </c>
      <c r="X12" s="395"/>
      <c r="Y12" s="396" t="str">
        <f>IF(OR($B12=0,X12=0),"",X12/$B12)</f>
        <v/>
      </c>
      <c r="Z12" s="395"/>
      <c r="AA12" s="396" t="str">
        <f>IF(OR($B12=0,Z12=0),"",Z12/$B12)</f>
        <v/>
      </c>
      <c r="AB12" s="395">
        <v>97432</v>
      </c>
      <c r="AC12" s="396">
        <f>IF(OR($B12=0,AB12=0),"",AB12/$B12)</f>
        <v>5933.7393422655296</v>
      </c>
      <c r="AD12" s="395"/>
      <c r="AE12" s="396" t="str">
        <f>IF(OR($B12=0,AD12=0),"",AD12/$B12)</f>
        <v/>
      </c>
      <c r="AF12" s="395"/>
      <c r="AG12" s="396" t="str">
        <f>IF(OR($B12=0,AF12=0),"",AF12/$B12)</f>
        <v/>
      </c>
      <c r="AH12" s="395"/>
      <c r="AI12" s="396" t="str">
        <f>IF(OR($B12=0,AH12=0),"",AH12/$B12)</f>
        <v/>
      </c>
      <c r="AJ12" s="395">
        <v>422</v>
      </c>
      <c r="AK12" s="396">
        <f>IF(OR($B12=0,AJ12=0),"",AJ12/$B12)</f>
        <v>25.700365408038973</v>
      </c>
      <c r="AL12" s="395"/>
      <c r="AM12" s="396" t="str">
        <f>IF(OR($B12=0,AL12=0),"",AL12/$B12)</f>
        <v/>
      </c>
      <c r="AN12" s="395"/>
      <c r="AO12" s="396" t="str">
        <f>IF(OR($B12=0,AN12=0),"",AN12/$B12)</f>
        <v/>
      </c>
      <c r="AP12" s="395">
        <v>1615392</v>
      </c>
      <c r="AQ12" s="396">
        <f>IF(OR($B12=0,AP12=0),"",AP12/$B12)</f>
        <v>98379.53714981729</v>
      </c>
    </row>
    <row r="13" spans="1:43">
      <c r="A13" s="398"/>
      <c r="B13">
        <v>4.6500000000000004</v>
      </c>
      <c r="D13" s="399">
        <v>13978</v>
      </c>
      <c r="E13" s="396">
        <f t="shared" ref="E13:G76" si="1">IF(OR($B13=0,D13=0),"",D13/$B13)</f>
        <v>3006.0215053763441</v>
      </c>
      <c r="F13" s="399"/>
      <c r="G13" s="396" t="str">
        <f t="shared" si="1"/>
        <v/>
      </c>
      <c r="H13" s="399"/>
      <c r="I13" s="396" t="str">
        <f t="shared" ref="I13:I27" si="2">IF(OR($B13=0,H13=0),"",H13/$B13)</f>
        <v/>
      </c>
      <c r="J13" s="399"/>
      <c r="K13" s="396" t="str">
        <f t="shared" ref="K13:K27" si="3">IF(OR($B13=0,J13=0),"",J13/$B13)</f>
        <v/>
      </c>
      <c r="L13" s="399"/>
      <c r="M13" s="396" t="str">
        <f t="shared" ref="M13:M27" si="4">IF(OR($B13=0,L13=0),"",L13/$B13)</f>
        <v/>
      </c>
      <c r="N13" s="399">
        <v>436</v>
      </c>
      <c r="O13" s="396">
        <f t="shared" ref="O13:O27" si="5">IF(OR($B13=0,N13=0),"",N13/$B13)</f>
        <v>93.763440860215042</v>
      </c>
      <c r="P13" s="399">
        <v>4070</v>
      </c>
      <c r="Q13" s="396">
        <f t="shared" ref="Q13:Q27" si="6">IF(OR($B13=0,P13=0),"",P13/$B13)</f>
        <v>875.26881720430106</v>
      </c>
      <c r="R13" s="399">
        <v>92</v>
      </c>
      <c r="S13" s="396">
        <f t="shared" ref="S13:S27" si="7">IF(OR($B13=0,R13=0),"",R13/$B13)</f>
        <v>19.78494623655914</v>
      </c>
      <c r="T13" s="399"/>
      <c r="U13" s="396" t="str">
        <f t="shared" ref="U13:U27" si="8">IF(OR($B13=0,T13=0),"",T13/$B13)</f>
        <v/>
      </c>
      <c r="V13" s="399"/>
      <c r="W13" s="396" t="str">
        <f t="shared" ref="W13:W27" si="9">IF(OR($B13=0,V13=0),"",V13/$B13)</f>
        <v/>
      </c>
      <c r="X13" s="399"/>
      <c r="Y13" s="396" t="str">
        <f t="shared" ref="Y13:Y27" si="10">IF(OR($B13=0,X13=0),"",X13/$B13)</f>
        <v/>
      </c>
      <c r="Z13" s="399"/>
      <c r="AA13" s="396" t="str">
        <f t="shared" ref="AA13:AA27" si="11">IF(OR($B13=0,Z13=0),"",Z13/$B13)</f>
        <v/>
      </c>
      <c r="AB13" s="399"/>
      <c r="AC13" s="396" t="str">
        <f t="shared" ref="AC13:AC27" si="12">IF(OR($B13=0,AB13=0),"",AB13/$B13)</f>
        <v/>
      </c>
      <c r="AD13" s="399"/>
      <c r="AE13" s="396" t="str">
        <f t="shared" ref="AE13:AE27" si="13">IF(OR($B13=0,AD13=0),"",AD13/$B13)</f>
        <v/>
      </c>
      <c r="AF13" s="399"/>
      <c r="AG13" s="396" t="str">
        <f t="shared" ref="AG13:AG27" si="14">IF(OR($B13=0,AF13=0),"",AF13/$B13)</f>
        <v/>
      </c>
      <c r="AH13" s="399"/>
      <c r="AI13" s="396" t="str">
        <f t="shared" ref="AI13:AI27" si="15">IF(OR($B13=0,AH13=0),"",AH13/$B13)</f>
        <v/>
      </c>
      <c r="AJ13" s="399">
        <v>1385</v>
      </c>
      <c r="AK13" s="396">
        <f t="shared" ref="AK13:AK27" si="16">IF(OR($B13=0,AJ13=0),"",AJ13/$B13)</f>
        <v>297.84946236559136</v>
      </c>
      <c r="AL13" s="399"/>
      <c r="AM13" s="396" t="str">
        <f t="shared" ref="AM13:AM27" si="17">IF(OR($B13=0,AL13=0),"",AL13/$B13)</f>
        <v/>
      </c>
      <c r="AN13" s="399"/>
      <c r="AO13" s="396" t="str">
        <f t="shared" ref="AO13:AO27" si="18">IF(OR($B13=0,AN13=0),"",AN13/$B13)</f>
        <v/>
      </c>
      <c r="AP13" s="399">
        <v>5983</v>
      </c>
      <c r="AQ13" s="396">
        <f t="shared" ref="AQ13:AQ27" si="19">IF(OR($B13=0,AP13=0),"",AP13/$B13)</f>
        <v>1286.6666666666665</v>
      </c>
    </row>
    <row r="14" spans="1:43">
      <c r="A14" s="389" t="s">
        <v>595</v>
      </c>
      <c r="B14" s="394">
        <v>0.2</v>
      </c>
      <c r="D14" s="395">
        <v>7467</v>
      </c>
      <c r="E14" s="396">
        <f t="shared" si="1"/>
        <v>37335</v>
      </c>
      <c r="F14" s="395"/>
      <c r="G14" s="396" t="str">
        <f t="shared" si="1"/>
        <v/>
      </c>
      <c r="H14" s="395"/>
      <c r="I14" s="396" t="str">
        <f t="shared" si="2"/>
        <v/>
      </c>
      <c r="J14" s="395"/>
      <c r="K14" s="396" t="str">
        <f t="shared" si="3"/>
        <v/>
      </c>
      <c r="L14" s="395"/>
      <c r="M14" s="396" t="str">
        <f t="shared" si="4"/>
        <v/>
      </c>
      <c r="N14" s="395"/>
      <c r="O14" s="396" t="str">
        <f t="shared" si="5"/>
        <v/>
      </c>
      <c r="P14" s="395"/>
      <c r="Q14" s="396" t="str">
        <f t="shared" si="6"/>
        <v/>
      </c>
      <c r="R14" s="395"/>
      <c r="S14" s="396" t="str">
        <f t="shared" si="7"/>
        <v/>
      </c>
      <c r="T14" s="395"/>
      <c r="U14" s="396" t="str">
        <f t="shared" si="8"/>
        <v/>
      </c>
      <c r="V14" s="395"/>
      <c r="W14" s="396" t="str">
        <f t="shared" si="9"/>
        <v/>
      </c>
      <c r="X14" s="395"/>
      <c r="Y14" s="396" t="str">
        <f t="shared" si="10"/>
        <v/>
      </c>
      <c r="Z14" s="395"/>
      <c r="AA14" s="396" t="str">
        <f t="shared" si="11"/>
        <v/>
      </c>
      <c r="AB14" s="395"/>
      <c r="AC14" s="396" t="str">
        <f t="shared" si="12"/>
        <v/>
      </c>
      <c r="AD14" s="395"/>
      <c r="AE14" s="396" t="str">
        <f t="shared" si="13"/>
        <v/>
      </c>
      <c r="AF14" s="395"/>
      <c r="AG14" s="396" t="str">
        <f t="shared" si="14"/>
        <v/>
      </c>
      <c r="AH14" s="395"/>
      <c r="AI14" s="396" t="str">
        <f t="shared" si="15"/>
        <v/>
      </c>
      <c r="AJ14" s="395">
        <v>206</v>
      </c>
      <c r="AK14" s="396">
        <f t="shared" si="16"/>
        <v>1030</v>
      </c>
      <c r="AL14" s="395"/>
      <c r="AM14" s="396" t="str">
        <f t="shared" si="17"/>
        <v/>
      </c>
      <c r="AN14" s="395"/>
      <c r="AO14" s="396" t="str">
        <f t="shared" si="18"/>
        <v/>
      </c>
      <c r="AP14" s="395">
        <v>206</v>
      </c>
      <c r="AQ14" s="396">
        <f t="shared" si="19"/>
        <v>1030</v>
      </c>
    </row>
    <row r="15" spans="1:43">
      <c r="A15" s="389" t="s">
        <v>596</v>
      </c>
      <c r="B15" s="394">
        <v>4.59</v>
      </c>
      <c r="D15" s="395">
        <v>28134</v>
      </c>
      <c r="E15" s="396">
        <f t="shared" si="1"/>
        <v>6129.4117647058829</v>
      </c>
      <c r="F15" s="395">
        <v>675</v>
      </c>
      <c r="G15" s="396">
        <f t="shared" si="1"/>
        <v>147.05882352941177</v>
      </c>
      <c r="H15" s="395"/>
      <c r="I15" s="396" t="str">
        <f t="shared" si="2"/>
        <v/>
      </c>
      <c r="J15" s="395"/>
      <c r="K15" s="396" t="str">
        <f t="shared" si="3"/>
        <v/>
      </c>
      <c r="L15" s="395"/>
      <c r="M15" s="396" t="str">
        <f t="shared" si="4"/>
        <v/>
      </c>
      <c r="N15" s="395">
        <v>780</v>
      </c>
      <c r="O15" s="396">
        <f t="shared" si="5"/>
        <v>169.93464052287581</v>
      </c>
      <c r="P15" s="395">
        <v>9075</v>
      </c>
      <c r="Q15" s="396">
        <f t="shared" si="6"/>
        <v>1977.124183006536</v>
      </c>
      <c r="R15" s="395">
        <v>248</v>
      </c>
      <c r="S15" s="396">
        <f t="shared" si="7"/>
        <v>54.030501089324623</v>
      </c>
      <c r="T15" s="395">
        <v>859</v>
      </c>
      <c r="U15" s="396">
        <f t="shared" si="8"/>
        <v>187.14596949891069</v>
      </c>
      <c r="V15" s="395"/>
      <c r="W15" s="396" t="str">
        <f t="shared" si="9"/>
        <v/>
      </c>
      <c r="X15" s="395"/>
      <c r="Y15" s="396" t="str">
        <f t="shared" si="10"/>
        <v/>
      </c>
      <c r="Z15" s="395"/>
      <c r="AA15" s="396" t="str">
        <f t="shared" si="11"/>
        <v/>
      </c>
      <c r="AB15" s="395">
        <v>4325</v>
      </c>
      <c r="AC15" s="396">
        <f t="shared" si="12"/>
        <v>942.26579520697169</v>
      </c>
      <c r="AD15" s="395"/>
      <c r="AE15" s="396" t="str">
        <f t="shared" si="13"/>
        <v/>
      </c>
      <c r="AF15" s="395"/>
      <c r="AG15" s="396" t="str">
        <f t="shared" si="14"/>
        <v/>
      </c>
      <c r="AH15" s="395"/>
      <c r="AI15" s="396" t="str">
        <f t="shared" si="15"/>
        <v/>
      </c>
      <c r="AJ15" s="395"/>
      <c r="AK15" s="396" t="str">
        <f t="shared" si="16"/>
        <v/>
      </c>
      <c r="AL15" s="395"/>
      <c r="AM15" s="396" t="str">
        <f t="shared" si="17"/>
        <v/>
      </c>
      <c r="AN15" s="395">
        <v>8</v>
      </c>
      <c r="AO15" s="396">
        <f t="shared" si="18"/>
        <v>1.7429193899782136</v>
      </c>
      <c r="AP15" s="395">
        <v>15970</v>
      </c>
      <c r="AQ15" s="396">
        <f t="shared" si="19"/>
        <v>3479.3028322440086</v>
      </c>
    </row>
    <row r="16" spans="1:43">
      <c r="A16" s="389" t="s">
        <v>507</v>
      </c>
      <c r="B16" s="394">
        <v>13.65</v>
      </c>
      <c r="D16" s="395">
        <v>71267</v>
      </c>
      <c r="E16" s="396">
        <f t="shared" si="1"/>
        <v>5221.0256410256407</v>
      </c>
      <c r="F16" s="395">
        <v>4809</v>
      </c>
      <c r="G16" s="396">
        <f t="shared" si="1"/>
        <v>352.30769230769232</v>
      </c>
      <c r="H16" s="395"/>
      <c r="I16" s="396" t="str">
        <f t="shared" si="2"/>
        <v/>
      </c>
      <c r="J16" s="395"/>
      <c r="K16" s="396" t="str">
        <f t="shared" si="3"/>
        <v/>
      </c>
      <c r="L16" s="395"/>
      <c r="M16" s="396" t="str">
        <f t="shared" si="4"/>
        <v/>
      </c>
      <c r="N16" s="395"/>
      <c r="O16" s="396" t="str">
        <f t="shared" si="5"/>
        <v/>
      </c>
      <c r="P16" s="395">
        <v>32869</v>
      </c>
      <c r="Q16" s="396">
        <f t="shared" si="6"/>
        <v>2407.9853479853477</v>
      </c>
      <c r="R16" s="395"/>
      <c r="S16" s="396" t="str">
        <f t="shared" si="7"/>
        <v/>
      </c>
      <c r="T16" s="395"/>
      <c r="U16" s="396" t="str">
        <f t="shared" si="8"/>
        <v/>
      </c>
      <c r="V16" s="395"/>
      <c r="W16" s="396" t="str">
        <f t="shared" si="9"/>
        <v/>
      </c>
      <c r="X16" s="395"/>
      <c r="Y16" s="396" t="str">
        <f t="shared" si="10"/>
        <v/>
      </c>
      <c r="Z16" s="395"/>
      <c r="AA16" s="396" t="str">
        <f t="shared" si="11"/>
        <v/>
      </c>
      <c r="AB16" s="395"/>
      <c r="AC16" s="396" t="str">
        <f t="shared" si="12"/>
        <v/>
      </c>
      <c r="AD16" s="395"/>
      <c r="AE16" s="396" t="str">
        <f t="shared" si="13"/>
        <v/>
      </c>
      <c r="AF16" s="395"/>
      <c r="AG16" s="396" t="str">
        <f t="shared" si="14"/>
        <v/>
      </c>
      <c r="AH16" s="395"/>
      <c r="AI16" s="396" t="str">
        <f t="shared" si="15"/>
        <v/>
      </c>
      <c r="AJ16" s="395">
        <v>18736</v>
      </c>
      <c r="AK16" s="396">
        <f t="shared" si="16"/>
        <v>1372.6007326007325</v>
      </c>
      <c r="AL16" s="395"/>
      <c r="AM16" s="396" t="str">
        <f t="shared" si="17"/>
        <v/>
      </c>
      <c r="AN16" s="395"/>
      <c r="AO16" s="396" t="str">
        <f t="shared" si="18"/>
        <v/>
      </c>
      <c r="AP16" s="395">
        <v>56414</v>
      </c>
      <c r="AQ16" s="396">
        <f t="shared" si="19"/>
        <v>4132.8937728937726</v>
      </c>
    </row>
    <row r="17" spans="1:43">
      <c r="A17" s="398"/>
      <c r="B17">
        <v>16.55</v>
      </c>
      <c r="D17" s="399">
        <v>113107</v>
      </c>
      <c r="E17" s="396">
        <f t="shared" si="1"/>
        <v>6834.2598187311178</v>
      </c>
      <c r="F17" s="399">
        <v>63308</v>
      </c>
      <c r="G17" s="396">
        <f t="shared" si="1"/>
        <v>3825.2567975830816</v>
      </c>
      <c r="H17" s="399"/>
      <c r="I17" s="396" t="str">
        <f t="shared" si="2"/>
        <v/>
      </c>
      <c r="J17" s="399"/>
      <c r="K17" s="396" t="str">
        <f t="shared" si="3"/>
        <v/>
      </c>
      <c r="L17" s="399"/>
      <c r="M17" s="396" t="str">
        <f t="shared" si="4"/>
        <v/>
      </c>
      <c r="N17" s="399">
        <v>986</v>
      </c>
      <c r="O17" s="396">
        <f t="shared" si="5"/>
        <v>59.577039274924466</v>
      </c>
      <c r="P17" s="399">
        <v>23601</v>
      </c>
      <c r="Q17" s="396">
        <f t="shared" si="6"/>
        <v>1426.0422960725075</v>
      </c>
      <c r="R17" s="399"/>
      <c r="S17" s="396" t="str">
        <f t="shared" si="7"/>
        <v/>
      </c>
      <c r="T17" s="399"/>
      <c r="U17" s="396" t="str">
        <f t="shared" si="8"/>
        <v/>
      </c>
      <c r="V17" s="399"/>
      <c r="W17" s="396" t="str">
        <f t="shared" si="9"/>
        <v/>
      </c>
      <c r="X17" s="399"/>
      <c r="Y17" s="396" t="str">
        <f t="shared" si="10"/>
        <v/>
      </c>
      <c r="Z17" s="399"/>
      <c r="AA17" s="396" t="str">
        <f t="shared" si="11"/>
        <v/>
      </c>
      <c r="AB17" s="399"/>
      <c r="AC17" s="396" t="str">
        <f t="shared" si="12"/>
        <v/>
      </c>
      <c r="AD17" s="399">
        <v>89163</v>
      </c>
      <c r="AE17" s="396">
        <f t="shared" si="13"/>
        <v>5387.4924471299091</v>
      </c>
      <c r="AF17" s="399"/>
      <c r="AG17" s="396" t="str">
        <f t="shared" si="14"/>
        <v/>
      </c>
      <c r="AH17" s="399"/>
      <c r="AI17" s="396" t="str">
        <f t="shared" si="15"/>
        <v/>
      </c>
      <c r="AJ17" s="399">
        <v>22967</v>
      </c>
      <c r="AK17" s="396">
        <f t="shared" si="16"/>
        <v>1387.7341389728097</v>
      </c>
      <c r="AL17" s="399"/>
      <c r="AM17" s="396" t="str">
        <f t="shared" si="17"/>
        <v/>
      </c>
      <c r="AN17" s="399"/>
      <c r="AO17" s="396" t="str">
        <f t="shared" si="18"/>
        <v/>
      </c>
      <c r="AP17" s="399">
        <v>200025</v>
      </c>
      <c r="AQ17" s="396">
        <f t="shared" si="19"/>
        <v>12086.102719033232</v>
      </c>
    </row>
    <row r="18" spans="1:43">
      <c r="A18" s="389" t="s">
        <v>597</v>
      </c>
      <c r="B18" s="394">
        <v>3.5</v>
      </c>
      <c r="D18" s="395">
        <v>12030</v>
      </c>
      <c r="E18" s="396">
        <f t="shared" si="1"/>
        <v>3437.1428571428573</v>
      </c>
      <c r="F18" s="395">
        <v>339206</v>
      </c>
      <c r="G18" s="396">
        <f t="shared" si="1"/>
        <v>96916</v>
      </c>
      <c r="H18" s="395">
        <v>8400</v>
      </c>
      <c r="I18" s="396">
        <f t="shared" si="2"/>
        <v>2400</v>
      </c>
      <c r="J18" s="395"/>
      <c r="K18" s="396" t="str">
        <f t="shared" si="3"/>
        <v/>
      </c>
      <c r="L18" s="395"/>
      <c r="M18" s="396" t="str">
        <f t="shared" si="4"/>
        <v/>
      </c>
      <c r="N18" s="395"/>
      <c r="O18" s="396" t="str">
        <f t="shared" si="5"/>
        <v/>
      </c>
      <c r="P18" s="395">
        <v>5035</v>
      </c>
      <c r="Q18" s="396">
        <f t="shared" si="6"/>
        <v>1438.5714285714287</v>
      </c>
      <c r="R18" s="395">
        <v>175</v>
      </c>
      <c r="S18" s="396">
        <f t="shared" si="7"/>
        <v>50</v>
      </c>
      <c r="T18" s="395"/>
      <c r="U18" s="396" t="str">
        <f t="shared" si="8"/>
        <v/>
      </c>
      <c r="V18" s="395"/>
      <c r="W18" s="396" t="str">
        <f t="shared" si="9"/>
        <v/>
      </c>
      <c r="X18" s="395"/>
      <c r="Y18" s="396" t="str">
        <f t="shared" si="10"/>
        <v/>
      </c>
      <c r="Z18" s="395"/>
      <c r="AA18" s="396" t="str">
        <f t="shared" si="11"/>
        <v/>
      </c>
      <c r="AB18" s="395">
        <v>612</v>
      </c>
      <c r="AC18" s="396">
        <f t="shared" si="12"/>
        <v>174.85714285714286</v>
      </c>
      <c r="AD18" s="395"/>
      <c r="AE18" s="396" t="str">
        <f t="shared" si="13"/>
        <v/>
      </c>
      <c r="AF18" s="395"/>
      <c r="AG18" s="396" t="str">
        <f t="shared" si="14"/>
        <v/>
      </c>
      <c r="AH18" s="395"/>
      <c r="AI18" s="396" t="str">
        <f t="shared" si="15"/>
        <v/>
      </c>
      <c r="AJ18" s="395">
        <v>545</v>
      </c>
      <c r="AK18" s="396">
        <f t="shared" si="16"/>
        <v>155.71428571428572</v>
      </c>
      <c r="AL18" s="395"/>
      <c r="AM18" s="396" t="str">
        <f t="shared" si="17"/>
        <v/>
      </c>
      <c r="AN18" s="395"/>
      <c r="AO18" s="396" t="str">
        <f t="shared" si="18"/>
        <v/>
      </c>
      <c r="AP18" s="395">
        <v>353973</v>
      </c>
      <c r="AQ18" s="396">
        <f t="shared" si="19"/>
        <v>101135.14285714286</v>
      </c>
    </row>
    <row r="19" spans="1:43">
      <c r="A19" s="389" t="s">
        <v>508</v>
      </c>
      <c r="B19" s="394">
        <v>1.59</v>
      </c>
      <c r="D19" s="395">
        <v>2319</v>
      </c>
      <c r="E19" s="396">
        <f t="shared" si="1"/>
        <v>1458.4905660377358</v>
      </c>
      <c r="F19" s="395">
        <v>100291</v>
      </c>
      <c r="G19" s="396">
        <f t="shared" si="1"/>
        <v>63076.100628930813</v>
      </c>
      <c r="H19" s="395"/>
      <c r="I19" s="396" t="str">
        <f t="shared" si="2"/>
        <v/>
      </c>
      <c r="J19" s="395"/>
      <c r="K19" s="396" t="str">
        <f t="shared" si="3"/>
        <v/>
      </c>
      <c r="L19" s="395">
        <v>207518</v>
      </c>
      <c r="M19" s="396">
        <f t="shared" si="4"/>
        <v>130514.46540880503</v>
      </c>
      <c r="N19" s="395"/>
      <c r="O19" s="396" t="str">
        <f t="shared" si="5"/>
        <v/>
      </c>
      <c r="P19" s="395">
        <v>2211</v>
      </c>
      <c r="Q19" s="396">
        <f t="shared" si="6"/>
        <v>1390.566037735849</v>
      </c>
      <c r="R19" s="395"/>
      <c r="S19" s="396" t="str">
        <f t="shared" si="7"/>
        <v/>
      </c>
      <c r="T19" s="395"/>
      <c r="U19" s="396" t="str">
        <f t="shared" si="8"/>
        <v/>
      </c>
      <c r="V19" s="395"/>
      <c r="W19" s="396" t="str">
        <f t="shared" si="9"/>
        <v/>
      </c>
      <c r="X19" s="395"/>
      <c r="Y19" s="396" t="str">
        <f t="shared" si="10"/>
        <v/>
      </c>
      <c r="Z19" s="395"/>
      <c r="AA19" s="396" t="str">
        <f t="shared" si="11"/>
        <v/>
      </c>
      <c r="AB19" s="395"/>
      <c r="AC19" s="396" t="str">
        <f t="shared" si="12"/>
        <v/>
      </c>
      <c r="AD19" s="395"/>
      <c r="AE19" s="396" t="str">
        <f t="shared" si="13"/>
        <v/>
      </c>
      <c r="AF19" s="395"/>
      <c r="AG19" s="396" t="str">
        <f t="shared" si="14"/>
        <v/>
      </c>
      <c r="AH19" s="395"/>
      <c r="AI19" s="396" t="str">
        <f t="shared" si="15"/>
        <v/>
      </c>
      <c r="AJ19" s="395"/>
      <c r="AK19" s="396" t="str">
        <f t="shared" si="16"/>
        <v/>
      </c>
      <c r="AL19" s="395"/>
      <c r="AM19" s="396" t="str">
        <f t="shared" si="17"/>
        <v/>
      </c>
      <c r="AN19" s="395">
        <v>70</v>
      </c>
      <c r="AO19" s="396">
        <f t="shared" si="18"/>
        <v>44.025157232704402</v>
      </c>
      <c r="AP19" s="395">
        <v>310090</v>
      </c>
      <c r="AQ19" s="396">
        <f t="shared" si="19"/>
        <v>195025.1572327044</v>
      </c>
    </row>
    <row r="20" spans="1:43">
      <c r="A20" s="398"/>
      <c r="B20">
        <v>13.85</v>
      </c>
      <c r="D20" s="399">
        <v>407</v>
      </c>
      <c r="E20" s="396">
        <f t="shared" si="1"/>
        <v>29.386281588447655</v>
      </c>
      <c r="F20" s="399">
        <v>33982</v>
      </c>
      <c r="G20" s="396">
        <f t="shared" si="1"/>
        <v>2453.5740072202166</v>
      </c>
      <c r="H20" s="399"/>
      <c r="I20" s="396" t="str">
        <f t="shared" si="2"/>
        <v/>
      </c>
      <c r="J20" s="399">
        <v>439567</v>
      </c>
      <c r="K20" s="396">
        <f t="shared" si="3"/>
        <v>31737.689530685922</v>
      </c>
      <c r="L20" s="399">
        <v>74467</v>
      </c>
      <c r="M20" s="396">
        <f t="shared" si="4"/>
        <v>5376.6787003610107</v>
      </c>
      <c r="N20" s="399">
        <v>17430</v>
      </c>
      <c r="O20" s="396">
        <f t="shared" si="5"/>
        <v>1258.4837545126354</v>
      </c>
      <c r="P20" s="399">
        <v>4066</v>
      </c>
      <c r="Q20" s="396">
        <f t="shared" si="6"/>
        <v>293.57400722021663</v>
      </c>
      <c r="R20" s="399">
        <v>9473</v>
      </c>
      <c r="S20" s="396">
        <f t="shared" si="7"/>
        <v>683.97111913357401</v>
      </c>
      <c r="T20" s="399"/>
      <c r="U20" s="396" t="str">
        <f t="shared" si="8"/>
        <v/>
      </c>
      <c r="V20" s="399"/>
      <c r="W20" s="396" t="str">
        <f t="shared" si="9"/>
        <v/>
      </c>
      <c r="X20" s="399"/>
      <c r="Y20" s="396" t="str">
        <f t="shared" si="10"/>
        <v/>
      </c>
      <c r="Z20" s="399"/>
      <c r="AA20" s="396" t="str">
        <f t="shared" si="11"/>
        <v/>
      </c>
      <c r="AB20" s="399"/>
      <c r="AC20" s="396" t="str">
        <f t="shared" si="12"/>
        <v/>
      </c>
      <c r="AD20" s="399"/>
      <c r="AE20" s="396" t="str">
        <f t="shared" si="13"/>
        <v/>
      </c>
      <c r="AF20" s="399"/>
      <c r="AG20" s="396" t="str">
        <f t="shared" si="14"/>
        <v/>
      </c>
      <c r="AH20" s="399"/>
      <c r="AI20" s="396" t="str">
        <f t="shared" si="15"/>
        <v/>
      </c>
      <c r="AJ20" s="399">
        <v>35136</v>
      </c>
      <c r="AK20" s="396">
        <f t="shared" si="16"/>
        <v>2536.8953068592059</v>
      </c>
      <c r="AL20" s="399"/>
      <c r="AM20" s="396" t="str">
        <f t="shared" si="17"/>
        <v/>
      </c>
      <c r="AN20" s="399">
        <v>35</v>
      </c>
      <c r="AO20" s="396">
        <f t="shared" si="18"/>
        <v>2.5270758122743682</v>
      </c>
      <c r="AP20" s="399">
        <v>614156</v>
      </c>
      <c r="AQ20" s="396">
        <f t="shared" si="19"/>
        <v>44343.393501805054</v>
      </c>
    </row>
    <row r="21" spans="1:43">
      <c r="A21" s="398"/>
      <c r="B21">
        <v>4.29</v>
      </c>
      <c r="D21" s="399">
        <v>27992</v>
      </c>
      <c r="E21" s="396">
        <f t="shared" si="1"/>
        <v>6524.9417249417247</v>
      </c>
      <c r="F21" s="399">
        <v>32</v>
      </c>
      <c r="G21" s="396">
        <f t="shared" si="1"/>
        <v>7.4592074592074589</v>
      </c>
      <c r="H21" s="399"/>
      <c r="I21" s="396" t="str">
        <f t="shared" si="2"/>
        <v/>
      </c>
      <c r="J21" s="399">
        <v>389</v>
      </c>
      <c r="K21" s="396">
        <f t="shared" si="3"/>
        <v>90.675990675990676</v>
      </c>
      <c r="L21" s="399"/>
      <c r="M21" s="396" t="str">
        <f t="shared" si="4"/>
        <v/>
      </c>
      <c r="N21" s="399">
        <v>27375</v>
      </c>
      <c r="O21" s="396">
        <f t="shared" si="5"/>
        <v>6381.1188811188813</v>
      </c>
      <c r="P21" s="399">
        <v>123</v>
      </c>
      <c r="Q21" s="396">
        <f t="shared" si="6"/>
        <v>28.67132867132867</v>
      </c>
      <c r="R21" s="399"/>
      <c r="S21" s="396" t="str">
        <f t="shared" si="7"/>
        <v/>
      </c>
      <c r="T21" s="399"/>
      <c r="U21" s="396" t="str">
        <f t="shared" si="8"/>
        <v/>
      </c>
      <c r="V21" s="399"/>
      <c r="W21" s="396" t="str">
        <f t="shared" si="9"/>
        <v/>
      </c>
      <c r="X21" s="399"/>
      <c r="Y21" s="396" t="str">
        <f t="shared" si="10"/>
        <v/>
      </c>
      <c r="Z21" s="399"/>
      <c r="AA21" s="396" t="str">
        <f t="shared" si="11"/>
        <v/>
      </c>
      <c r="AB21" s="399"/>
      <c r="AC21" s="396" t="str">
        <f t="shared" si="12"/>
        <v/>
      </c>
      <c r="AD21" s="399"/>
      <c r="AE21" s="396" t="str">
        <f t="shared" si="13"/>
        <v/>
      </c>
      <c r="AF21" s="399"/>
      <c r="AG21" s="396" t="str">
        <f t="shared" si="14"/>
        <v/>
      </c>
      <c r="AH21" s="399"/>
      <c r="AI21" s="396" t="str">
        <f t="shared" si="15"/>
        <v/>
      </c>
      <c r="AJ21" s="399"/>
      <c r="AK21" s="396" t="str">
        <f t="shared" si="16"/>
        <v/>
      </c>
      <c r="AL21" s="399"/>
      <c r="AM21" s="396" t="str">
        <f t="shared" si="17"/>
        <v/>
      </c>
      <c r="AN21" s="399"/>
      <c r="AO21" s="396" t="str">
        <f t="shared" si="18"/>
        <v/>
      </c>
      <c r="AP21" s="399">
        <v>27919</v>
      </c>
      <c r="AQ21" s="396">
        <f t="shared" si="19"/>
        <v>6507.9254079254079</v>
      </c>
    </row>
    <row r="22" spans="1:43">
      <c r="A22" s="389" t="s">
        <v>598</v>
      </c>
      <c r="B22" s="394">
        <v>0.5</v>
      </c>
      <c r="D22" s="395"/>
      <c r="E22" s="396" t="str">
        <f t="shared" si="1"/>
        <v/>
      </c>
      <c r="F22" s="395"/>
      <c r="G22" s="396" t="str">
        <f t="shared" si="1"/>
        <v/>
      </c>
      <c r="H22" s="395"/>
      <c r="I22" s="396" t="str">
        <f t="shared" si="2"/>
        <v/>
      </c>
      <c r="J22" s="395"/>
      <c r="K22" s="396" t="str">
        <f t="shared" si="3"/>
        <v/>
      </c>
      <c r="L22" s="395"/>
      <c r="M22" s="396" t="str">
        <f t="shared" si="4"/>
        <v/>
      </c>
      <c r="N22" s="395"/>
      <c r="O22" s="396" t="str">
        <f t="shared" si="5"/>
        <v/>
      </c>
      <c r="P22" s="395"/>
      <c r="Q22" s="396" t="str">
        <f t="shared" si="6"/>
        <v/>
      </c>
      <c r="R22" s="395"/>
      <c r="S22" s="396" t="str">
        <f t="shared" si="7"/>
        <v/>
      </c>
      <c r="T22" s="395"/>
      <c r="U22" s="396" t="str">
        <f t="shared" si="8"/>
        <v/>
      </c>
      <c r="V22" s="395"/>
      <c r="W22" s="396" t="str">
        <f t="shared" si="9"/>
        <v/>
      </c>
      <c r="X22" s="395"/>
      <c r="Y22" s="396" t="str">
        <f t="shared" si="10"/>
        <v/>
      </c>
      <c r="Z22" s="395"/>
      <c r="AA22" s="396" t="str">
        <f t="shared" si="11"/>
        <v/>
      </c>
      <c r="AB22" s="395"/>
      <c r="AC22" s="396" t="str">
        <f t="shared" si="12"/>
        <v/>
      </c>
      <c r="AD22" s="395"/>
      <c r="AE22" s="396" t="str">
        <f t="shared" si="13"/>
        <v/>
      </c>
      <c r="AF22" s="395"/>
      <c r="AG22" s="396" t="str">
        <f t="shared" si="14"/>
        <v/>
      </c>
      <c r="AH22" s="395"/>
      <c r="AI22" s="396" t="str">
        <f t="shared" si="15"/>
        <v/>
      </c>
      <c r="AJ22" s="395"/>
      <c r="AK22" s="396" t="str">
        <f t="shared" si="16"/>
        <v/>
      </c>
      <c r="AL22" s="395"/>
      <c r="AM22" s="396" t="str">
        <f t="shared" si="17"/>
        <v/>
      </c>
      <c r="AN22" s="395"/>
      <c r="AO22" s="396" t="str">
        <f t="shared" si="18"/>
        <v/>
      </c>
      <c r="AP22" s="395"/>
      <c r="AQ22" s="396" t="str">
        <f t="shared" si="19"/>
        <v/>
      </c>
    </row>
    <row r="23" spans="1:43">
      <c r="A23" s="389" t="s">
        <v>599</v>
      </c>
      <c r="B23" s="394">
        <v>14.71</v>
      </c>
      <c r="D23" s="395">
        <v>111821</v>
      </c>
      <c r="E23" s="396">
        <f t="shared" si="1"/>
        <v>7601.6995241332424</v>
      </c>
      <c r="F23" s="395"/>
      <c r="G23" s="396" t="str">
        <f t="shared" si="1"/>
        <v/>
      </c>
      <c r="H23" s="395"/>
      <c r="I23" s="396" t="str">
        <f t="shared" si="2"/>
        <v/>
      </c>
      <c r="J23" s="395"/>
      <c r="K23" s="396" t="str">
        <f t="shared" si="3"/>
        <v/>
      </c>
      <c r="L23" s="395"/>
      <c r="M23" s="396" t="str">
        <f t="shared" si="4"/>
        <v/>
      </c>
      <c r="N23" s="395">
        <v>12569</v>
      </c>
      <c r="O23" s="396">
        <f t="shared" si="5"/>
        <v>854.45275322909583</v>
      </c>
      <c r="P23" s="395">
        <v>16830</v>
      </c>
      <c r="Q23" s="396">
        <f t="shared" si="6"/>
        <v>1144.1196464989803</v>
      </c>
      <c r="R23" s="395"/>
      <c r="S23" s="396" t="str">
        <f t="shared" si="7"/>
        <v/>
      </c>
      <c r="T23" s="395"/>
      <c r="U23" s="396" t="str">
        <f t="shared" si="8"/>
        <v/>
      </c>
      <c r="V23" s="395"/>
      <c r="W23" s="396" t="str">
        <f t="shared" si="9"/>
        <v/>
      </c>
      <c r="X23" s="395"/>
      <c r="Y23" s="396" t="str">
        <f t="shared" si="10"/>
        <v/>
      </c>
      <c r="Z23" s="395"/>
      <c r="AA23" s="396" t="str">
        <f t="shared" si="11"/>
        <v/>
      </c>
      <c r="AB23" s="395"/>
      <c r="AC23" s="396" t="str">
        <f t="shared" si="12"/>
        <v/>
      </c>
      <c r="AD23" s="395"/>
      <c r="AE23" s="396" t="str">
        <f t="shared" si="13"/>
        <v/>
      </c>
      <c r="AF23" s="395"/>
      <c r="AG23" s="396" t="str">
        <f t="shared" si="14"/>
        <v/>
      </c>
      <c r="AH23" s="395"/>
      <c r="AI23" s="396" t="str">
        <f t="shared" si="15"/>
        <v/>
      </c>
      <c r="AJ23" s="395">
        <v>14062</v>
      </c>
      <c r="AK23" s="396">
        <f t="shared" si="16"/>
        <v>955.94833446634937</v>
      </c>
      <c r="AL23" s="395"/>
      <c r="AM23" s="396" t="str">
        <f t="shared" si="17"/>
        <v/>
      </c>
      <c r="AN23" s="395"/>
      <c r="AO23" s="396" t="str">
        <f t="shared" si="18"/>
        <v/>
      </c>
      <c r="AP23" s="395">
        <v>43461</v>
      </c>
      <c r="AQ23" s="396">
        <f t="shared" si="19"/>
        <v>2954.5207341944256</v>
      </c>
    </row>
    <row r="24" spans="1:43">
      <c r="A24" s="389" t="s">
        <v>600</v>
      </c>
      <c r="B24" s="394">
        <v>8.7100000000000009</v>
      </c>
      <c r="D24" s="395">
        <v>24838</v>
      </c>
      <c r="E24" s="396">
        <f t="shared" si="1"/>
        <v>2851.6647531572903</v>
      </c>
      <c r="F24" s="395">
        <v>3218</v>
      </c>
      <c r="G24" s="396">
        <f t="shared" si="1"/>
        <v>369.46039035591269</v>
      </c>
      <c r="H24" s="395"/>
      <c r="I24" s="396" t="str">
        <f t="shared" si="2"/>
        <v/>
      </c>
      <c r="J24" s="395"/>
      <c r="K24" s="396" t="str">
        <f t="shared" si="3"/>
        <v/>
      </c>
      <c r="L24" s="395"/>
      <c r="M24" s="396" t="str">
        <f t="shared" si="4"/>
        <v/>
      </c>
      <c r="N24" s="395">
        <v>1359</v>
      </c>
      <c r="O24" s="396">
        <f t="shared" si="5"/>
        <v>156.0275545350172</v>
      </c>
      <c r="P24" s="395">
        <v>7395</v>
      </c>
      <c r="Q24" s="396">
        <f t="shared" si="6"/>
        <v>849.02411021813998</v>
      </c>
      <c r="R24" s="395"/>
      <c r="S24" s="396" t="str">
        <f t="shared" si="7"/>
        <v/>
      </c>
      <c r="T24" s="395"/>
      <c r="U24" s="396" t="str">
        <f t="shared" si="8"/>
        <v/>
      </c>
      <c r="V24" s="395"/>
      <c r="W24" s="396" t="str">
        <f t="shared" si="9"/>
        <v/>
      </c>
      <c r="X24" s="395"/>
      <c r="Y24" s="396" t="str">
        <f t="shared" si="10"/>
        <v/>
      </c>
      <c r="Z24" s="395"/>
      <c r="AA24" s="396" t="str">
        <f t="shared" si="11"/>
        <v/>
      </c>
      <c r="AB24" s="395">
        <v>312</v>
      </c>
      <c r="AC24" s="396">
        <f t="shared" si="12"/>
        <v>35.820895522388057</v>
      </c>
      <c r="AD24" s="395"/>
      <c r="AE24" s="396" t="str">
        <f t="shared" si="13"/>
        <v/>
      </c>
      <c r="AF24" s="395"/>
      <c r="AG24" s="396" t="str">
        <f t="shared" si="14"/>
        <v/>
      </c>
      <c r="AH24" s="395"/>
      <c r="AI24" s="396" t="str">
        <f t="shared" si="15"/>
        <v/>
      </c>
      <c r="AJ24" s="395">
        <v>3086</v>
      </c>
      <c r="AK24" s="396">
        <f t="shared" si="16"/>
        <v>354.30539609644086</v>
      </c>
      <c r="AL24" s="395"/>
      <c r="AM24" s="396" t="str">
        <f t="shared" si="17"/>
        <v/>
      </c>
      <c r="AN24" s="395"/>
      <c r="AO24" s="396" t="str">
        <f t="shared" si="18"/>
        <v/>
      </c>
      <c r="AP24" s="395">
        <v>15370</v>
      </c>
      <c r="AQ24" s="396">
        <f t="shared" si="19"/>
        <v>1764.6383467278988</v>
      </c>
    </row>
    <row r="25" spans="1:43">
      <c r="A25" s="389" t="s">
        <v>601</v>
      </c>
      <c r="B25" s="394">
        <v>6.5</v>
      </c>
      <c r="D25" s="395">
        <v>70563</v>
      </c>
      <c r="E25" s="396">
        <f t="shared" si="1"/>
        <v>10855.846153846154</v>
      </c>
      <c r="F25" s="395"/>
      <c r="G25" s="396" t="str">
        <f t="shared" si="1"/>
        <v/>
      </c>
      <c r="H25" s="395"/>
      <c r="I25" s="396" t="str">
        <f t="shared" si="2"/>
        <v/>
      </c>
      <c r="J25" s="395"/>
      <c r="K25" s="396" t="str">
        <f t="shared" si="3"/>
        <v/>
      </c>
      <c r="L25" s="395"/>
      <c r="M25" s="396" t="str">
        <f t="shared" si="4"/>
        <v/>
      </c>
      <c r="N25" s="395"/>
      <c r="O25" s="396" t="str">
        <f t="shared" si="5"/>
        <v/>
      </c>
      <c r="P25" s="395">
        <v>13215</v>
      </c>
      <c r="Q25" s="396">
        <f t="shared" si="6"/>
        <v>2033.0769230769231</v>
      </c>
      <c r="R25" s="395"/>
      <c r="S25" s="396" t="str">
        <f t="shared" si="7"/>
        <v/>
      </c>
      <c r="T25" s="395"/>
      <c r="U25" s="396" t="str">
        <f t="shared" si="8"/>
        <v/>
      </c>
      <c r="V25" s="395">
        <v>200</v>
      </c>
      <c r="W25" s="396">
        <f t="shared" si="9"/>
        <v>30.76923076923077</v>
      </c>
      <c r="X25" s="395">
        <v>32234</v>
      </c>
      <c r="Y25" s="396">
        <f t="shared" si="10"/>
        <v>4959.0769230769229</v>
      </c>
      <c r="Z25" s="395"/>
      <c r="AA25" s="396" t="str">
        <f t="shared" si="11"/>
        <v/>
      </c>
      <c r="AB25" s="395"/>
      <c r="AC25" s="396" t="str">
        <f t="shared" si="12"/>
        <v/>
      </c>
      <c r="AD25" s="395"/>
      <c r="AE25" s="396" t="str">
        <f t="shared" si="13"/>
        <v/>
      </c>
      <c r="AF25" s="395"/>
      <c r="AG25" s="396" t="str">
        <f t="shared" si="14"/>
        <v/>
      </c>
      <c r="AH25" s="395"/>
      <c r="AI25" s="396" t="str">
        <f t="shared" si="15"/>
        <v/>
      </c>
      <c r="AJ25" s="395">
        <v>4524</v>
      </c>
      <c r="AK25" s="396">
        <f t="shared" si="16"/>
        <v>696</v>
      </c>
      <c r="AL25" s="395"/>
      <c r="AM25" s="396" t="str">
        <f t="shared" si="17"/>
        <v/>
      </c>
      <c r="AN25" s="395">
        <v>2094</v>
      </c>
      <c r="AO25" s="396">
        <f t="shared" si="18"/>
        <v>322.15384615384613</v>
      </c>
      <c r="AP25" s="395">
        <v>52267</v>
      </c>
      <c r="AQ25" s="396">
        <f t="shared" si="19"/>
        <v>8041.0769230769229</v>
      </c>
    </row>
    <row r="26" spans="1:43">
      <c r="A26" s="389" t="s">
        <v>602</v>
      </c>
      <c r="B26" s="394">
        <v>1.4</v>
      </c>
      <c r="D26" s="395">
        <v>5271</v>
      </c>
      <c r="E26" s="396">
        <f t="shared" si="1"/>
        <v>3765.0000000000005</v>
      </c>
      <c r="F26" s="395"/>
      <c r="G26" s="396" t="str">
        <f t="shared" si="1"/>
        <v/>
      </c>
      <c r="H26" s="395"/>
      <c r="I26" s="396" t="str">
        <f t="shared" si="2"/>
        <v/>
      </c>
      <c r="J26" s="395"/>
      <c r="K26" s="396" t="str">
        <f t="shared" si="3"/>
        <v/>
      </c>
      <c r="L26" s="395"/>
      <c r="M26" s="396" t="str">
        <f t="shared" si="4"/>
        <v/>
      </c>
      <c r="N26" s="395"/>
      <c r="O26" s="396" t="str">
        <f t="shared" si="5"/>
        <v/>
      </c>
      <c r="P26" s="395"/>
      <c r="Q26" s="396" t="str">
        <f t="shared" si="6"/>
        <v/>
      </c>
      <c r="R26" s="395">
        <v>533</v>
      </c>
      <c r="S26" s="396">
        <f t="shared" si="7"/>
        <v>380.71428571428572</v>
      </c>
      <c r="T26" s="395"/>
      <c r="U26" s="396" t="str">
        <f t="shared" si="8"/>
        <v/>
      </c>
      <c r="V26" s="395"/>
      <c r="W26" s="396" t="str">
        <f t="shared" si="9"/>
        <v/>
      </c>
      <c r="X26" s="395"/>
      <c r="Y26" s="396" t="str">
        <f t="shared" si="10"/>
        <v/>
      </c>
      <c r="Z26" s="395"/>
      <c r="AA26" s="396" t="str">
        <f t="shared" si="11"/>
        <v/>
      </c>
      <c r="AB26" s="395"/>
      <c r="AC26" s="396" t="str">
        <f t="shared" si="12"/>
        <v/>
      </c>
      <c r="AD26" s="395"/>
      <c r="AE26" s="396" t="str">
        <f t="shared" si="13"/>
        <v/>
      </c>
      <c r="AF26" s="395"/>
      <c r="AG26" s="396" t="str">
        <f t="shared" si="14"/>
        <v/>
      </c>
      <c r="AH26" s="395"/>
      <c r="AI26" s="396" t="str">
        <f t="shared" si="15"/>
        <v/>
      </c>
      <c r="AJ26" s="395">
        <v>361</v>
      </c>
      <c r="AK26" s="396">
        <f t="shared" si="16"/>
        <v>257.85714285714289</v>
      </c>
      <c r="AL26" s="395"/>
      <c r="AM26" s="396" t="str">
        <f t="shared" si="17"/>
        <v/>
      </c>
      <c r="AN26" s="395">
        <v>-6072</v>
      </c>
      <c r="AO26" s="396">
        <f t="shared" si="18"/>
        <v>-4337.1428571428578</v>
      </c>
      <c r="AP26" s="395">
        <v>-5178</v>
      </c>
      <c r="AQ26" s="396">
        <f t="shared" si="19"/>
        <v>-3698.5714285714289</v>
      </c>
    </row>
    <row r="27" spans="1:43">
      <c r="A27" s="389" t="s">
        <v>509</v>
      </c>
      <c r="B27" s="394">
        <v>7.63</v>
      </c>
      <c r="D27" s="395">
        <v>34076</v>
      </c>
      <c r="E27" s="396">
        <f t="shared" si="1"/>
        <v>4466.0550458715597</v>
      </c>
      <c r="F27" s="395">
        <v>522</v>
      </c>
      <c r="G27" s="396">
        <f t="shared" si="1"/>
        <v>68.414154652686761</v>
      </c>
      <c r="H27" s="395"/>
      <c r="I27" s="396" t="str">
        <f t="shared" si="2"/>
        <v/>
      </c>
      <c r="J27" s="395"/>
      <c r="K27" s="396" t="str">
        <f t="shared" si="3"/>
        <v/>
      </c>
      <c r="L27" s="395"/>
      <c r="M27" s="396" t="str">
        <f t="shared" si="4"/>
        <v/>
      </c>
      <c r="N27" s="395">
        <v>1562</v>
      </c>
      <c r="O27" s="396">
        <f t="shared" si="5"/>
        <v>204.71821756225427</v>
      </c>
      <c r="P27" s="395"/>
      <c r="Q27" s="396" t="str">
        <f t="shared" si="6"/>
        <v/>
      </c>
      <c r="R27" s="395"/>
      <c r="S27" s="396" t="str">
        <f t="shared" si="7"/>
        <v/>
      </c>
      <c r="T27" s="395"/>
      <c r="U27" s="396" t="str">
        <f t="shared" si="8"/>
        <v/>
      </c>
      <c r="V27" s="395">
        <v>16738</v>
      </c>
      <c r="W27" s="396">
        <f t="shared" si="9"/>
        <v>2193.7090432503278</v>
      </c>
      <c r="X27" s="395"/>
      <c r="Y27" s="396" t="str">
        <f t="shared" si="10"/>
        <v/>
      </c>
      <c r="Z27" s="395">
        <v>99</v>
      </c>
      <c r="AA27" s="396">
        <f t="shared" si="11"/>
        <v>12.975098296199214</v>
      </c>
      <c r="AB27" s="395"/>
      <c r="AC27" s="396" t="str">
        <f t="shared" si="12"/>
        <v/>
      </c>
      <c r="AD27" s="395"/>
      <c r="AE27" s="396" t="str">
        <f t="shared" si="13"/>
        <v/>
      </c>
      <c r="AF27" s="395"/>
      <c r="AG27" s="396" t="str">
        <f t="shared" si="14"/>
        <v/>
      </c>
      <c r="AH27" s="395"/>
      <c r="AI27" s="396" t="str">
        <f t="shared" si="15"/>
        <v/>
      </c>
      <c r="AJ27" s="395">
        <v>1829</v>
      </c>
      <c r="AK27" s="396">
        <f t="shared" si="16"/>
        <v>239.71166448230667</v>
      </c>
      <c r="AL27" s="395"/>
      <c r="AM27" s="396" t="str">
        <f t="shared" si="17"/>
        <v/>
      </c>
      <c r="AN27" s="395">
        <v>105187</v>
      </c>
      <c r="AO27" s="396">
        <f t="shared" si="18"/>
        <v>13785.976408912189</v>
      </c>
      <c r="AP27" s="395">
        <v>125937</v>
      </c>
      <c r="AQ27" s="396">
        <f t="shared" si="19"/>
        <v>16505.504587155963</v>
      </c>
    </row>
    <row r="28" spans="1:43">
      <c r="A28" s="389" t="s">
        <v>506</v>
      </c>
      <c r="B28" s="394">
        <v>8.2100000000000009</v>
      </c>
      <c r="D28" s="395">
        <v>38126</v>
      </c>
      <c r="E28" s="396">
        <f>IF(OR($B28=0,D28=0),"",D28/$B28)</f>
        <v>4643.8489646772223</v>
      </c>
      <c r="F28" s="397"/>
      <c r="G28" s="396" t="str">
        <f>IF(OR($B28=0,F28=0),"",F28/$B28)</f>
        <v/>
      </c>
      <c r="H28" s="395"/>
      <c r="I28" s="396" t="str">
        <f>IF(OR($B28=0,H28=0),"",H28/$B28)</f>
        <v/>
      </c>
      <c r="J28" s="395">
        <v>747606</v>
      </c>
      <c r="K28" s="396">
        <f>IF(OR($B28=0,J28=0),"",J28/$B28)</f>
        <v>91060.414129110824</v>
      </c>
      <c r="L28" s="395"/>
      <c r="M28" s="396" t="str">
        <f>IF(OR($B28=0,L28=0),"",L28/$B28)</f>
        <v/>
      </c>
      <c r="N28" s="395">
        <v>1373</v>
      </c>
      <c r="O28" s="396">
        <f>IF(OR($B28=0,N28=0),"",N28/$B28)</f>
        <v>167.23507917174177</v>
      </c>
      <c r="P28" s="395">
        <v>9429</v>
      </c>
      <c r="Q28" s="396">
        <f>IF(OR($B28=0,P28=0),"",P28/$B28)</f>
        <v>1148.477466504263</v>
      </c>
      <c r="R28" s="395">
        <v>361</v>
      </c>
      <c r="S28" s="396">
        <f>IF(OR($B28=0,R28=0),"",R28/$B28)</f>
        <v>43.970767356881844</v>
      </c>
      <c r="T28" s="395"/>
      <c r="U28" s="396" t="str">
        <f>IF(OR($B28=0,T28=0),"",T28/$B28)</f>
        <v/>
      </c>
      <c r="V28" s="395"/>
      <c r="W28" s="396" t="str">
        <f>IF(OR($B28=0,V28=0),"",V28/$B28)</f>
        <v/>
      </c>
      <c r="X28" s="395"/>
      <c r="Y28" s="396" t="str">
        <f>IF(OR($B28=0,X28=0),"",X28/$B28)</f>
        <v/>
      </c>
      <c r="Z28" s="395"/>
      <c r="AA28" s="396" t="str">
        <f>IF(OR($B28=0,Z28=0),"",Z28/$B28)</f>
        <v/>
      </c>
      <c r="AB28" s="395">
        <v>48716</v>
      </c>
      <c r="AC28" s="396">
        <f>IF(OR($B28=0,AB28=0),"",AB28/$B28)</f>
        <v>5933.7393422655296</v>
      </c>
      <c r="AD28" s="395"/>
      <c r="AE28" s="396" t="str">
        <f>IF(OR($B28=0,AD28=0),"",AD28/$B28)</f>
        <v/>
      </c>
      <c r="AF28" s="395"/>
      <c r="AG28" s="396" t="str">
        <f>IF(OR($B28=0,AF28=0),"",AF28/$B28)</f>
        <v/>
      </c>
      <c r="AH28" s="395"/>
      <c r="AI28" s="396" t="str">
        <f>IF(OR($B28=0,AH28=0),"",AH28/$B28)</f>
        <v/>
      </c>
      <c r="AJ28" s="395">
        <v>211</v>
      </c>
      <c r="AK28" s="396">
        <f>IF(OR($B28=0,AJ28=0),"",AJ28/$B28)</f>
        <v>25.700365408038973</v>
      </c>
      <c r="AL28" s="395"/>
      <c r="AM28" s="396" t="str">
        <f>IF(OR($B28=0,AL28=0),"",AL28/$B28)</f>
        <v/>
      </c>
      <c r="AN28" s="395"/>
      <c r="AO28" s="396" t="str">
        <f>IF(OR($B28=0,AN28=0),"",AN28/$B28)</f>
        <v/>
      </c>
      <c r="AP28" s="395">
        <v>807696</v>
      </c>
      <c r="AQ28" s="396">
        <f>IF(OR($B28=0,AP28=0),"",AP28/$B28)</f>
        <v>98379.53714981729</v>
      </c>
    </row>
    <row r="29" spans="1:43">
      <c r="A29" s="389" t="s">
        <v>596</v>
      </c>
      <c r="B29" s="394">
        <v>3.69</v>
      </c>
      <c r="D29" s="395">
        <v>23151</v>
      </c>
      <c r="E29" s="396">
        <f t="shared" ref="E29:G35" si="20">IF(OR($B29=0,D29=0),"",D29/$B29)</f>
        <v>6273.9837398373984</v>
      </c>
      <c r="F29" s="395">
        <v>675</v>
      </c>
      <c r="G29" s="396">
        <f t="shared" si="20"/>
        <v>182.92682926829269</v>
      </c>
      <c r="H29" s="395"/>
      <c r="I29" s="396" t="str">
        <f t="shared" ref="I29:I38" si="21">IF(OR($B29=0,H29=0),"",H29/$B29)</f>
        <v/>
      </c>
      <c r="J29" s="395">
        <v>377513</v>
      </c>
      <c r="K29" s="396">
        <f t="shared" ref="K29:K92" si="22">IF(OR($B29=0,J29=0),"",J29/$B29)</f>
        <v>102307.04607046071</v>
      </c>
      <c r="L29" s="395"/>
      <c r="M29" s="396" t="str">
        <f t="shared" ref="M29:M92" si="23">IF(OR($B29=0,L29=0),"",L29/$B29)</f>
        <v/>
      </c>
      <c r="N29" s="395">
        <v>1476</v>
      </c>
      <c r="O29" s="396">
        <f t="shared" ref="O29:O92" si="24">IF(OR($B29=0,N29=0),"",N29/$B29)</f>
        <v>400</v>
      </c>
      <c r="P29" s="395">
        <v>3900</v>
      </c>
      <c r="Q29" s="396">
        <f t="shared" ref="Q29:Q92" si="25">IF(OR($B29=0,P29=0),"",P29/$B29)</f>
        <v>1056.9105691056911</v>
      </c>
      <c r="R29" s="395">
        <v>1315</v>
      </c>
      <c r="S29" s="396">
        <f t="shared" ref="S29:S92" si="26">IF(OR($B29=0,R29=0),"",R29/$B29)</f>
        <v>356.36856368563684</v>
      </c>
      <c r="T29" s="395">
        <v>185</v>
      </c>
      <c r="U29" s="396">
        <f t="shared" ref="U29:U92" si="27">IF(OR($B29=0,T29=0),"",T29/$B29)</f>
        <v>50.135501355013552</v>
      </c>
      <c r="V29" s="395"/>
      <c r="W29" s="396" t="str">
        <f t="shared" ref="W29:W92" si="28">IF(OR($B29=0,V29=0),"",V29/$B29)</f>
        <v/>
      </c>
      <c r="X29" s="395"/>
      <c r="Y29" s="396" t="str">
        <f t="shared" ref="Y29:Y92" si="29">IF(OR($B29=0,X29=0),"",X29/$B29)</f>
        <v/>
      </c>
      <c r="Z29" s="395">
        <v>243</v>
      </c>
      <c r="AA29" s="396">
        <f t="shared" ref="AA29:AA92" si="30">IF(OR($B29=0,Z29=0),"",Z29/$B29)</f>
        <v>65.853658536585371</v>
      </c>
      <c r="AB29" s="395">
        <v>9527</v>
      </c>
      <c r="AC29" s="396">
        <f t="shared" ref="AC29:AC92" si="31">IF(OR($B29=0,AB29=0),"",AB29/$B29)</f>
        <v>2581.8428184281843</v>
      </c>
      <c r="AD29" s="395"/>
      <c r="AE29" s="396" t="str">
        <f t="shared" ref="AE29:AE92" si="32">IF(OR($B29=0,AD29=0),"",AD29/$B29)</f>
        <v/>
      </c>
      <c r="AF29" s="395"/>
      <c r="AG29" s="396" t="str">
        <f t="shared" ref="AG29:AG92" si="33">IF(OR($B29=0,AF29=0),"",AF29/$B29)</f>
        <v/>
      </c>
      <c r="AH29" s="395"/>
      <c r="AI29" s="396" t="str">
        <f t="shared" ref="AI29:AI92" si="34">IF(OR($B29=0,AH29=0),"",AH29/$B29)</f>
        <v/>
      </c>
      <c r="AJ29" s="395"/>
      <c r="AK29" s="396" t="str">
        <f t="shared" ref="AK29:AK92" si="35">IF(OR($B29=0,AJ29=0),"",AJ29/$B29)</f>
        <v/>
      </c>
      <c r="AL29" s="395"/>
      <c r="AM29" s="396" t="str">
        <f t="shared" ref="AM29:AM92" si="36">IF(OR($B29=0,AL29=0),"",AL29/$B29)</f>
        <v/>
      </c>
      <c r="AN29" s="395">
        <v>117</v>
      </c>
      <c r="AO29" s="396">
        <f t="shared" ref="AO29:AO92" si="37">IF(OR($B29=0,AN29=0),"",AN29/$B29)</f>
        <v>31.707317073170731</v>
      </c>
      <c r="AP29" s="395">
        <v>394951</v>
      </c>
      <c r="AQ29" s="396">
        <f t="shared" ref="AQ29:AQ92" si="38">IF(OR($B29=0,AP29=0),"",AP29/$B29)</f>
        <v>107032.79132791328</v>
      </c>
    </row>
    <row r="30" spans="1:43">
      <c r="A30" s="389" t="s">
        <v>603</v>
      </c>
      <c r="B30" s="394">
        <v>11.55</v>
      </c>
      <c r="D30" s="395">
        <v>77322</v>
      </c>
      <c r="E30" s="396">
        <f t="shared" si="20"/>
        <v>6694.545454545454</v>
      </c>
      <c r="F30" s="395"/>
      <c r="G30" s="396" t="str">
        <f t="shared" si="20"/>
        <v/>
      </c>
      <c r="H30" s="395"/>
      <c r="I30" s="396" t="str">
        <f t="shared" si="21"/>
        <v/>
      </c>
      <c r="J30" s="395">
        <v>1434652</v>
      </c>
      <c r="K30" s="396">
        <f t="shared" si="22"/>
        <v>124212.29437229436</v>
      </c>
      <c r="L30" s="395"/>
      <c r="M30" s="396" t="str">
        <f t="shared" si="23"/>
        <v/>
      </c>
      <c r="N30" s="395">
        <v>456</v>
      </c>
      <c r="O30" s="396">
        <f t="shared" si="24"/>
        <v>39.480519480519476</v>
      </c>
      <c r="P30" s="395">
        <v>12252</v>
      </c>
      <c r="Q30" s="396">
        <f t="shared" si="25"/>
        <v>1060.7792207792206</v>
      </c>
      <c r="R30" s="395"/>
      <c r="S30" s="396" t="str">
        <f t="shared" si="26"/>
        <v/>
      </c>
      <c r="T30" s="395"/>
      <c r="U30" s="396" t="str">
        <f t="shared" si="27"/>
        <v/>
      </c>
      <c r="V30" s="395">
        <v>4848</v>
      </c>
      <c r="W30" s="396">
        <f t="shared" si="28"/>
        <v>419.74025974025972</v>
      </c>
      <c r="X30" s="395">
        <v>1494</v>
      </c>
      <c r="Y30" s="396">
        <f t="shared" si="29"/>
        <v>129.35064935064935</v>
      </c>
      <c r="Z30" s="395"/>
      <c r="AA30" s="396" t="str">
        <f t="shared" si="30"/>
        <v/>
      </c>
      <c r="AB30" s="395">
        <v>521</v>
      </c>
      <c r="AC30" s="396">
        <f t="shared" si="31"/>
        <v>45.108225108225106</v>
      </c>
      <c r="AD30" s="395"/>
      <c r="AE30" s="396" t="str">
        <f t="shared" si="32"/>
        <v/>
      </c>
      <c r="AF30" s="395"/>
      <c r="AG30" s="396" t="str">
        <f t="shared" si="33"/>
        <v/>
      </c>
      <c r="AH30" s="395"/>
      <c r="AI30" s="396" t="str">
        <f t="shared" si="34"/>
        <v/>
      </c>
      <c r="AJ30" s="395">
        <v>11522</v>
      </c>
      <c r="AK30" s="396">
        <f t="shared" si="35"/>
        <v>997.57575757575751</v>
      </c>
      <c r="AL30" s="395"/>
      <c r="AM30" s="396" t="str">
        <f t="shared" si="36"/>
        <v/>
      </c>
      <c r="AN30" s="395">
        <v>20400</v>
      </c>
      <c r="AO30" s="396">
        <f t="shared" si="37"/>
        <v>1766.2337662337661</v>
      </c>
      <c r="AP30" s="395">
        <v>1486145</v>
      </c>
      <c r="AQ30" s="396">
        <f t="shared" si="38"/>
        <v>128670.56277056276</v>
      </c>
    </row>
    <row r="31" spans="1:43">
      <c r="A31" s="389" t="s">
        <v>604</v>
      </c>
      <c r="B31" s="394">
        <v>2.94</v>
      </c>
      <c r="D31" s="395">
        <v>47754</v>
      </c>
      <c r="E31" s="396">
        <f t="shared" si="20"/>
        <v>16242.857142857143</v>
      </c>
      <c r="F31" s="395">
        <v>760</v>
      </c>
      <c r="G31" s="396">
        <f t="shared" si="20"/>
        <v>258.50340136054422</v>
      </c>
      <c r="H31" s="395"/>
      <c r="I31" s="396" t="str">
        <f t="shared" si="21"/>
        <v/>
      </c>
      <c r="J31" s="395">
        <v>403509</v>
      </c>
      <c r="K31" s="396">
        <f t="shared" si="22"/>
        <v>137247.95918367346</v>
      </c>
      <c r="L31" s="395"/>
      <c r="M31" s="396" t="str">
        <f t="shared" si="23"/>
        <v/>
      </c>
      <c r="N31" s="395">
        <v>467</v>
      </c>
      <c r="O31" s="396">
        <f t="shared" si="24"/>
        <v>158.84353741496599</v>
      </c>
      <c r="P31" s="395">
        <v>1790</v>
      </c>
      <c r="Q31" s="396">
        <f t="shared" si="25"/>
        <v>608.84353741496602</v>
      </c>
      <c r="R31" s="395">
        <v>1</v>
      </c>
      <c r="S31" s="396">
        <f t="shared" si="26"/>
        <v>0.3401360544217687</v>
      </c>
      <c r="T31" s="395"/>
      <c r="U31" s="396" t="str">
        <f t="shared" si="27"/>
        <v/>
      </c>
      <c r="V31" s="395"/>
      <c r="W31" s="396" t="str">
        <f t="shared" si="28"/>
        <v/>
      </c>
      <c r="X31" s="395"/>
      <c r="Y31" s="396" t="str">
        <f t="shared" si="29"/>
        <v/>
      </c>
      <c r="Z31" s="395"/>
      <c r="AA31" s="396" t="str">
        <f t="shared" si="30"/>
        <v/>
      </c>
      <c r="AB31" s="395"/>
      <c r="AC31" s="396" t="str">
        <f t="shared" si="31"/>
        <v/>
      </c>
      <c r="AD31" s="395"/>
      <c r="AE31" s="396" t="str">
        <f t="shared" si="32"/>
        <v/>
      </c>
      <c r="AF31" s="395"/>
      <c r="AG31" s="396" t="str">
        <f t="shared" si="33"/>
        <v/>
      </c>
      <c r="AH31" s="395"/>
      <c r="AI31" s="396" t="str">
        <f t="shared" si="34"/>
        <v/>
      </c>
      <c r="AJ31" s="395">
        <v>4549</v>
      </c>
      <c r="AK31" s="396">
        <f t="shared" si="35"/>
        <v>1547.2789115646258</v>
      </c>
      <c r="AL31" s="395"/>
      <c r="AM31" s="396" t="str">
        <f t="shared" si="36"/>
        <v/>
      </c>
      <c r="AN31" s="395"/>
      <c r="AO31" s="396" t="str">
        <f t="shared" si="37"/>
        <v/>
      </c>
      <c r="AP31" s="395">
        <v>411076</v>
      </c>
      <c r="AQ31" s="396">
        <f t="shared" si="38"/>
        <v>139821.76870748299</v>
      </c>
    </row>
    <row r="32" spans="1:43">
      <c r="A32" s="389" t="s">
        <v>605</v>
      </c>
      <c r="B32" s="394">
        <v>2.23</v>
      </c>
      <c r="D32" s="395">
        <v>12640</v>
      </c>
      <c r="E32" s="396">
        <f t="shared" si="20"/>
        <v>5668.1614349775782</v>
      </c>
      <c r="F32" s="395">
        <v>196</v>
      </c>
      <c r="G32" s="396">
        <f t="shared" si="20"/>
        <v>87.892376681614351</v>
      </c>
      <c r="H32" s="395"/>
      <c r="I32" s="396" t="str">
        <f t="shared" si="21"/>
        <v/>
      </c>
      <c r="J32" s="395">
        <v>310402</v>
      </c>
      <c r="K32" s="396">
        <f t="shared" si="22"/>
        <v>139193.72197309416</v>
      </c>
      <c r="L32" s="395"/>
      <c r="M32" s="396" t="str">
        <f t="shared" si="23"/>
        <v/>
      </c>
      <c r="N32" s="395">
        <v>485</v>
      </c>
      <c r="O32" s="396">
        <f t="shared" si="24"/>
        <v>217.48878923766816</v>
      </c>
      <c r="P32" s="395">
        <v>4766</v>
      </c>
      <c r="Q32" s="396">
        <f t="shared" si="25"/>
        <v>2137.2197309417043</v>
      </c>
      <c r="R32" s="395">
        <v>338</v>
      </c>
      <c r="S32" s="396">
        <f t="shared" si="26"/>
        <v>151.5695067264574</v>
      </c>
      <c r="T32" s="395">
        <v>104</v>
      </c>
      <c r="U32" s="396">
        <f t="shared" si="27"/>
        <v>46.63677130044843</v>
      </c>
      <c r="V32" s="395"/>
      <c r="W32" s="396" t="str">
        <f t="shared" si="28"/>
        <v/>
      </c>
      <c r="X32" s="395"/>
      <c r="Y32" s="396" t="str">
        <f t="shared" si="29"/>
        <v/>
      </c>
      <c r="Z32" s="395">
        <v>7</v>
      </c>
      <c r="AA32" s="396">
        <f t="shared" si="30"/>
        <v>3.1390134529147984</v>
      </c>
      <c r="AB32" s="395">
        <v>14769</v>
      </c>
      <c r="AC32" s="396">
        <f t="shared" si="31"/>
        <v>6622.8699551569507</v>
      </c>
      <c r="AD32" s="395"/>
      <c r="AE32" s="396" t="str">
        <f t="shared" si="32"/>
        <v/>
      </c>
      <c r="AF32" s="395"/>
      <c r="AG32" s="396" t="str">
        <f t="shared" si="33"/>
        <v/>
      </c>
      <c r="AH32" s="395"/>
      <c r="AI32" s="396" t="str">
        <f t="shared" si="34"/>
        <v/>
      </c>
      <c r="AJ32" s="395">
        <v>589</v>
      </c>
      <c r="AK32" s="396">
        <f t="shared" si="35"/>
        <v>264.12556053811659</v>
      </c>
      <c r="AL32" s="395"/>
      <c r="AM32" s="396" t="str">
        <f t="shared" si="36"/>
        <v/>
      </c>
      <c r="AN32" s="395">
        <v>372</v>
      </c>
      <c r="AO32" s="396">
        <f t="shared" si="37"/>
        <v>166.81614349775785</v>
      </c>
      <c r="AP32" s="395">
        <v>332028</v>
      </c>
      <c r="AQ32" s="396">
        <f t="shared" si="38"/>
        <v>148891.47982062781</v>
      </c>
    </row>
    <row r="33" spans="1:43">
      <c r="A33" s="389" t="s">
        <v>606</v>
      </c>
      <c r="B33" s="394">
        <v>40.19</v>
      </c>
      <c r="D33" s="395">
        <v>378235</v>
      </c>
      <c r="E33" s="396">
        <f t="shared" si="20"/>
        <v>9411.1719333167457</v>
      </c>
      <c r="F33" s="395">
        <v>36614</v>
      </c>
      <c r="G33" s="396">
        <f t="shared" si="20"/>
        <v>911.02264244837033</v>
      </c>
      <c r="H33" s="395">
        <v>807</v>
      </c>
      <c r="I33" s="396">
        <f t="shared" si="21"/>
        <v>20.079621796466785</v>
      </c>
      <c r="J33" s="395">
        <v>5158113</v>
      </c>
      <c r="K33" s="396">
        <f t="shared" si="22"/>
        <v>128343.19482458323</v>
      </c>
      <c r="L33" s="395"/>
      <c r="M33" s="396" t="str">
        <f t="shared" si="23"/>
        <v/>
      </c>
      <c r="N33" s="395">
        <v>12447</v>
      </c>
      <c r="O33" s="396">
        <f t="shared" si="24"/>
        <v>309.70390644438919</v>
      </c>
      <c r="P33" s="395">
        <v>111895</v>
      </c>
      <c r="Q33" s="396">
        <f t="shared" si="25"/>
        <v>2784.1502861408312</v>
      </c>
      <c r="R33" s="395">
        <v>99</v>
      </c>
      <c r="S33" s="396">
        <f t="shared" si="26"/>
        <v>2.4632993281910927</v>
      </c>
      <c r="T33" s="395">
        <v>1185</v>
      </c>
      <c r="U33" s="396">
        <f t="shared" si="27"/>
        <v>29.484946504105501</v>
      </c>
      <c r="V33" s="395">
        <v>51</v>
      </c>
      <c r="W33" s="396">
        <f t="shared" si="28"/>
        <v>1.2689723811893507</v>
      </c>
      <c r="X33" s="395"/>
      <c r="Y33" s="396" t="str">
        <f t="shared" si="29"/>
        <v/>
      </c>
      <c r="Z33" s="395"/>
      <c r="AA33" s="396" t="str">
        <f t="shared" si="30"/>
        <v/>
      </c>
      <c r="AB33" s="395">
        <v>261205</v>
      </c>
      <c r="AC33" s="396">
        <f t="shared" si="31"/>
        <v>6499.2535456581245</v>
      </c>
      <c r="AD33" s="395"/>
      <c r="AE33" s="396" t="str">
        <f t="shared" si="32"/>
        <v/>
      </c>
      <c r="AF33" s="395"/>
      <c r="AG33" s="396" t="str">
        <f t="shared" si="33"/>
        <v/>
      </c>
      <c r="AH33" s="395"/>
      <c r="AI33" s="396" t="str">
        <f t="shared" si="34"/>
        <v/>
      </c>
      <c r="AJ33" s="395">
        <v>179045</v>
      </c>
      <c r="AK33" s="396">
        <f t="shared" si="35"/>
        <v>4454.9639213734763</v>
      </c>
      <c r="AL33" s="395"/>
      <c r="AM33" s="396" t="str">
        <f t="shared" si="36"/>
        <v/>
      </c>
      <c r="AN33" s="395">
        <v>10674</v>
      </c>
      <c r="AO33" s="396">
        <f t="shared" si="37"/>
        <v>265.58845483951234</v>
      </c>
      <c r="AP33" s="395">
        <v>5772135</v>
      </c>
      <c r="AQ33" s="396">
        <f t="shared" si="38"/>
        <v>143621.17442149788</v>
      </c>
    </row>
    <row r="34" spans="1:43">
      <c r="A34" s="389" t="s">
        <v>598</v>
      </c>
      <c r="B34" s="394">
        <v>18.989999999999998</v>
      </c>
      <c r="D34" s="395">
        <v>54409</v>
      </c>
      <c r="E34" s="396">
        <f t="shared" si="20"/>
        <v>2865.1395471300689</v>
      </c>
      <c r="F34" s="395">
        <v>17495</v>
      </c>
      <c r="G34" s="396">
        <f t="shared" si="20"/>
        <v>921.27435492364407</v>
      </c>
      <c r="H34" s="395"/>
      <c r="I34" s="396" t="str">
        <f t="shared" si="21"/>
        <v/>
      </c>
      <c r="J34" s="395">
        <v>1633845</v>
      </c>
      <c r="K34" s="396">
        <f t="shared" si="22"/>
        <v>86037.124802527658</v>
      </c>
      <c r="L34" s="395"/>
      <c r="M34" s="396" t="str">
        <f t="shared" si="23"/>
        <v/>
      </c>
      <c r="N34" s="395">
        <v>32256</v>
      </c>
      <c r="O34" s="396">
        <f t="shared" si="24"/>
        <v>1698.5781990521327</v>
      </c>
      <c r="P34" s="395">
        <v>65424</v>
      </c>
      <c r="Q34" s="396">
        <f t="shared" si="25"/>
        <v>3445.181674565561</v>
      </c>
      <c r="R34" s="395">
        <v>547</v>
      </c>
      <c r="S34" s="396">
        <f t="shared" si="26"/>
        <v>28.804634017904164</v>
      </c>
      <c r="T34" s="395"/>
      <c r="U34" s="396" t="str">
        <f t="shared" si="27"/>
        <v/>
      </c>
      <c r="V34" s="395"/>
      <c r="W34" s="396" t="str">
        <f t="shared" si="28"/>
        <v/>
      </c>
      <c r="X34" s="395"/>
      <c r="Y34" s="396" t="str">
        <f t="shared" si="29"/>
        <v/>
      </c>
      <c r="Z34" s="395">
        <v>97</v>
      </c>
      <c r="AA34" s="396">
        <f t="shared" si="30"/>
        <v>5.1079515534491842</v>
      </c>
      <c r="AB34" s="395">
        <v>66715</v>
      </c>
      <c r="AC34" s="396">
        <f t="shared" si="31"/>
        <v>3513.164823591364</v>
      </c>
      <c r="AD34" s="395"/>
      <c r="AE34" s="396" t="str">
        <f t="shared" si="32"/>
        <v/>
      </c>
      <c r="AF34" s="395"/>
      <c r="AG34" s="396" t="str">
        <f t="shared" si="33"/>
        <v/>
      </c>
      <c r="AH34" s="395"/>
      <c r="AI34" s="396" t="str">
        <f t="shared" si="34"/>
        <v/>
      </c>
      <c r="AJ34" s="395">
        <v>1348</v>
      </c>
      <c r="AK34" s="396">
        <f t="shared" si="35"/>
        <v>70.984728804634017</v>
      </c>
      <c r="AL34" s="395"/>
      <c r="AM34" s="396" t="str">
        <f t="shared" si="36"/>
        <v/>
      </c>
      <c r="AN34" s="395"/>
      <c r="AO34" s="396" t="str">
        <f t="shared" si="37"/>
        <v/>
      </c>
      <c r="AP34" s="395">
        <v>1817727</v>
      </c>
      <c r="AQ34" s="396">
        <f t="shared" si="38"/>
        <v>95720.221169036347</v>
      </c>
    </row>
    <row r="35" spans="1:43">
      <c r="A35" s="389" t="s">
        <v>607</v>
      </c>
      <c r="B35" s="394">
        <v>84.367099999999994</v>
      </c>
      <c r="D35" s="395">
        <v>99329</v>
      </c>
      <c r="E35" s="396">
        <f t="shared" si="20"/>
        <v>1177.3428267654099</v>
      </c>
      <c r="F35" s="395">
        <v>1103283</v>
      </c>
      <c r="G35" s="396">
        <f t="shared" si="20"/>
        <v>13077.171077351244</v>
      </c>
      <c r="H35" s="395"/>
      <c r="I35" s="396" t="str">
        <f t="shared" si="21"/>
        <v/>
      </c>
      <c r="J35" s="395"/>
      <c r="K35" s="396" t="str">
        <f t="shared" si="22"/>
        <v/>
      </c>
      <c r="L35" s="395"/>
      <c r="M35" s="396" t="str">
        <f t="shared" si="23"/>
        <v/>
      </c>
      <c r="N35" s="395">
        <v>113263</v>
      </c>
      <c r="O35" s="396">
        <f t="shared" si="24"/>
        <v>1342.501994260796</v>
      </c>
      <c r="P35" s="395">
        <v>216099</v>
      </c>
      <c r="Q35" s="396">
        <f t="shared" si="25"/>
        <v>2561.4131574985986</v>
      </c>
      <c r="R35" s="395">
        <v>8594</v>
      </c>
      <c r="S35" s="396">
        <f t="shared" si="26"/>
        <v>101.86435233639654</v>
      </c>
      <c r="T35" s="395">
        <v>49</v>
      </c>
      <c r="U35" s="396">
        <f t="shared" si="27"/>
        <v>0.58079512037275194</v>
      </c>
      <c r="V35" s="395"/>
      <c r="W35" s="396" t="str">
        <f t="shared" si="28"/>
        <v/>
      </c>
      <c r="X35" s="395"/>
      <c r="Y35" s="396" t="str">
        <f t="shared" si="29"/>
        <v/>
      </c>
      <c r="Z35" s="395"/>
      <c r="AA35" s="396" t="str">
        <f t="shared" si="30"/>
        <v/>
      </c>
      <c r="AB35" s="395"/>
      <c r="AC35" s="396" t="str">
        <f t="shared" si="31"/>
        <v/>
      </c>
      <c r="AD35" s="395"/>
      <c r="AE35" s="396" t="str">
        <f t="shared" si="32"/>
        <v/>
      </c>
      <c r="AF35" s="395"/>
      <c r="AG35" s="396" t="str">
        <f t="shared" si="33"/>
        <v/>
      </c>
      <c r="AH35" s="395"/>
      <c r="AI35" s="396" t="str">
        <f t="shared" si="34"/>
        <v/>
      </c>
      <c r="AJ35" s="395">
        <v>532520</v>
      </c>
      <c r="AK35" s="396">
        <f t="shared" si="35"/>
        <v>6311.9391326713858</v>
      </c>
      <c r="AL35" s="395"/>
      <c r="AM35" s="396" t="str">
        <f t="shared" si="36"/>
        <v/>
      </c>
      <c r="AN35" s="395"/>
      <c r="AO35" s="396" t="str">
        <f t="shared" si="37"/>
        <v/>
      </c>
      <c r="AP35" s="395">
        <v>1973808</v>
      </c>
      <c r="AQ35" s="396">
        <f t="shared" si="38"/>
        <v>23395.470509238792</v>
      </c>
    </row>
    <row r="36" spans="1:43">
      <c r="E36" s="396" t="str">
        <f t="shared" si="1"/>
        <v/>
      </c>
      <c r="G36" s="396" t="str">
        <f t="shared" si="1"/>
        <v/>
      </c>
      <c r="I36" s="396" t="str">
        <f t="shared" si="21"/>
        <v/>
      </c>
      <c r="K36" s="396" t="str">
        <f t="shared" si="22"/>
        <v/>
      </c>
      <c r="M36" s="396" t="str">
        <f t="shared" si="23"/>
        <v/>
      </c>
      <c r="O36" s="396" t="str">
        <f t="shared" si="24"/>
        <v/>
      </c>
      <c r="Q36" s="396" t="str">
        <f t="shared" si="25"/>
        <v/>
      </c>
      <c r="S36" s="396" t="str">
        <f t="shared" si="26"/>
        <v/>
      </c>
      <c r="U36" s="396" t="str">
        <f t="shared" si="27"/>
        <v/>
      </c>
      <c r="W36" s="396" t="str">
        <f t="shared" si="28"/>
        <v/>
      </c>
      <c r="Y36" s="396" t="str">
        <f t="shared" si="29"/>
        <v/>
      </c>
      <c r="AA36" s="396" t="str">
        <f t="shared" si="30"/>
        <v/>
      </c>
      <c r="AC36" s="396" t="str">
        <f t="shared" si="31"/>
        <v/>
      </c>
      <c r="AE36" s="396" t="str">
        <f t="shared" si="32"/>
        <v/>
      </c>
      <c r="AG36" s="396" t="str">
        <f t="shared" si="33"/>
        <v/>
      </c>
      <c r="AI36" s="396" t="str">
        <f t="shared" si="34"/>
        <v/>
      </c>
      <c r="AK36" s="396" t="str">
        <f t="shared" si="35"/>
        <v/>
      </c>
      <c r="AM36" s="396" t="str">
        <f t="shared" si="36"/>
        <v/>
      </c>
      <c r="AO36" s="396" t="str">
        <f t="shared" si="37"/>
        <v/>
      </c>
      <c r="AQ36" s="396" t="str">
        <f t="shared" si="38"/>
        <v/>
      </c>
    </row>
    <row r="37" spans="1:43">
      <c r="E37" s="396" t="str">
        <f t="shared" si="1"/>
        <v/>
      </c>
      <c r="G37" s="396" t="str">
        <f t="shared" si="1"/>
        <v/>
      </c>
      <c r="I37" s="396" t="str">
        <f t="shared" si="21"/>
        <v/>
      </c>
      <c r="K37" s="396" t="str">
        <f t="shared" si="22"/>
        <v/>
      </c>
      <c r="M37" s="396" t="str">
        <f t="shared" si="23"/>
        <v/>
      </c>
      <c r="O37" s="396" t="str">
        <f t="shared" si="24"/>
        <v/>
      </c>
      <c r="Q37" s="396" t="str">
        <f t="shared" si="25"/>
        <v/>
      </c>
      <c r="S37" s="396" t="str">
        <f t="shared" si="26"/>
        <v/>
      </c>
      <c r="U37" s="396" t="str">
        <f t="shared" si="27"/>
        <v/>
      </c>
      <c r="W37" s="396" t="str">
        <f t="shared" si="28"/>
        <v/>
      </c>
      <c r="Y37" s="396" t="str">
        <f t="shared" si="29"/>
        <v/>
      </c>
      <c r="AA37" s="396" t="str">
        <f t="shared" si="30"/>
        <v/>
      </c>
      <c r="AC37" s="396" t="str">
        <f t="shared" si="31"/>
        <v/>
      </c>
      <c r="AE37" s="396" t="str">
        <f t="shared" si="32"/>
        <v/>
      </c>
      <c r="AG37" s="396" t="str">
        <f t="shared" si="33"/>
        <v/>
      </c>
      <c r="AI37" s="396" t="str">
        <f t="shared" si="34"/>
        <v/>
      </c>
      <c r="AK37" s="396" t="str">
        <f t="shared" si="35"/>
        <v/>
      </c>
      <c r="AM37" s="396" t="str">
        <f t="shared" si="36"/>
        <v/>
      </c>
      <c r="AO37" s="396" t="str">
        <f t="shared" si="37"/>
        <v/>
      </c>
      <c r="AQ37" s="396" t="str">
        <f t="shared" si="38"/>
        <v/>
      </c>
    </row>
    <row r="38" spans="1:43">
      <c r="E38" s="396" t="str">
        <f t="shared" si="1"/>
        <v/>
      </c>
      <c r="G38" s="396" t="str">
        <f t="shared" si="1"/>
        <v/>
      </c>
      <c r="I38" s="396" t="str">
        <f t="shared" si="21"/>
        <v/>
      </c>
      <c r="K38" s="396" t="str">
        <f t="shared" si="22"/>
        <v/>
      </c>
      <c r="M38" s="396" t="str">
        <f t="shared" si="23"/>
        <v/>
      </c>
      <c r="O38" s="396" t="str">
        <f t="shared" si="24"/>
        <v/>
      </c>
      <c r="Q38" s="396" t="str">
        <f t="shared" si="25"/>
        <v/>
      </c>
      <c r="S38" s="396" t="str">
        <f t="shared" si="26"/>
        <v/>
      </c>
      <c r="U38" s="396" t="str">
        <f t="shared" si="27"/>
        <v/>
      </c>
      <c r="W38" s="396" t="str">
        <f t="shared" si="28"/>
        <v/>
      </c>
      <c r="Y38" s="396" t="str">
        <f t="shared" si="29"/>
        <v/>
      </c>
      <c r="AA38" s="396" t="str">
        <f t="shared" si="30"/>
        <v/>
      </c>
      <c r="AC38" s="396" t="str">
        <f t="shared" si="31"/>
        <v/>
      </c>
      <c r="AE38" s="396" t="str">
        <f t="shared" si="32"/>
        <v/>
      </c>
      <c r="AG38" s="396" t="str">
        <f t="shared" si="33"/>
        <v/>
      </c>
      <c r="AI38" s="396" t="str">
        <f t="shared" si="34"/>
        <v/>
      </c>
      <c r="AK38" s="396" t="str">
        <f t="shared" si="35"/>
        <v/>
      </c>
      <c r="AM38" s="396" t="str">
        <f t="shared" si="36"/>
        <v/>
      </c>
      <c r="AO38" s="396" t="str">
        <f t="shared" si="37"/>
        <v/>
      </c>
      <c r="AQ38" s="396" t="str">
        <f t="shared" si="38"/>
        <v/>
      </c>
    </row>
    <row r="39" spans="1:43">
      <c r="D39" s="244"/>
      <c r="E39" s="396"/>
      <c r="F39" s="244"/>
      <c r="G39" s="396"/>
      <c r="H39" s="244"/>
      <c r="I39" s="396"/>
      <c r="K39" s="396"/>
      <c r="M39" s="396"/>
      <c r="O39" s="396"/>
      <c r="Q39" s="396"/>
      <c r="S39" s="396"/>
      <c r="U39" s="396"/>
      <c r="W39" s="396"/>
      <c r="Y39" s="396"/>
      <c r="AA39" s="396"/>
      <c r="AB39" s="244"/>
      <c r="AC39" s="396"/>
      <c r="AD39" s="244"/>
      <c r="AE39" s="396"/>
      <c r="AG39" s="396" t="str">
        <f t="shared" si="33"/>
        <v/>
      </c>
      <c r="AI39" s="396" t="str">
        <f t="shared" si="34"/>
        <v/>
      </c>
      <c r="AK39" s="396" t="str">
        <f t="shared" si="35"/>
        <v/>
      </c>
      <c r="AM39" s="396" t="str">
        <f t="shared" si="36"/>
        <v/>
      </c>
      <c r="AO39" s="396" t="str">
        <f t="shared" si="37"/>
        <v/>
      </c>
      <c r="AQ39" s="396" t="str">
        <f t="shared" si="38"/>
        <v/>
      </c>
    </row>
    <row r="40" spans="1:43">
      <c r="E40" s="396"/>
      <c r="G40" s="396"/>
      <c r="I40" s="396"/>
      <c r="K40" s="396"/>
      <c r="M40" s="396"/>
      <c r="O40" s="396"/>
      <c r="Q40" s="396"/>
      <c r="S40" s="396"/>
      <c r="U40" s="396"/>
      <c r="W40" s="396"/>
      <c r="Y40" s="396"/>
      <c r="AA40" s="396"/>
      <c r="AC40" s="396"/>
      <c r="AE40" s="396"/>
      <c r="AG40" s="396" t="str">
        <f t="shared" si="33"/>
        <v/>
      </c>
      <c r="AI40" s="396" t="str">
        <f t="shared" si="34"/>
        <v/>
      </c>
      <c r="AK40" s="396" t="str">
        <f t="shared" si="35"/>
        <v/>
      </c>
      <c r="AM40" s="396" t="str">
        <f t="shared" si="36"/>
        <v/>
      </c>
      <c r="AO40" s="396" t="str">
        <f t="shared" si="37"/>
        <v/>
      </c>
      <c r="AQ40" s="396" t="str">
        <f t="shared" si="38"/>
        <v/>
      </c>
    </row>
    <row r="41" spans="1:43">
      <c r="D41" s="244"/>
      <c r="E41" s="396"/>
      <c r="G41" s="396"/>
      <c r="I41" s="396"/>
      <c r="K41" s="396"/>
      <c r="M41" s="396"/>
      <c r="O41" s="396"/>
      <c r="Q41" s="396"/>
      <c r="S41" s="396"/>
      <c r="U41" s="396"/>
      <c r="W41" s="396"/>
      <c r="Y41" s="396"/>
      <c r="AA41" s="396"/>
      <c r="AB41" s="244"/>
      <c r="AC41" s="396"/>
      <c r="AD41" s="244"/>
      <c r="AE41" s="396"/>
      <c r="AG41" s="396" t="str">
        <f t="shared" si="33"/>
        <v/>
      </c>
      <c r="AI41" s="396" t="str">
        <f t="shared" si="34"/>
        <v/>
      </c>
      <c r="AK41" s="396" t="str">
        <f t="shared" si="35"/>
        <v/>
      </c>
      <c r="AM41" s="396" t="str">
        <f t="shared" si="36"/>
        <v/>
      </c>
      <c r="AO41" s="396" t="str">
        <f t="shared" si="37"/>
        <v/>
      </c>
      <c r="AQ41" s="396" t="str">
        <f t="shared" si="38"/>
        <v/>
      </c>
    </row>
    <row r="42" spans="1:43">
      <c r="D42" s="244"/>
      <c r="E42" s="396"/>
      <c r="G42" s="396"/>
      <c r="I42" s="396"/>
      <c r="K42" s="396"/>
      <c r="M42" s="396"/>
      <c r="O42" s="396"/>
      <c r="Q42" s="396"/>
      <c r="S42" s="396"/>
      <c r="U42" s="396"/>
      <c r="W42" s="396"/>
      <c r="Y42" s="396"/>
      <c r="AA42" s="396"/>
      <c r="AC42" s="396"/>
      <c r="AE42" s="396"/>
      <c r="AG42" s="396" t="str">
        <f t="shared" si="33"/>
        <v/>
      </c>
      <c r="AI42" s="396" t="str">
        <f t="shared" si="34"/>
        <v/>
      </c>
      <c r="AK42" s="396" t="str">
        <f t="shared" si="35"/>
        <v/>
      </c>
      <c r="AM42" s="396" t="str">
        <f t="shared" si="36"/>
        <v/>
      </c>
      <c r="AO42" s="396" t="str">
        <f t="shared" si="37"/>
        <v/>
      </c>
      <c r="AQ42" s="396" t="str">
        <f t="shared" si="38"/>
        <v/>
      </c>
    </row>
    <row r="43" spans="1:43">
      <c r="E43" s="396"/>
      <c r="G43" s="396"/>
      <c r="I43" s="396"/>
      <c r="K43" s="396"/>
      <c r="M43" s="396"/>
      <c r="O43" s="396"/>
      <c r="Q43" s="396"/>
      <c r="S43" s="396"/>
      <c r="U43" s="396"/>
      <c r="W43" s="396"/>
      <c r="Y43" s="396"/>
      <c r="AA43" s="396"/>
      <c r="AC43" s="396"/>
      <c r="AE43" s="396"/>
      <c r="AG43" s="396" t="str">
        <f t="shared" si="33"/>
        <v/>
      </c>
      <c r="AI43" s="396" t="str">
        <f t="shared" si="34"/>
        <v/>
      </c>
      <c r="AK43" s="396" t="str">
        <f t="shared" si="35"/>
        <v/>
      </c>
      <c r="AM43" s="396" t="str">
        <f t="shared" si="36"/>
        <v/>
      </c>
      <c r="AO43" s="396" t="str">
        <f t="shared" si="37"/>
        <v/>
      </c>
      <c r="AQ43" s="396" t="str">
        <f t="shared" si="38"/>
        <v/>
      </c>
    </row>
    <row r="44" spans="1:43">
      <c r="E44" s="396"/>
      <c r="G44" s="396"/>
      <c r="I44" s="396"/>
      <c r="K44" s="396"/>
      <c r="M44" s="396"/>
      <c r="O44" s="396"/>
      <c r="Q44" s="396"/>
      <c r="S44" s="396"/>
      <c r="U44" s="396"/>
      <c r="W44" s="396"/>
      <c r="Y44" s="396"/>
      <c r="AA44" s="396"/>
      <c r="AB44" s="244"/>
      <c r="AC44" s="396"/>
      <c r="AE44" s="396"/>
      <c r="AG44" s="396" t="str">
        <f t="shared" si="33"/>
        <v/>
      </c>
      <c r="AI44" s="396" t="str">
        <f t="shared" si="34"/>
        <v/>
      </c>
      <c r="AK44" s="396" t="str">
        <f t="shared" si="35"/>
        <v/>
      </c>
      <c r="AM44" s="396" t="str">
        <f t="shared" si="36"/>
        <v/>
      </c>
      <c r="AO44" s="396" t="str">
        <f t="shared" si="37"/>
        <v/>
      </c>
      <c r="AQ44" s="396" t="str">
        <f t="shared" si="38"/>
        <v/>
      </c>
    </row>
    <row r="45" spans="1:43">
      <c r="E45" s="396" t="str">
        <f t="shared" si="1"/>
        <v/>
      </c>
      <c r="G45" s="396" t="str">
        <f t="shared" si="1"/>
        <v/>
      </c>
      <c r="I45" s="396" t="str">
        <f t="shared" ref="I45:I104" si="39">IF(OR($B45=0,H45=0),"",H45/$B45)</f>
        <v/>
      </c>
      <c r="K45" s="396" t="str">
        <f t="shared" si="22"/>
        <v/>
      </c>
      <c r="M45" s="396" t="str">
        <f t="shared" si="23"/>
        <v/>
      </c>
      <c r="O45" s="396" t="str">
        <f t="shared" si="24"/>
        <v/>
      </c>
      <c r="Q45" s="396" t="str">
        <f t="shared" si="25"/>
        <v/>
      </c>
      <c r="S45" s="396" t="str">
        <f t="shared" si="26"/>
        <v/>
      </c>
      <c r="U45" s="396" t="str">
        <f t="shared" si="27"/>
        <v/>
      </c>
      <c r="W45" s="396" t="str">
        <f t="shared" si="28"/>
        <v/>
      </c>
      <c r="Y45" s="396" t="str">
        <f t="shared" si="29"/>
        <v/>
      </c>
      <c r="AA45" s="396" t="str">
        <f t="shared" si="30"/>
        <v/>
      </c>
      <c r="AC45" s="396" t="str">
        <f t="shared" si="31"/>
        <v/>
      </c>
      <c r="AE45" s="396" t="str">
        <f t="shared" si="32"/>
        <v/>
      </c>
      <c r="AG45" s="396" t="str">
        <f t="shared" si="33"/>
        <v/>
      </c>
      <c r="AI45" s="396" t="str">
        <f t="shared" si="34"/>
        <v/>
      </c>
      <c r="AK45" s="396" t="str">
        <f t="shared" si="35"/>
        <v/>
      </c>
      <c r="AM45" s="396" t="str">
        <f t="shared" si="36"/>
        <v/>
      </c>
      <c r="AO45" s="396" t="str">
        <f t="shared" si="37"/>
        <v/>
      </c>
      <c r="AQ45" s="396" t="str">
        <f t="shared" si="38"/>
        <v/>
      </c>
    </row>
    <row r="46" spans="1:43">
      <c r="E46" s="396" t="str">
        <f t="shared" si="1"/>
        <v/>
      </c>
      <c r="G46" s="396" t="str">
        <f t="shared" si="1"/>
        <v/>
      </c>
      <c r="I46" s="396" t="str">
        <f t="shared" si="39"/>
        <v/>
      </c>
      <c r="K46" s="396" t="str">
        <f t="shared" si="22"/>
        <v/>
      </c>
      <c r="M46" s="396" t="str">
        <f t="shared" si="23"/>
        <v/>
      </c>
      <c r="O46" s="396" t="str">
        <f t="shared" si="24"/>
        <v/>
      </c>
      <c r="Q46" s="396" t="str">
        <f t="shared" si="25"/>
        <v/>
      </c>
      <c r="S46" s="396" t="str">
        <f t="shared" si="26"/>
        <v/>
      </c>
      <c r="U46" s="396" t="str">
        <f t="shared" si="27"/>
        <v/>
      </c>
      <c r="W46" s="396" t="str">
        <f t="shared" si="28"/>
        <v/>
      </c>
      <c r="Y46" s="396" t="str">
        <f t="shared" si="29"/>
        <v/>
      </c>
      <c r="AA46" s="396" t="str">
        <f t="shared" si="30"/>
        <v/>
      </c>
      <c r="AC46" s="396" t="str">
        <f t="shared" si="31"/>
        <v/>
      </c>
      <c r="AE46" s="396" t="str">
        <f t="shared" si="32"/>
        <v/>
      </c>
      <c r="AG46" s="396" t="str">
        <f t="shared" si="33"/>
        <v/>
      </c>
      <c r="AI46" s="396" t="str">
        <f t="shared" si="34"/>
        <v/>
      </c>
      <c r="AK46" s="396" t="str">
        <f t="shared" si="35"/>
        <v/>
      </c>
      <c r="AM46" s="396" t="str">
        <f t="shared" si="36"/>
        <v/>
      </c>
      <c r="AO46" s="396" t="str">
        <f t="shared" si="37"/>
        <v/>
      </c>
      <c r="AQ46" s="396" t="str">
        <f t="shared" si="38"/>
        <v/>
      </c>
    </row>
    <row r="47" spans="1:43">
      <c r="E47" s="396" t="str">
        <f t="shared" si="1"/>
        <v/>
      </c>
      <c r="G47" s="396" t="str">
        <f t="shared" si="1"/>
        <v/>
      </c>
      <c r="I47" s="396" t="str">
        <f t="shared" si="39"/>
        <v/>
      </c>
      <c r="K47" s="396" t="str">
        <f t="shared" si="22"/>
        <v/>
      </c>
      <c r="M47" s="396" t="str">
        <f t="shared" si="23"/>
        <v/>
      </c>
      <c r="O47" s="396" t="str">
        <f t="shared" si="24"/>
        <v/>
      </c>
      <c r="Q47" s="396" t="str">
        <f t="shared" si="25"/>
        <v/>
      </c>
      <c r="S47" s="396" t="str">
        <f t="shared" si="26"/>
        <v/>
      </c>
      <c r="U47" s="396" t="str">
        <f t="shared" si="27"/>
        <v/>
      </c>
      <c r="W47" s="396" t="str">
        <f t="shared" si="28"/>
        <v/>
      </c>
      <c r="Y47" s="396" t="str">
        <f t="shared" si="29"/>
        <v/>
      </c>
      <c r="AA47" s="396" t="str">
        <f t="shared" si="30"/>
        <v/>
      </c>
      <c r="AC47" s="396" t="str">
        <f t="shared" si="31"/>
        <v/>
      </c>
      <c r="AE47" s="396" t="str">
        <f t="shared" si="32"/>
        <v/>
      </c>
      <c r="AG47" s="396" t="str">
        <f t="shared" si="33"/>
        <v/>
      </c>
      <c r="AI47" s="396" t="str">
        <f t="shared" si="34"/>
        <v/>
      </c>
      <c r="AK47" s="396" t="str">
        <f t="shared" si="35"/>
        <v/>
      </c>
      <c r="AM47" s="396" t="str">
        <f t="shared" si="36"/>
        <v/>
      </c>
      <c r="AO47" s="396" t="str">
        <f t="shared" si="37"/>
        <v/>
      </c>
      <c r="AQ47" s="396" t="str">
        <f t="shared" si="38"/>
        <v/>
      </c>
    </row>
    <row r="48" spans="1:43">
      <c r="E48" s="396" t="str">
        <f t="shared" si="1"/>
        <v/>
      </c>
      <c r="G48" s="396" t="str">
        <f t="shared" si="1"/>
        <v/>
      </c>
      <c r="I48" s="396" t="str">
        <f t="shared" si="39"/>
        <v/>
      </c>
      <c r="K48" s="396" t="str">
        <f t="shared" si="22"/>
        <v/>
      </c>
      <c r="M48" s="396" t="str">
        <f t="shared" si="23"/>
        <v/>
      </c>
      <c r="O48" s="396" t="str">
        <f t="shared" si="24"/>
        <v/>
      </c>
      <c r="Q48" s="396" t="str">
        <f t="shared" si="25"/>
        <v/>
      </c>
      <c r="S48" s="396" t="str">
        <f t="shared" si="26"/>
        <v/>
      </c>
      <c r="U48" s="396" t="str">
        <f t="shared" si="27"/>
        <v/>
      </c>
      <c r="W48" s="396" t="str">
        <f t="shared" si="28"/>
        <v/>
      </c>
      <c r="Y48" s="396" t="str">
        <f t="shared" si="29"/>
        <v/>
      </c>
      <c r="AA48" s="396" t="str">
        <f t="shared" si="30"/>
        <v/>
      </c>
      <c r="AC48" s="396" t="str">
        <f t="shared" si="31"/>
        <v/>
      </c>
      <c r="AE48" s="396" t="str">
        <f t="shared" si="32"/>
        <v/>
      </c>
      <c r="AG48" s="396" t="str">
        <f t="shared" si="33"/>
        <v/>
      </c>
      <c r="AI48" s="396" t="str">
        <f t="shared" si="34"/>
        <v/>
      </c>
      <c r="AK48" s="396" t="str">
        <f t="shared" si="35"/>
        <v/>
      </c>
      <c r="AM48" s="396" t="str">
        <f t="shared" si="36"/>
        <v/>
      </c>
      <c r="AO48" s="396" t="str">
        <f t="shared" si="37"/>
        <v/>
      </c>
      <c r="AQ48" s="396" t="str">
        <f t="shared" si="38"/>
        <v/>
      </c>
    </row>
    <row r="49" spans="5:43">
      <c r="E49" s="396" t="str">
        <f t="shared" si="1"/>
        <v/>
      </c>
      <c r="G49" s="396" t="str">
        <f t="shared" si="1"/>
        <v/>
      </c>
      <c r="I49" s="396" t="str">
        <f t="shared" si="39"/>
        <v/>
      </c>
      <c r="K49" s="396" t="str">
        <f t="shared" si="22"/>
        <v/>
      </c>
      <c r="M49" s="396" t="str">
        <f t="shared" si="23"/>
        <v/>
      </c>
      <c r="O49" s="396" t="str">
        <f t="shared" si="24"/>
        <v/>
      </c>
      <c r="Q49" s="396" t="str">
        <f t="shared" si="25"/>
        <v/>
      </c>
      <c r="S49" s="396" t="str">
        <f t="shared" si="26"/>
        <v/>
      </c>
      <c r="U49" s="396" t="str">
        <f t="shared" si="27"/>
        <v/>
      </c>
      <c r="W49" s="396" t="str">
        <f t="shared" si="28"/>
        <v/>
      </c>
      <c r="Y49" s="396" t="str">
        <f t="shared" si="29"/>
        <v/>
      </c>
      <c r="AA49" s="396" t="str">
        <f t="shared" si="30"/>
        <v/>
      </c>
      <c r="AC49" s="396" t="str">
        <f t="shared" si="31"/>
        <v/>
      </c>
      <c r="AE49" s="396" t="str">
        <f t="shared" si="32"/>
        <v/>
      </c>
      <c r="AG49" s="396" t="str">
        <f t="shared" si="33"/>
        <v/>
      </c>
      <c r="AI49" s="396" t="str">
        <f t="shared" si="34"/>
        <v/>
      </c>
      <c r="AK49" s="396" t="str">
        <f t="shared" si="35"/>
        <v/>
      </c>
      <c r="AM49" s="396" t="str">
        <f t="shared" si="36"/>
        <v/>
      </c>
      <c r="AO49" s="396" t="str">
        <f t="shared" si="37"/>
        <v/>
      </c>
      <c r="AQ49" s="396" t="str">
        <f t="shared" si="38"/>
        <v/>
      </c>
    </row>
    <row r="50" spans="5:43">
      <c r="E50" s="396" t="str">
        <f t="shared" si="1"/>
        <v/>
      </c>
      <c r="G50" s="396" t="str">
        <f t="shared" si="1"/>
        <v/>
      </c>
      <c r="I50" s="396" t="str">
        <f t="shared" si="39"/>
        <v/>
      </c>
      <c r="K50" s="396" t="str">
        <f t="shared" si="22"/>
        <v/>
      </c>
      <c r="M50" s="396" t="str">
        <f t="shared" si="23"/>
        <v/>
      </c>
      <c r="O50" s="396" t="str">
        <f t="shared" si="24"/>
        <v/>
      </c>
      <c r="Q50" s="396" t="str">
        <f t="shared" si="25"/>
        <v/>
      </c>
      <c r="S50" s="396" t="str">
        <f t="shared" si="26"/>
        <v/>
      </c>
      <c r="U50" s="396" t="str">
        <f t="shared" si="27"/>
        <v/>
      </c>
      <c r="W50" s="396" t="str">
        <f t="shared" si="28"/>
        <v/>
      </c>
      <c r="Y50" s="396" t="str">
        <f t="shared" si="29"/>
        <v/>
      </c>
      <c r="AA50" s="396" t="str">
        <f t="shared" si="30"/>
        <v/>
      </c>
      <c r="AC50" s="396" t="str">
        <f t="shared" si="31"/>
        <v/>
      </c>
      <c r="AE50" s="396" t="str">
        <f t="shared" si="32"/>
        <v/>
      </c>
      <c r="AG50" s="396" t="str">
        <f t="shared" si="33"/>
        <v/>
      </c>
      <c r="AI50" s="396" t="str">
        <f t="shared" si="34"/>
        <v/>
      </c>
      <c r="AK50" s="396" t="str">
        <f t="shared" si="35"/>
        <v/>
      </c>
      <c r="AM50" s="396" t="str">
        <f t="shared" si="36"/>
        <v/>
      </c>
      <c r="AO50" s="396" t="str">
        <f t="shared" si="37"/>
        <v/>
      </c>
      <c r="AQ50" s="396" t="str">
        <f t="shared" si="38"/>
        <v/>
      </c>
    </row>
    <row r="51" spans="5:43">
      <c r="E51" s="396" t="str">
        <f t="shared" si="1"/>
        <v/>
      </c>
      <c r="G51" s="396" t="str">
        <f t="shared" si="1"/>
        <v/>
      </c>
      <c r="I51" s="396" t="str">
        <f t="shared" si="39"/>
        <v/>
      </c>
      <c r="K51" s="396" t="str">
        <f t="shared" si="22"/>
        <v/>
      </c>
      <c r="M51" s="396" t="str">
        <f t="shared" si="23"/>
        <v/>
      </c>
      <c r="O51" s="396" t="str">
        <f t="shared" si="24"/>
        <v/>
      </c>
      <c r="Q51" s="396" t="str">
        <f t="shared" si="25"/>
        <v/>
      </c>
      <c r="S51" s="396" t="str">
        <f t="shared" si="26"/>
        <v/>
      </c>
      <c r="U51" s="396" t="str">
        <f t="shared" si="27"/>
        <v/>
      </c>
      <c r="W51" s="396" t="str">
        <f t="shared" si="28"/>
        <v/>
      </c>
      <c r="Y51" s="396" t="str">
        <f t="shared" si="29"/>
        <v/>
      </c>
      <c r="AA51" s="396" t="str">
        <f t="shared" si="30"/>
        <v/>
      </c>
      <c r="AC51" s="396" t="str">
        <f t="shared" si="31"/>
        <v/>
      </c>
      <c r="AE51" s="396" t="str">
        <f t="shared" si="32"/>
        <v/>
      </c>
      <c r="AG51" s="396" t="str">
        <f t="shared" si="33"/>
        <v/>
      </c>
      <c r="AI51" s="396" t="str">
        <f t="shared" si="34"/>
        <v/>
      </c>
      <c r="AK51" s="396" t="str">
        <f t="shared" si="35"/>
        <v/>
      </c>
      <c r="AM51" s="396" t="str">
        <f t="shared" si="36"/>
        <v/>
      </c>
      <c r="AO51" s="396" t="str">
        <f t="shared" si="37"/>
        <v/>
      </c>
      <c r="AQ51" s="396" t="str">
        <f t="shared" si="38"/>
        <v/>
      </c>
    </row>
    <row r="52" spans="5:43">
      <c r="E52" s="396" t="str">
        <f t="shared" si="1"/>
        <v/>
      </c>
      <c r="G52" s="396" t="str">
        <f t="shared" si="1"/>
        <v/>
      </c>
      <c r="I52" s="396" t="str">
        <f t="shared" si="39"/>
        <v/>
      </c>
      <c r="K52" s="396" t="str">
        <f t="shared" si="22"/>
        <v/>
      </c>
      <c r="M52" s="396" t="str">
        <f t="shared" si="23"/>
        <v/>
      </c>
      <c r="O52" s="396" t="str">
        <f t="shared" si="24"/>
        <v/>
      </c>
      <c r="Q52" s="396" t="str">
        <f t="shared" si="25"/>
        <v/>
      </c>
      <c r="S52" s="396" t="str">
        <f t="shared" si="26"/>
        <v/>
      </c>
      <c r="U52" s="396" t="str">
        <f t="shared" si="27"/>
        <v/>
      </c>
      <c r="W52" s="396" t="str">
        <f t="shared" si="28"/>
        <v/>
      </c>
      <c r="Y52" s="396" t="str">
        <f t="shared" si="29"/>
        <v/>
      </c>
      <c r="AA52" s="396" t="str">
        <f t="shared" si="30"/>
        <v/>
      </c>
      <c r="AC52" s="396" t="str">
        <f t="shared" si="31"/>
        <v/>
      </c>
      <c r="AE52" s="396" t="str">
        <f t="shared" si="32"/>
        <v/>
      </c>
      <c r="AG52" s="396" t="str">
        <f t="shared" si="33"/>
        <v/>
      </c>
      <c r="AI52" s="396" t="str">
        <f t="shared" si="34"/>
        <v/>
      </c>
      <c r="AK52" s="396" t="str">
        <f t="shared" si="35"/>
        <v/>
      </c>
      <c r="AM52" s="396" t="str">
        <f t="shared" si="36"/>
        <v/>
      </c>
      <c r="AO52" s="396" t="str">
        <f t="shared" si="37"/>
        <v/>
      </c>
      <c r="AQ52" s="396" t="str">
        <f t="shared" si="38"/>
        <v/>
      </c>
    </row>
    <row r="53" spans="5:43">
      <c r="E53" s="396" t="str">
        <f t="shared" si="1"/>
        <v/>
      </c>
      <c r="G53" s="396" t="str">
        <f t="shared" si="1"/>
        <v/>
      </c>
      <c r="I53" s="396" t="str">
        <f t="shared" si="39"/>
        <v/>
      </c>
      <c r="K53" s="396" t="str">
        <f t="shared" si="22"/>
        <v/>
      </c>
      <c r="M53" s="396" t="str">
        <f t="shared" si="23"/>
        <v/>
      </c>
      <c r="O53" s="396" t="str">
        <f t="shared" si="24"/>
        <v/>
      </c>
      <c r="Q53" s="396" t="str">
        <f t="shared" si="25"/>
        <v/>
      </c>
      <c r="S53" s="396" t="str">
        <f t="shared" si="26"/>
        <v/>
      </c>
      <c r="U53" s="396" t="str">
        <f t="shared" si="27"/>
        <v/>
      </c>
      <c r="W53" s="396" t="str">
        <f t="shared" si="28"/>
        <v/>
      </c>
      <c r="Y53" s="396" t="str">
        <f t="shared" si="29"/>
        <v/>
      </c>
      <c r="AA53" s="396" t="str">
        <f t="shared" si="30"/>
        <v/>
      </c>
      <c r="AC53" s="396" t="str">
        <f t="shared" si="31"/>
        <v/>
      </c>
      <c r="AE53" s="396" t="str">
        <f t="shared" si="32"/>
        <v/>
      </c>
      <c r="AG53" s="396" t="str">
        <f t="shared" si="33"/>
        <v/>
      </c>
      <c r="AI53" s="396" t="str">
        <f t="shared" si="34"/>
        <v/>
      </c>
      <c r="AK53" s="396" t="str">
        <f t="shared" si="35"/>
        <v/>
      </c>
      <c r="AM53" s="396" t="str">
        <f t="shared" si="36"/>
        <v/>
      </c>
      <c r="AO53" s="396" t="str">
        <f t="shared" si="37"/>
        <v/>
      </c>
      <c r="AQ53" s="396" t="str">
        <f t="shared" si="38"/>
        <v/>
      </c>
    </row>
    <row r="54" spans="5:43">
      <c r="E54" s="396" t="str">
        <f t="shared" si="1"/>
        <v/>
      </c>
      <c r="G54" s="396" t="str">
        <f t="shared" si="1"/>
        <v/>
      </c>
      <c r="I54" s="396" t="str">
        <f t="shared" si="39"/>
        <v/>
      </c>
      <c r="K54" s="396" t="str">
        <f t="shared" si="22"/>
        <v/>
      </c>
      <c r="M54" s="396" t="str">
        <f t="shared" si="23"/>
        <v/>
      </c>
      <c r="O54" s="396" t="str">
        <f t="shared" si="24"/>
        <v/>
      </c>
      <c r="Q54" s="396" t="str">
        <f t="shared" si="25"/>
        <v/>
      </c>
      <c r="S54" s="396" t="str">
        <f t="shared" si="26"/>
        <v/>
      </c>
      <c r="U54" s="396" t="str">
        <f t="shared" si="27"/>
        <v/>
      </c>
      <c r="W54" s="396" t="str">
        <f t="shared" si="28"/>
        <v/>
      </c>
      <c r="Y54" s="396" t="str">
        <f t="shared" si="29"/>
        <v/>
      </c>
      <c r="AA54" s="396" t="str">
        <f t="shared" si="30"/>
        <v/>
      </c>
      <c r="AC54" s="396" t="str">
        <f t="shared" si="31"/>
        <v/>
      </c>
      <c r="AE54" s="396" t="str">
        <f t="shared" si="32"/>
        <v/>
      </c>
      <c r="AG54" s="396" t="str">
        <f t="shared" si="33"/>
        <v/>
      </c>
      <c r="AI54" s="396" t="str">
        <f t="shared" si="34"/>
        <v/>
      </c>
      <c r="AK54" s="396" t="str">
        <f t="shared" si="35"/>
        <v/>
      </c>
      <c r="AM54" s="396" t="str">
        <f t="shared" si="36"/>
        <v/>
      </c>
      <c r="AO54" s="396" t="str">
        <f t="shared" si="37"/>
        <v/>
      </c>
      <c r="AQ54" s="396" t="str">
        <f t="shared" si="38"/>
        <v/>
      </c>
    </row>
    <row r="55" spans="5:43">
      <c r="E55" s="396" t="str">
        <f t="shared" si="1"/>
        <v/>
      </c>
      <c r="G55" s="396" t="str">
        <f t="shared" si="1"/>
        <v/>
      </c>
      <c r="I55" s="396" t="str">
        <f t="shared" si="39"/>
        <v/>
      </c>
      <c r="K55" s="396" t="str">
        <f t="shared" si="22"/>
        <v/>
      </c>
      <c r="M55" s="396" t="str">
        <f t="shared" si="23"/>
        <v/>
      </c>
      <c r="O55" s="396" t="str">
        <f t="shared" si="24"/>
        <v/>
      </c>
      <c r="Q55" s="396" t="str">
        <f t="shared" si="25"/>
        <v/>
      </c>
      <c r="S55" s="396" t="str">
        <f t="shared" si="26"/>
        <v/>
      </c>
      <c r="U55" s="396" t="str">
        <f t="shared" si="27"/>
        <v/>
      </c>
      <c r="W55" s="396" t="str">
        <f t="shared" si="28"/>
        <v/>
      </c>
      <c r="Y55" s="396" t="str">
        <f t="shared" si="29"/>
        <v/>
      </c>
      <c r="AA55" s="396" t="str">
        <f t="shared" si="30"/>
        <v/>
      </c>
      <c r="AC55" s="396" t="str">
        <f t="shared" si="31"/>
        <v/>
      </c>
      <c r="AE55" s="396" t="str">
        <f t="shared" si="32"/>
        <v/>
      </c>
      <c r="AG55" s="396" t="str">
        <f t="shared" si="33"/>
        <v/>
      </c>
      <c r="AI55" s="396" t="str">
        <f t="shared" si="34"/>
        <v/>
      </c>
      <c r="AK55" s="396" t="str">
        <f t="shared" si="35"/>
        <v/>
      </c>
      <c r="AM55" s="396" t="str">
        <f t="shared" si="36"/>
        <v/>
      </c>
      <c r="AO55" s="396" t="str">
        <f t="shared" si="37"/>
        <v/>
      </c>
      <c r="AQ55" s="396" t="str">
        <f t="shared" si="38"/>
        <v/>
      </c>
    </row>
    <row r="56" spans="5:43">
      <c r="E56" s="396" t="str">
        <f t="shared" si="1"/>
        <v/>
      </c>
      <c r="G56" s="396" t="str">
        <f t="shared" si="1"/>
        <v/>
      </c>
      <c r="I56" s="396" t="str">
        <f t="shared" si="39"/>
        <v/>
      </c>
      <c r="K56" s="396" t="str">
        <f t="shared" si="22"/>
        <v/>
      </c>
      <c r="M56" s="396" t="str">
        <f t="shared" si="23"/>
        <v/>
      </c>
      <c r="O56" s="396" t="str">
        <f t="shared" si="24"/>
        <v/>
      </c>
      <c r="Q56" s="396" t="str">
        <f t="shared" si="25"/>
        <v/>
      </c>
      <c r="S56" s="396" t="str">
        <f t="shared" si="26"/>
        <v/>
      </c>
      <c r="U56" s="396" t="str">
        <f t="shared" si="27"/>
        <v/>
      </c>
      <c r="W56" s="396" t="str">
        <f t="shared" si="28"/>
        <v/>
      </c>
      <c r="Y56" s="396" t="str">
        <f t="shared" si="29"/>
        <v/>
      </c>
      <c r="AA56" s="396" t="str">
        <f t="shared" si="30"/>
        <v/>
      </c>
      <c r="AC56" s="396" t="str">
        <f t="shared" si="31"/>
        <v/>
      </c>
      <c r="AE56" s="396" t="str">
        <f t="shared" si="32"/>
        <v/>
      </c>
      <c r="AG56" s="396" t="str">
        <f t="shared" si="33"/>
        <v/>
      </c>
      <c r="AI56" s="396" t="str">
        <f t="shared" si="34"/>
        <v/>
      </c>
      <c r="AK56" s="396" t="str">
        <f t="shared" si="35"/>
        <v/>
      </c>
      <c r="AM56" s="396" t="str">
        <f t="shared" si="36"/>
        <v/>
      </c>
      <c r="AO56" s="396" t="str">
        <f t="shared" si="37"/>
        <v/>
      </c>
      <c r="AQ56" s="396" t="str">
        <f t="shared" si="38"/>
        <v/>
      </c>
    </row>
    <row r="57" spans="5:43">
      <c r="E57" s="396" t="str">
        <f t="shared" si="1"/>
        <v/>
      </c>
      <c r="G57" s="396" t="str">
        <f t="shared" si="1"/>
        <v/>
      </c>
      <c r="I57" s="396" t="str">
        <f t="shared" si="39"/>
        <v/>
      </c>
      <c r="K57" s="396" t="str">
        <f t="shared" si="22"/>
        <v/>
      </c>
      <c r="M57" s="396" t="str">
        <f t="shared" si="23"/>
        <v/>
      </c>
      <c r="O57" s="396" t="str">
        <f t="shared" si="24"/>
        <v/>
      </c>
      <c r="Q57" s="396" t="str">
        <f t="shared" si="25"/>
        <v/>
      </c>
      <c r="S57" s="396" t="str">
        <f t="shared" si="26"/>
        <v/>
      </c>
      <c r="U57" s="396" t="str">
        <f t="shared" si="27"/>
        <v/>
      </c>
      <c r="W57" s="396" t="str">
        <f t="shared" si="28"/>
        <v/>
      </c>
      <c r="Y57" s="396" t="str">
        <f t="shared" si="29"/>
        <v/>
      </c>
      <c r="AA57" s="396" t="str">
        <f t="shared" si="30"/>
        <v/>
      </c>
      <c r="AC57" s="396" t="str">
        <f t="shared" si="31"/>
        <v/>
      </c>
      <c r="AE57" s="396" t="str">
        <f t="shared" si="32"/>
        <v/>
      </c>
      <c r="AG57" s="396" t="str">
        <f t="shared" si="33"/>
        <v/>
      </c>
      <c r="AI57" s="396" t="str">
        <f t="shared" si="34"/>
        <v/>
      </c>
      <c r="AK57" s="396" t="str">
        <f t="shared" si="35"/>
        <v/>
      </c>
      <c r="AM57" s="396" t="str">
        <f t="shared" si="36"/>
        <v/>
      </c>
      <c r="AO57" s="396" t="str">
        <f t="shared" si="37"/>
        <v/>
      </c>
      <c r="AQ57" s="396" t="str">
        <f t="shared" si="38"/>
        <v/>
      </c>
    </row>
    <row r="58" spans="5:43">
      <c r="E58" s="396" t="str">
        <f t="shared" si="1"/>
        <v/>
      </c>
      <c r="G58" s="396" t="str">
        <f t="shared" si="1"/>
        <v/>
      </c>
      <c r="I58" s="396" t="str">
        <f t="shared" si="39"/>
        <v/>
      </c>
      <c r="K58" s="396" t="str">
        <f t="shared" si="22"/>
        <v/>
      </c>
      <c r="M58" s="396" t="str">
        <f t="shared" si="23"/>
        <v/>
      </c>
      <c r="O58" s="396" t="str">
        <f t="shared" si="24"/>
        <v/>
      </c>
      <c r="Q58" s="396" t="str">
        <f t="shared" si="25"/>
        <v/>
      </c>
      <c r="S58" s="396" t="str">
        <f t="shared" si="26"/>
        <v/>
      </c>
      <c r="U58" s="396" t="str">
        <f t="shared" si="27"/>
        <v/>
      </c>
      <c r="W58" s="396" t="str">
        <f t="shared" si="28"/>
        <v/>
      </c>
      <c r="Y58" s="396" t="str">
        <f t="shared" si="29"/>
        <v/>
      </c>
      <c r="AA58" s="396" t="str">
        <f t="shared" si="30"/>
        <v/>
      </c>
      <c r="AC58" s="396" t="str">
        <f t="shared" si="31"/>
        <v/>
      </c>
      <c r="AE58" s="396" t="str">
        <f t="shared" si="32"/>
        <v/>
      </c>
      <c r="AG58" s="396" t="str">
        <f t="shared" si="33"/>
        <v/>
      </c>
      <c r="AI58" s="396" t="str">
        <f t="shared" si="34"/>
        <v/>
      </c>
      <c r="AK58" s="396" t="str">
        <f t="shared" si="35"/>
        <v/>
      </c>
      <c r="AM58" s="396" t="str">
        <f t="shared" si="36"/>
        <v/>
      </c>
      <c r="AO58" s="396" t="str">
        <f t="shared" si="37"/>
        <v/>
      </c>
      <c r="AQ58" s="396" t="str">
        <f t="shared" si="38"/>
        <v/>
      </c>
    </row>
    <row r="59" spans="5:43">
      <c r="E59" s="396" t="str">
        <f t="shared" si="1"/>
        <v/>
      </c>
      <c r="G59" s="396" t="str">
        <f t="shared" si="1"/>
        <v/>
      </c>
      <c r="I59" s="396" t="str">
        <f t="shared" si="39"/>
        <v/>
      </c>
      <c r="K59" s="396" t="str">
        <f t="shared" si="22"/>
        <v/>
      </c>
      <c r="M59" s="396" t="str">
        <f t="shared" si="23"/>
        <v/>
      </c>
      <c r="O59" s="396" t="str">
        <f t="shared" si="24"/>
        <v/>
      </c>
      <c r="Q59" s="396" t="str">
        <f t="shared" si="25"/>
        <v/>
      </c>
      <c r="S59" s="396" t="str">
        <f t="shared" si="26"/>
        <v/>
      </c>
      <c r="U59" s="396" t="str">
        <f t="shared" si="27"/>
        <v/>
      </c>
      <c r="W59" s="396" t="str">
        <f t="shared" si="28"/>
        <v/>
      </c>
      <c r="Y59" s="396" t="str">
        <f t="shared" si="29"/>
        <v/>
      </c>
      <c r="AA59" s="396" t="str">
        <f t="shared" si="30"/>
        <v/>
      </c>
      <c r="AC59" s="396" t="str">
        <f t="shared" si="31"/>
        <v/>
      </c>
      <c r="AE59" s="396" t="str">
        <f t="shared" si="32"/>
        <v/>
      </c>
      <c r="AG59" s="396" t="str">
        <f t="shared" si="33"/>
        <v/>
      </c>
      <c r="AI59" s="396" t="str">
        <f t="shared" si="34"/>
        <v/>
      </c>
      <c r="AK59" s="396" t="str">
        <f t="shared" si="35"/>
        <v/>
      </c>
      <c r="AM59" s="396" t="str">
        <f t="shared" si="36"/>
        <v/>
      </c>
      <c r="AO59" s="396" t="str">
        <f t="shared" si="37"/>
        <v/>
      </c>
      <c r="AQ59" s="396" t="str">
        <f t="shared" si="38"/>
        <v/>
      </c>
    </row>
    <row r="60" spans="5:43">
      <c r="E60" s="396" t="str">
        <f t="shared" si="1"/>
        <v/>
      </c>
      <c r="G60" s="396" t="str">
        <f t="shared" si="1"/>
        <v/>
      </c>
      <c r="I60" s="396" t="str">
        <f t="shared" si="39"/>
        <v/>
      </c>
      <c r="K60" s="396" t="str">
        <f t="shared" si="22"/>
        <v/>
      </c>
      <c r="M60" s="396" t="str">
        <f t="shared" si="23"/>
        <v/>
      </c>
      <c r="O60" s="396" t="str">
        <f t="shared" si="24"/>
        <v/>
      </c>
      <c r="Q60" s="396" t="str">
        <f t="shared" si="25"/>
        <v/>
      </c>
      <c r="S60" s="396" t="str">
        <f t="shared" si="26"/>
        <v/>
      </c>
      <c r="U60" s="396" t="str">
        <f t="shared" si="27"/>
        <v/>
      </c>
      <c r="W60" s="396" t="str">
        <f t="shared" si="28"/>
        <v/>
      </c>
      <c r="Y60" s="396" t="str">
        <f t="shared" si="29"/>
        <v/>
      </c>
      <c r="AA60" s="396" t="str">
        <f t="shared" si="30"/>
        <v/>
      </c>
      <c r="AC60" s="396" t="str">
        <f t="shared" si="31"/>
        <v/>
      </c>
      <c r="AE60" s="396" t="str">
        <f t="shared" si="32"/>
        <v/>
      </c>
      <c r="AG60" s="396" t="str">
        <f t="shared" si="33"/>
        <v/>
      </c>
      <c r="AI60" s="396" t="str">
        <f t="shared" si="34"/>
        <v/>
      </c>
      <c r="AK60" s="396" t="str">
        <f t="shared" si="35"/>
        <v/>
      </c>
      <c r="AM60" s="396" t="str">
        <f t="shared" si="36"/>
        <v/>
      </c>
      <c r="AO60" s="396" t="str">
        <f t="shared" si="37"/>
        <v/>
      </c>
      <c r="AQ60" s="396" t="str">
        <f t="shared" si="38"/>
        <v/>
      </c>
    </row>
    <row r="61" spans="5:43">
      <c r="E61" s="396" t="str">
        <f t="shared" si="1"/>
        <v/>
      </c>
      <c r="G61" s="396" t="str">
        <f t="shared" si="1"/>
        <v/>
      </c>
      <c r="I61" s="396" t="str">
        <f t="shared" si="39"/>
        <v/>
      </c>
      <c r="K61" s="396" t="str">
        <f t="shared" si="22"/>
        <v/>
      </c>
      <c r="M61" s="396" t="str">
        <f t="shared" si="23"/>
        <v/>
      </c>
      <c r="O61" s="396" t="str">
        <f t="shared" si="24"/>
        <v/>
      </c>
      <c r="Q61" s="396" t="str">
        <f t="shared" si="25"/>
        <v/>
      </c>
      <c r="S61" s="396" t="str">
        <f t="shared" si="26"/>
        <v/>
      </c>
      <c r="U61" s="396" t="str">
        <f t="shared" si="27"/>
        <v/>
      </c>
      <c r="W61" s="396" t="str">
        <f t="shared" si="28"/>
        <v/>
      </c>
      <c r="Y61" s="396" t="str">
        <f t="shared" si="29"/>
        <v/>
      </c>
      <c r="AA61" s="396" t="str">
        <f t="shared" si="30"/>
        <v/>
      </c>
      <c r="AC61" s="396" t="str">
        <f t="shared" si="31"/>
        <v/>
      </c>
      <c r="AE61" s="396" t="str">
        <f t="shared" si="32"/>
        <v/>
      </c>
      <c r="AG61" s="396" t="str">
        <f t="shared" si="33"/>
        <v/>
      </c>
      <c r="AI61" s="396" t="str">
        <f t="shared" si="34"/>
        <v/>
      </c>
      <c r="AK61" s="396" t="str">
        <f t="shared" si="35"/>
        <v/>
      </c>
      <c r="AM61" s="396" t="str">
        <f t="shared" si="36"/>
        <v/>
      </c>
      <c r="AO61" s="396" t="str">
        <f t="shared" si="37"/>
        <v/>
      </c>
      <c r="AQ61" s="396" t="str">
        <f t="shared" si="38"/>
        <v/>
      </c>
    </row>
    <row r="62" spans="5:43">
      <c r="E62" s="396" t="str">
        <f t="shared" si="1"/>
        <v/>
      </c>
      <c r="G62" s="396" t="str">
        <f t="shared" si="1"/>
        <v/>
      </c>
      <c r="I62" s="396" t="str">
        <f t="shared" si="39"/>
        <v/>
      </c>
      <c r="K62" s="396" t="str">
        <f t="shared" si="22"/>
        <v/>
      </c>
      <c r="M62" s="396" t="str">
        <f t="shared" si="23"/>
        <v/>
      </c>
      <c r="O62" s="396" t="str">
        <f t="shared" si="24"/>
        <v/>
      </c>
      <c r="Q62" s="396" t="str">
        <f t="shared" si="25"/>
        <v/>
      </c>
      <c r="S62" s="396" t="str">
        <f t="shared" si="26"/>
        <v/>
      </c>
      <c r="U62" s="396" t="str">
        <f t="shared" si="27"/>
        <v/>
      </c>
      <c r="W62" s="396" t="str">
        <f t="shared" si="28"/>
        <v/>
      </c>
      <c r="Y62" s="396" t="str">
        <f t="shared" si="29"/>
        <v/>
      </c>
      <c r="AA62" s="396" t="str">
        <f t="shared" si="30"/>
        <v/>
      </c>
      <c r="AC62" s="396" t="str">
        <f t="shared" si="31"/>
        <v/>
      </c>
      <c r="AE62" s="396" t="str">
        <f t="shared" si="32"/>
        <v/>
      </c>
      <c r="AG62" s="396" t="str">
        <f t="shared" si="33"/>
        <v/>
      </c>
      <c r="AI62" s="396" t="str">
        <f t="shared" si="34"/>
        <v/>
      </c>
      <c r="AK62" s="396" t="str">
        <f t="shared" si="35"/>
        <v/>
      </c>
      <c r="AM62" s="396" t="str">
        <f t="shared" si="36"/>
        <v/>
      </c>
      <c r="AO62" s="396" t="str">
        <f t="shared" si="37"/>
        <v/>
      </c>
      <c r="AQ62" s="396" t="str">
        <f t="shared" si="38"/>
        <v/>
      </c>
    </row>
    <row r="63" spans="5:43">
      <c r="E63" s="396" t="str">
        <f t="shared" si="1"/>
        <v/>
      </c>
      <c r="G63" s="396" t="str">
        <f t="shared" si="1"/>
        <v/>
      </c>
      <c r="I63" s="396" t="str">
        <f t="shared" si="39"/>
        <v/>
      </c>
      <c r="K63" s="396" t="str">
        <f t="shared" si="22"/>
        <v/>
      </c>
      <c r="M63" s="396" t="str">
        <f t="shared" si="23"/>
        <v/>
      </c>
      <c r="O63" s="396" t="str">
        <f t="shared" si="24"/>
        <v/>
      </c>
      <c r="Q63" s="396" t="str">
        <f t="shared" si="25"/>
        <v/>
      </c>
      <c r="S63" s="396" t="str">
        <f t="shared" si="26"/>
        <v/>
      </c>
      <c r="U63" s="396" t="str">
        <f t="shared" si="27"/>
        <v/>
      </c>
      <c r="W63" s="396" t="str">
        <f t="shared" si="28"/>
        <v/>
      </c>
      <c r="Y63" s="396" t="str">
        <f t="shared" si="29"/>
        <v/>
      </c>
      <c r="AA63" s="396" t="str">
        <f t="shared" si="30"/>
        <v/>
      </c>
      <c r="AC63" s="396" t="str">
        <f t="shared" si="31"/>
        <v/>
      </c>
      <c r="AE63" s="396" t="str">
        <f t="shared" si="32"/>
        <v/>
      </c>
      <c r="AG63" s="396" t="str">
        <f t="shared" si="33"/>
        <v/>
      </c>
      <c r="AI63" s="396" t="str">
        <f t="shared" si="34"/>
        <v/>
      </c>
      <c r="AK63" s="396" t="str">
        <f t="shared" si="35"/>
        <v/>
      </c>
      <c r="AM63" s="396" t="str">
        <f t="shared" si="36"/>
        <v/>
      </c>
      <c r="AO63" s="396" t="str">
        <f t="shared" si="37"/>
        <v/>
      </c>
      <c r="AQ63" s="396" t="str">
        <f t="shared" si="38"/>
        <v/>
      </c>
    </row>
    <row r="64" spans="5:43">
      <c r="E64" s="396" t="str">
        <f t="shared" si="1"/>
        <v/>
      </c>
      <c r="G64" s="396" t="str">
        <f t="shared" si="1"/>
        <v/>
      </c>
      <c r="I64" s="396" t="str">
        <f t="shared" si="39"/>
        <v/>
      </c>
      <c r="K64" s="396" t="str">
        <f t="shared" si="22"/>
        <v/>
      </c>
      <c r="M64" s="396" t="str">
        <f t="shared" si="23"/>
        <v/>
      </c>
      <c r="O64" s="396" t="str">
        <f t="shared" si="24"/>
        <v/>
      </c>
      <c r="Q64" s="396" t="str">
        <f t="shared" si="25"/>
        <v/>
      </c>
      <c r="S64" s="396" t="str">
        <f t="shared" si="26"/>
        <v/>
      </c>
      <c r="U64" s="396" t="str">
        <f t="shared" si="27"/>
        <v/>
      </c>
      <c r="W64" s="396" t="str">
        <f t="shared" si="28"/>
        <v/>
      </c>
      <c r="Y64" s="396" t="str">
        <f t="shared" si="29"/>
        <v/>
      </c>
      <c r="AA64" s="396" t="str">
        <f t="shared" si="30"/>
        <v/>
      </c>
      <c r="AC64" s="396" t="str">
        <f t="shared" si="31"/>
        <v/>
      </c>
      <c r="AE64" s="396" t="str">
        <f t="shared" si="32"/>
        <v/>
      </c>
      <c r="AG64" s="396" t="str">
        <f t="shared" si="33"/>
        <v/>
      </c>
      <c r="AI64" s="396" t="str">
        <f t="shared" si="34"/>
        <v/>
      </c>
      <c r="AK64" s="396" t="str">
        <f t="shared" si="35"/>
        <v/>
      </c>
      <c r="AM64" s="396" t="str">
        <f t="shared" si="36"/>
        <v/>
      </c>
      <c r="AO64" s="396" t="str">
        <f t="shared" si="37"/>
        <v/>
      </c>
      <c r="AQ64" s="396" t="str">
        <f t="shared" si="38"/>
        <v/>
      </c>
    </row>
    <row r="65" spans="5:43">
      <c r="E65" s="396" t="str">
        <f t="shared" si="1"/>
        <v/>
      </c>
      <c r="G65" s="396" t="str">
        <f t="shared" si="1"/>
        <v/>
      </c>
      <c r="I65" s="396" t="str">
        <f t="shared" si="39"/>
        <v/>
      </c>
      <c r="K65" s="396" t="str">
        <f t="shared" si="22"/>
        <v/>
      </c>
      <c r="M65" s="396" t="str">
        <f t="shared" si="23"/>
        <v/>
      </c>
      <c r="O65" s="396" t="str">
        <f t="shared" si="24"/>
        <v/>
      </c>
      <c r="Q65" s="396" t="str">
        <f t="shared" si="25"/>
        <v/>
      </c>
      <c r="S65" s="396" t="str">
        <f t="shared" si="26"/>
        <v/>
      </c>
      <c r="U65" s="396" t="str">
        <f t="shared" si="27"/>
        <v/>
      </c>
      <c r="W65" s="396" t="str">
        <f t="shared" si="28"/>
        <v/>
      </c>
      <c r="Y65" s="396" t="str">
        <f t="shared" si="29"/>
        <v/>
      </c>
      <c r="AA65" s="396" t="str">
        <f t="shared" si="30"/>
        <v/>
      </c>
      <c r="AC65" s="396" t="str">
        <f t="shared" si="31"/>
        <v/>
      </c>
      <c r="AE65" s="396" t="str">
        <f t="shared" si="32"/>
        <v/>
      </c>
      <c r="AG65" s="396" t="str">
        <f t="shared" si="33"/>
        <v/>
      </c>
      <c r="AI65" s="396" t="str">
        <f t="shared" si="34"/>
        <v/>
      </c>
      <c r="AK65" s="396" t="str">
        <f t="shared" si="35"/>
        <v/>
      </c>
      <c r="AM65" s="396" t="str">
        <f t="shared" si="36"/>
        <v/>
      </c>
      <c r="AO65" s="396" t="str">
        <f t="shared" si="37"/>
        <v/>
      </c>
      <c r="AQ65" s="396" t="str">
        <f t="shared" si="38"/>
        <v/>
      </c>
    </row>
    <row r="66" spans="5:43">
      <c r="E66" s="396" t="str">
        <f t="shared" si="1"/>
        <v/>
      </c>
      <c r="G66" s="396" t="str">
        <f t="shared" si="1"/>
        <v/>
      </c>
      <c r="I66" s="396" t="str">
        <f t="shared" si="39"/>
        <v/>
      </c>
      <c r="K66" s="396" t="str">
        <f t="shared" si="22"/>
        <v/>
      </c>
      <c r="M66" s="396" t="str">
        <f t="shared" si="23"/>
        <v/>
      </c>
      <c r="O66" s="396" t="str">
        <f t="shared" si="24"/>
        <v/>
      </c>
      <c r="Q66" s="396" t="str">
        <f t="shared" si="25"/>
        <v/>
      </c>
      <c r="S66" s="396" t="str">
        <f t="shared" si="26"/>
        <v/>
      </c>
      <c r="U66" s="396" t="str">
        <f t="shared" si="27"/>
        <v/>
      </c>
      <c r="W66" s="396" t="str">
        <f t="shared" si="28"/>
        <v/>
      </c>
      <c r="Y66" s="396" t="str">
        <f t="shared" si="29"/>
        <v/>
      </c>
      <c r="AA66" s="396" t="str">
        <f t="shared" si="30"/>
        <v/>
      </c>
      <c r="AC66" s="396" t="str">
        <f t="shared" si="31"/>
        <v/>
      </c>
      <c r="AE66" s="396" t="str">
        <f t="shared" si="32"/>
        <v/>
      </c>
      <c r="AG66" s="396" t="str">
        <f t="shared" si="33"/>
        <v/>
      </c>
      <c r="AI66" s="396" t="str">
        <f t="shared" si="34"/>
        <v/>
      </c>
      <c r="AK66" s="396" t="str">
        <f t="shared" si="35"/>
        <v/>
      </c>
      <c r="AM66" s="396" t="str">
        <f t="shared" si="36"/>
        <v/>
      </c>
      <c r="AO66" s="396" t="str">
        <f t="shared" si="37"/>
        <v/>
      </c>
      <c r="AQ66" s="396" t="str">
        <f t="shared" si="38"/>
        <v/>
      </c>
    </row>
    <row r="67" spans="5:43">
      <c r="E67" s="396" t="str">
        <f t="shared" si="1"/>
        <v/>
      </c>
      <c r="G67" s="396" t="str">
        <f t="shared" si="1"/>
        <v/>
      </c>
      <c r="I67" s="396" t="str">
        <f t="shared" si="39"/>
        <v/>
      </c>
      <c r="K67" s="396" t="str">
        <f t="shared" si="22"/>
        <v/>
      </c>
      <c r="M67" s="396" t="str">
        <f t="shared" si="23"/>
        <v/>
      </c>
      <c r="O67" s="396" t="str">
        <f t="shared" si="24"/>
        <v/>
      </c>
      <c r="Q67" s="396" t="str">
        <f t="shared" si="25"/>
        <v/>
      </c>
      <c r="S67" s="396" t="str">
        <f t="shared" si="26"/>
        <v/>
      </c>
      <c r="U67" s="396" t="str">
        <f t="shared" si="27"/>
        <v/>
      </c>
      <c r="W67" s="396" t="str">
        <f t="shared" si="28"/>
        <v/>
      </c>
      <c r="Y67" s="396" t="str">
        <f t="shared" si="29"/>
        <v/>
      </c>
      <c r="AA67" s="396" t="str">
        <f t="shared" si="30"/>
        <v/>
      </c>
      <c r="AC67" s="396" t="str">
        <f t="shared" si="31"/>
        <v/>
      </c>
      <c r="AE67" s="396" t="str">
        <f t="shared" si="32"/>
        <v/>
      </c>
      <c r="AG67" s="396" t="str">
        <f t="shared" si="33"/>
        <v/>
      </c>
      <c r="AI67" s="396" t="str">
        <f t="shared" si="34"/>
        <v/>
      </c>
      <c r="AK67" s="396" t="str">
        <f t="shared" si="35"/>
        <v/>
      </c>
      <c r="AM67" s="396" t="str">
        <f t="shared" si="36"/>
        <v/>
      </c>
      <c r="AO67" s="396" t="str">
        <f t="shared" si="37"/>
        <v/>
      </c>
      <c r="AQ67" s="396" t="str">
        <f t="shared" si="38"/>
        <v/>
      </c>
    </row>
    <row r="68" spans="5:43">
      <c r="E68" s="396" t="str">
        <f t="shared" si="1"/>
        <v/>
      </c>
      <c r="G68" s="396" t="str">
        <f t="shared" si="1"/>
        <v/>
      </c>
      <c r="I68" s="396" t="str">
        <f t="shared" si="39"/>
        <v/>
      </c>
      <c r="K68" s="396" t="str">
        <f t="shared" si="22"/>
        <v/>
      </c>
      <c r="M68" s="396" t="str">
        <f t="shared" si="23"/>
        <v/>
      </c>
      <c r="O68" s="396" t="str">
        <f t="shared" si="24"/>
        <v/>
      </c>
      <c r="Q68" s="396" t="str">
        <f t="shared" si="25"/>
        <v/>
      </c>
      <c r="S68" s="396" t="str">
        <f t="shared" si="26"/>
        <v/>
      </c>
      <c r="U68" s="396" t="str">
        <f t="shared" si="27"/>
        <v/>
      </c>
      <c r="W68" s="396" t="str">
        <f t="shared" si="28"/>
        <v/>
      </c>
      <c r="Y68" s="396" t="str">
        <f t="shared" si="29"/>
        <v/>
      </c>
      <c r="AA68" s="396" t="str">
        <f t="shared" si="30"/>
        <v/>
      </c>
      <c r="AC68" s="396" t="str">
        <f t="shared" si="31"/>
        <v/>
      </c>
      <c r="AE68" s="396" t="str">
        <f t="shared" si="32"/>
        <v/>
      </c>
      <c r="AG68" s="396" t="str">
        <f t="shared" si="33"/>
        <v/>
      </c>
      <c r="AI68" s="396" t="str">
        <f t="shared" si="34"/>
        <v/>
      </c>
      <c r="AK68" s="396" t="str">
        <f t="shared" si="35"/>
        <v/>
      </c>
      <c r="AM68" s="396" t="str">
        <f t="shared" si="36"/>
        <v/>
      </c>
      <c r="AO68" s="396" t="str">
        <f t="shared" si="37"/>
        <v/>
      </c>
      <c r="AQ68" s="396" t="str">
        <f t="shared" si="38"/>
        <v/>
      </c>
    </row>
    <row r="69" spans="5:43">
      <c r="E69" s="396" t="str">
        <f t="shared" si="1"/>
        <v/>
      </c>
      <c r="G69" s="396" t="str">
        <f t="shared" si="1"/>
        <v/>
      </c>
      <c r="I69" s="396" t="str">
        <f t="shared" si="39"/>
        <v/>
      </c>
      <c r="K69" s="396" t="str">
        <f t="shared" si="22"/>
        <v/>
      </c>
      <c r="M69" s="396" t="str">
        <f t="shared" si="23"/>
        <v/>
      </c>
      <c r="O69" s="396" t="str">
        <f t="shared" si="24"/>
        <v/>
      </c>
      <c r="Q69" s="396" t="str">
        <f t="shared" si="25"/>
        <v/>
      </c>
      <c r="S69" s="396" t="str">
        <f t="shared" si="26"/>
        <v/>
      </c>
      <c r="U69" s="396" t="str">
        <f t="shared" si="27"/>
        <v/>
      </c>
      <c r="W69" s="396" t="str">
        <f t="shared" si="28"/>
        <v/>
      </c>
      <c r="Y69" s="396" t="str">
        <f t="shared" si="29"/>
        <v/>
      </c>
      <c r="AA69" s="396" t="str">
        <f t="shared" si="30"/>
        <v/>
      </c>
      <c r="AC69" s="396" t="str">
        <f t="shared" si="31"/>
        <v/>
      </c>
      <c r="AE69" s="396" t="str">
        <f t="shared" si="32"/>
        <v/>
      </c>
      <c r="AG69" s="396" t="str">
        <f t="shared" si="33"/>
        <v/>
      </c>
      <c r="AI69" s="396" t="str">
        <f t="shared" si="34"/>
        <v/>
      </c>
      <c r="AK69" s="396" t="str">
        <f t="shared" si="35"/>
        <v/>
      </c>
      <c r="AM69" s="396" t="str">
        <f t="shared" si="36"/>
        <v/>
      </c>
      <c r="AO69" s="396" t="str">
        <f t="shared" si="37"/>
        <v/>
      </c>
      <c r="AQ69" s="396" t="str">
        <f t="shared" si="38"/>
        <v/>
      </c>
    </row>
    <row r="70" spans="5:43">
      <c r="E70" s="396" t="str">
        <f t="shared" si="1"/>
        <v/>
      </c>
      <c r="G70" s="396" t="str">
        <f t="shared" si="1"/>
        <v/>
      </c>
      <c r="I70" s="396" t="str">
        <f t="shared" si="39"/>
        <v/>
      </c>
      <c r="K70" s="396" t="str">
        <f t="shared" si="22"/>
        <v/>
      </c>
      <c r="M70" s="396" t="str">
        <f t="shared" si="23"/>
        <v/>
      </c>
      <c r="O70" s="396" t="str">
        <f t="shared" si="24"/>
        <v/>
      </c>
      <c r="Q70" s="396" t="str">
        <f t="shared" si="25"/>
        <v/>
      </c>
      <c r="S70" s="396" t="str">
        <f t="shared" si="26"/>
        <v/>
      </c>
      <c r="U70" s="396" t="str">
        <f t="shared" si="27"/>
        <v/>
      </c>
      <c r="W70" s="396" t="str">
        <f t="shared" si="28"/>
        <v/>
      </c>
      <c r="Y70" s="396" t="str">
        <f t="shared" si="29"/>
        <v/>
      </c>
      <c r="AA70" s="396" t="str">
        <f t="shared" si="30"/>
        <v/>
      </c>
      <c r="AC70" s="396" t="str">
        <f t="shared" si="31"/>
        <v/>
      </c>
      <c r="AE70" s="396" t="str">
        <f t="shared" si="32"/>
        <v/>
      </c>
      <c r="AG70" s="396" t="str">
        <f t="shared" si="33"/>
        <v/>
      </c>
      <c r="AI70" s="396" t="str">
        <f t="shared" si="34"/>
        <v/>
      </c>
      <c r="AK70" s="396" t="str">
        <f t="shared" si="35"/>
        <v/>
      </c>
      <c r="AM70" s="396" t="str">
        <f t="shared" si="36"/>
        <v/>
      </c>
      <c r="AO70" s="396" t="str">
        <f t="shared" si="37"/>
        <v/>
      </c>
      <c r="AQ70" s="396" t="str">
        <f t="shared" si="38"/>
        <v/>
      </c>
    </row>
    <row r="71" spans="5:43">
      <c r="E71" s="396" t="str">
        <f t="shared" si="1"/>
        <v/>
      </c>
      <c r="G71" s="396" t="str">
        <f t="shared" si="1"/>
        <v/>
      </c>
      <c r="I71" s="396" t="str">
        <f t="shared" si="39"/>
        <v/>
      </c>
      <c r="K71" s="396" t="str">
        <f t="shared" si="22"/>
        <v/>
      </c>
      <c r="M71" s="396" t="str">
        <f t="shared" si="23"/>
        <v/>
      </c>
      <c r="O71" s="396" t="str">
        <f t="shared" si="24"/>
        <v/>
      </c>
      <c r="Q71" s="396" t="str">
        <f t="shared" si="25"/>
        <v/>
      </c>
      <c r="S71" s="396" t="str">
        <f t="shared" si="26"/>
        <v/>
      </c>
      <c r="U71" s="396" t="str">
        <f t="shared" si="27"/>
        <v/>
      </c>
      <c r="W71" s="396" t="str">
        <f t="shared" si="28"/>
        <v/>
      </c>
      <c r="Y71" s="396" t="str">
        <f t="shared" si="29"/>
        <v/>
      </c>
      <c r="AA71" s="396" t="str">
        <f t="shared" si="30"/>
        <v/>
      </c>
      <c r="AC71" s="396" t="str">
        <f t="shared" si="31"/>
        <v/>
      </c>
      <c r="AE71" s="396" t="str">
        <f t="shared" si="32"/>
        <v/>
      </c>
      <c r="AG71" s="396" t="str">
        <f t="shared" si="33"/>
        <v/>
      </c>
      <c r="AI71" s="396" t="str">
        <f t="shared" si="34"/>
        <v/>
      </c>
      <c r="AK71" s="396" t="str">
        <f t="shared" si="35"/>
        <v/>
      </c>
      <c r="AM71" s="396" t="str">
        <f t="shared" si="36"/>
        <v/>
      </c>
      <c r="AO71" s="396" t="str">
        <f t="shared" si="37"/>
        <v/>
      </c>
      <c r="AQ71" s="396" t="str">
        <f t="shared" si="38"/>
        <v/>
      </c>
    </row>
    <row r="72" spans="5:43">
      <c r="E72" s="396" t="str">
        <f t="shared" si="1"/>
        <v/>
      </c>
      <c r="G72" s="396" t="str">
        <f t="shared" si="1"/>
        <v/>
      </c>
      <c r="I72" s="396" t="str">
        <f t="shared" si="39"/>
        <v/>
      </c>
      <c r="K72" s="396" t="str">
        <f t="shared" si="22"/>
        <v/>
      </c>
      <c r="M72" s="396" t="str">
        <f t="shared" si="23"/>
        <v/>
      </c>
      <c r="O72" s="396" t="str">
        <f t="shared" si="24"/>
        <v/>
      </c>
      <c r="Q72" s="396" t="str">
        <f t="shared" si="25"/>
        <v/>
      </c>
      <c r="S72" s="396" t="str">
        <f t="shared" si="26"/>
        <v/>
      </c>
      <c r="U72" s="396" t="str">
        <f t="shared" si="27"/>
        <v/>
      </c>
      <c r="W72" s="396" t="str">
        <f t="shared" si="28"/>
        <v/>
      </c>
      <c r="Y72" s="396" t="str">
        <f t="shared" si="29"/>
        <v/>
      </c>
      <c r="AA72" s="396" t="str">
        <f t="shared" si="30"/>
        <v/>
      </c>
      <c r="AC72" s="396" t="str">
        <f t="shared" si="31"/>
        <v/>
      </c>
      <c r="AE72" s="396" t="str">
        <f t="shared" si="32"/>
        <v/>
      </c>
      <c r="AG72" s="396" t="str">
        <f t="shared" si="33"/>
        <v/>
      </c>
      <c r="AI72" s="396" t="str">
        <f t="shared" si="34"/>
        <v/>
      </c>
      <c r="AK72" s="396" t="str">
        <f t="shared" si="35"/>
        <v/>
      </c>
      <c r="AM72" s="396" t="str">
        <f t="shared" si="36"/>
        <v/>
      </c>
      <c r="AO72" s="396" t="str">
        <f t="shared" si="37"/>
        <v/>
      </c>
      <c r="AQ72" s="396" t="str">
        <f t="shared" si="38"/>
        <v/>
      </c>
    </row>
    <row r="73" spans="5:43">
      <c r="E73" s="396" t="str">
        <f t="shared" si="1"/>
        <v/>
      </c>
      <c r="G73" s="396" t="str">
        <f t="shared" si="1"/>
        <v/>
      </c>
      <c r="I73" s="396" t="str">
        <f t="shared" si="39"/>
        <v/>
      </c>
      <c r="K73" s="396" t="str">
        <f t="shared" si="22"/>
        <v/>
      </c>
      <c r="M73" s="396" t="str">
        <f t="shared" si="23"/>
        <v/>
      </c>
      <c r="O73" s="396" t="str">
        <f t="shared" si="24"/>
        <v/>
      </c>
      <c r="Q73" s="396" t="str">
        <f t="shared" si="25"/>
        <v/>
      </c>
      <c r="S73" s="396" t="str">
        <f t="shared" si="26"/>
        <v/>
      </c>
      <c r="U73" s="396" t="str">
        <f t="shared" si="27"/>
        <v/>
      </c>
      <c r="W73" s="396" t="str">
        <f t="shared" si="28"/>
        <v/>
      </c>
      <c r="Y73" s="396" t="str">
        <f t="shared" si="29"/>
        <v/>
      </c>
      <c r="AA73" s="396" t="str">
        <f t="shared" si="30"/>
        <v/>
      </c>
      <c r="AC73" s="396" t="str">
        <f t="shared" si="31"/>
        <v/>
      </c>
      <c r="AE73" s="396" t="str">
        <f t="shared" si="32"/>
        <v/>
      </c>
      <c r="AG73" s="396" t="str">
        <f t="shared" si="33"/>
        <v/>
      </c>
      <c r="AI73" s="396" t="str">
        <f t="shared" si="34"/>
        <v/>
      </c>
      <c r="AK73" s="396" t="str">
        <f t="shared" si="35"/>
        <v/>
      </c>
      <c r="AM73" s="396" t="str">
        <f t="shared" si="36"/>
        <v/>
      </c>
      <c r="AO73" s="396" t="str">
        <f t="shared" si="37"/>
        <v/>
      </c>
      <c r="AQ73" s="396" t="str">
        <f t="shared" si="38"/>
        <v/>
      </c>
    </row>
    <row r="74" spans="5:43">
      <c r="E74" s="396" t="str">
        <f t="shared" si="1"/>
        <v/>
      </c>
      <c r="G74" s="396" t="str">
        <f t="shared" si="1"/>
        <v/>
      </c>
      <c r="I74" s="396" t="str">
        <f t="shared" si="39"/>
        <v/>
      </c>
      <c r="K74" s="396" t="str">
        <f t="shared" si="22"/>
        <v/>
      </c>
      <c r="M74" s="396" t="str">
        <f t="shared" si="23"/>
        <v/>
      </c>
      <c r="O74" s="396" t="str">
        <f t="shared" si="24"/>
        <v/>
      </c>
      <c r="Q74" s="396" t="str">
        <f t="shared" si="25"/>
        <v/>
      </c>
      <c r="S74" s="396" t="str">
        <f t="shared" si="26"/>
        <v/>
      </c>
      <c r="U74" s="396" t="str">
        <f t="shared" si="27"/>
        <v/>
      </c>
      <c r="W74" s="396" t="str">
        <f t="shared" si="28"/>
        <v/>
      </c>
      <c r="Y74" s="396" t="str">
        <f t="shared" si="29"/>
        <v/>
      </c>
      <c r="AA74" s="396" t="str">
        <f t="shared" si="30"/>
        <v/>
      </c>
      <c r="AC74" s="396" t="str">
        <f t="shared" si="31"/>
        <v/>
      </c>
      <c r="AE74" s="396" t="str">
        <f t="shared" si="32"/>
        <v/>
      </c>
      <c r="AG74" s="396" t="str">
        <f t="shared" si="33"/>
        <v/>
      </c>
      <c r="AI74" s="396" t="str">
        <f t="shared" si="34"/>
        <v/>
      </c>
      <c r="AK74" s="396" t="str">
        <f t="shared" si="35"/>
        <v/>
      </c>
      <c r="AM74" s="396" t="str">
        <f t="shared" si="36"/>
        <v/>
      </c>
      <c r="AO74" s="396" t="str">
        <f t="shared" si="37"/>
        <v/>
      </c>
      <c r="AQ74" s="396" t="str">
        <f t="shared" si="38"/>
        <v/>
      </c>
    </row>
    <row r="75" spans="5:43">
      <c r="E75" s="396" t="str">
        <f t="shared" si="1"/>
        <v/>
      </c>
      <c r="G75" s="396" t="str">
        <f t="shared" si="1"/>
        <v/>
      </c>
      <c r="I75" s="396" t="str">
        <f t="shared" si="39"/>
        <v/>
      </c>
      <c r="K75" s="396" t="str">
        <f t="shared" si="22"/>
        <v/>
      </c>
      <c r="M75" s="396" t="str">
        <f t="shared" si="23"/>
        <v/>
      </c>
      <c r="O75" s="396" t="str">
        <f t="shared" si="24"/>
        <v/>
      </c>
      <c r="Q75" s="396" t="str">
        <f t="shared" si="25"/>
        <v/>
      </c>
      <c r="S75" s="396" t="str">
        <f t="shared" si="26"/>
        <v/>
      </c>
      <c r="U75" s="396" t="str">
        <f t="shared" si="27"/>
        <v/>
      </c>
      <c r="W75" s="396" t="str">
        <f t="shared" si="28"/>
        <v/>
      </c>
      <c r="Y75" s="396" t="str">
        <f t="shared" si="29"/>
        <v/>
      </c>
      <c r="AA75" s="396" t="str">
        <f t="shared" si="30"/>
        <v/>
      </c>
      <c r="AC75" s="396" t="str">
        <f t="shared" si="31"/>
        <v/>
      </c>
      <c r="AE75" s="396" t="str">
        <f t="shared" si="32"/>
        <v/>
      </c>
      <c r="AG75" s="396" t="str">
        <f t="shared" si="33"/>
        <v/>
      </c>
      <c r="AI75" s="396" t="str">
        <f t="shared" si="34"/>
        <v/>
      </c>
      <c r="AK75" s="396" t="str">
        <f t="shared" si="35"/>
        <v/>
      </c>
      <c r="AM75" s="396" t="str">
        <f t="shared" si="36"/>
        <v/>
      </c>
      <c r="AO75" s="396" t="str">
        <f t="shared" si="37"/>
        <v/>
      </c>
      <c r="AQ75" s="396" t="str">
        <f t="shared" si="38"/>
        <v/>
      </c>
    </row>
    <row r="76" spans="5:43">
      <c r="E76" s="396" t="str">
        <f t="shared" si="1"/>
        <v/>
      </c>
      <c r="G76" s="396" t="str">
        <f t="shared" si="1"/>
        <v/>
      </c>
      <c r="I76" s="396" t="str">
        <f t="shared" si="39"/>
        <v/>
      </c>
      <c r="K76" s="396" t="str">
        <f t="shared" si="22"/>
        <v/>
      </c>
      <c r="M76" s="396" t="str">
        <f t="shared" si="23"/>
        <v/>
      </c>
      <c r="O76" s="396" t="str">
        <f t="shared" si="24"/>
        <v/>
      </c>
      <c r="Q76" s="396" t="str">
        <f t="shared" si="25"/>
        <v/>
      </c>
      <c r="S76" s="396" t="str">
        <f t="shared" si="26"/>
        <v/>
      </c>
      <c r="U76" s="396" t="str">
        <f t="shared" si="27"/>
        <v/>
      </c>
      <c r="W76" s="396" t="str">
        <f t="shared" si="28"/>
        <v/>
      </c>
      <c r="Y76" s="396" t="str">
        <f t="shared" si="29"/>
        <v/>
      </c>
      <c r="AA76" s="396" t="str">
        <f t="shared" si="30"/>
        <v/>
      </c>
      <c r="AC76" s="396" t="str">
        <f t="shared" si="31"/>
        <v/>
      </c>
      <c r="AE76" s="396" t="str">
        <f t="shared" si="32"/>
        <v/>
      </c>
      <c r="AG76" s="396" t="str">
        <f t="shared" si="33"/>
        <v/>
      </c>
      <c r="AI76" s="396" t="str">
        <f t="shared" si="34"/>
        <v/>
      </c>
      <c r="AK76" s="396" t="str">
        <f t="shared" si="35"/>
        <v/>
      </c>
      <c r="AM76" s="396" t="str">
        <f t="shared" si="36"/>
        <v/>
      </c>
      <c r="AO76" s="396" t="str">
        <f t="shared" si="37"/>
        <v/>
      </c>
      <c r="AQ76" s="396" t="str">
        <f t="shared" si="38"/>
        <v/>
      </c>
    </row>
    <row r="77" spans="5:43">
      <c r="E77" s="396" t="str">
        <f t="shared" ref="E77:G140" si="40">IF(OR($B77=0,D77=0),"",D77/$B77)</f>
        <v/>
      </c>
      <c r="G77" s="396" t="str">
        <f t="shared" si="40"/>
        <v/>
      </c>
      <c r="I77" s="396" t="str">
        <f t="shared" si="39"/>
        <v/>
      </c>
      <c r="K77" s="396" t="str">
        <f t="shared" si="22"/>
        <v/>
      </c>
      <c r="M77" s="396" t="str">
        <f t="shared" si="23"/>
        <v/>
      </c>
      <c r="O77" s="396" t="str">
        <f t="shared" si="24"/>
        <v/>
      </c>
      <c r="Q77" s="396" t="str">
        <f t="shared" si="25"/>
        <v/>
      </c>
      <c r="S77" s="396" t="str">
        <f t="shared" si="26"/>
        <v/>
      </c>
      <c r="U77" s="396" t="str">
        <f t="shared" si="27"/>
        <v/>
      </c>
      <c r="W77" s="396" t="str">
        <f t="shared" si="28"/>
        <v/>
      </c>
      <c r="Y77" s="396" t="str">
        <f t="shared" si="29"/>
        <v/>
      </c>
      <c r="AA77" s="396" t="str">
        <f t="shared" si="30"/>
        <v/>
      </c>
      <c r="AC77" s="396" t="str">
        <f t="shared" si="31"/>
        <v/>
      </c>
      <c r="AE77" s="396" t="str">
        <f t="shared" si="32"/>
        <v/>
      </c>
      <c r="AG77" s="396" t="str">
        <f t="shared" si="33"/>
        <v/>
      </c>
      <c r="AI77" s="396" t="str">
        <f t="shared" si="34"/>
        <v/>
      </c>
      <c r="AK77" s="396" t="str">
        <f t="shared" si="35"/>
        <v/>
      </c>
      <c r="AM77" s="396" t="str">
        <f t="shared" si="36"/>
        <v/>
      </c>
      <c r="AO77" s="396" t="str">
        <f t="shared" si="37"/>
        <v/>
      </c>
      <c r="AQ77" s="396" t="str">
        <f t="shared" si="38"/>
        <v/>
      </c>
    </row>
    <row r="78" spans="5:43">
      <c r="E78" s="396" t="str">
        <f t="shared" si="40"/>
        <v/>
      </c>
      <c r="G78" s="396" t="str">
        <f t="shared" si="40"/>
        <v/>
      </c>
      <c r="I78" s="396" t="str">
        <f t="shared" si="39"/>
        <v/>
      </c>
      <c r="K78" s="396" t="str">
        <f t="shared" si="22"/>
        <v/>
      </c>
      <c r="M78" s="396" t="str">
        <f t="shared" si="23"/>
        <v/>
      </c>
      <c r="O78" s="396" t="str">
        <f t="shared" si="24"/>
        <v/>
      </c>
      <c r="Q78" s="396" t="str">
        <f t="shared" si="25"/>
        <v/>
      </c>
      <c r="S78" s="396" t="str">
        <f t="shared" si="26"/>
        <v/>
      </c>
      <c r="U78" s="396" t="str">
        <f t="shared" si="27"/>
        <v/>
      </c>
      <c r="W78" s="396" t="str">
        <f t="shared" si="28"/>
        <v/>
      </c>
      <c r="Y78" s="396" t="str">
        <f t="shared" si="29"/>
        <v/>
      </c>
      <c r="AA78" s="396" t="str">
        <f t="shared" si="30"/>
        <v/>
      </c>
      <c r="AC78" s="396" t="str">
        <f t="shared" si="31"/>
        <v/>
      </c>
      <c r="AE78" s="396" t="str">
        <f t="shared" si="32"/>
        <v/>
      </c>
      <c r="AG78" s="396" t="str">
        <f t="shared" si="33"/>
        <v/>
      </c>
      <c r="AI78" s="396" t="str">
        <f t="shared" si="34"/>
        <v/>
      </c>
      <c r="AK78" s="396" t="str">
        <f t="shared" si="35"/>
        <v/>
      </c>
      <c r="AM78" s="396" t="str">
        <f t="shared" si="36"/>
        <v/>
      </c>
      <c r="AO78" s="396" t="str">
        <f t="shared" si="37"/>
        <v/>
      </c>
      <c r="AQ78" s="396" t="str">
        <f t="shared" si="38"/>
        <v/>
      </c>
    </row>
    <row r="79" spans="5:43">
      <c r="E79" s="396" t="str">
        <f t="shared" si="40"/>
        <v/>
      </c>
      <c r="G79" s="396" t="str">
        <f t="shared" si="40"/>
        <v/>
      </c>
      <c r="I79" s="396" t="str">
        <f t="shared" si="39"/>
        <v/>
      </c>
      <c r="K79" s="396" t="str">
        <f t="shared" si="22"/>
        <v/>
      </c>
      <c r="M79" s="396" t="str">
        <f t="shared" si="23"/>
        <v/>
      </c>
      <c r="O79" s="396" t="str">
        <f t="shared" si="24"/>
        <v/>
      </c>
      <c r="Q79" s="396" t="str">
        <f t="shared" si="25"/>
        <v/>
      </c>
      <c r="S79" s="396" t="str">
        <f t="shared" si="26"/>
        <v/>
      </c>
      <c r="U79" s="396" t="str">
        <f t="shared" si="27"/>
        <v/>
      </c>
      <c r="W79" s="396" t="str">
        <f t="shared" si="28"/>
        <v/>
      </c>
      <c r="Y79" s="396" t="str">
        <f t="shared" si="29"/>
        <v/>
      </c>
      <c r="AA79" s="396" t="str">
        <f t="shared" si="30"/>
        <v/>
      </c>
      <c r="AC79" s="396" t="str">
        <f t="shared" si="31"/>
        <v/>
      </c>
      <c r="AE79" s="396" t="str">
        <f t="shared" si="32"/>
        <v/>
      </c>
      <c r="AG79" s="396" t="str">
        <f t="shared" si="33"/>
        <v/>
      </c>
      <c r="AI79" s="396" t="str">
        <f t="shared" si="34"/>
        <v/>
      </c>
      <c r="AK79" s="396" t="str">
        <f t="shared" si="35"/>
        <v/>
      </c>
      <c r="AM79" s="396" t="str">
        <f t="shared" si="36"/>
        <v/>
      </c>
      <c r="AO79" s="396" t="str">
        <f t="shared" si="37"/>
        <v/>
      </c>
      <c r="AQ79" s="396" t="str">
        <f t="shared" si="38"/>
        <v/>
      </c>
    </row>
    <row r="80" spans="5:43">
      <c r="E80" s="396" t="str">
        <f t="shared" si="40"/>
        <v/>
      </c>
      <c r="G80" s="396" t="str">
        <f t="shared" si="40"/>
        <v/>
      </c>
      <c r="I80" s="396" t="str">
        <f t="shared" si="39"/>
        <v/>
      </c>
      <c r="K80" s="396" t="str">
        <f t="shared" si="22"/>
        <v/>
      </c>
      <c r="M80" s="396" t="str">
        <f t="shared" si="23"/>
        <v/>
      </c>
      <c r="O80" s="396" t="str">
        <f t="shared" si="24"/>
        <v/>
      </c>
      <c r="Q80" s="396" t="str">
        <f t="shared" si="25"/>
        <v/>
      </c>
      <c r="S80" s="396" t="str">
        <f t="shared" si="26"/>
        <v/>
      </c>
      <c r="U80" s="396" t="str">
        <f t="shared" si="27"/>
        <v/>
      </c>
      <c r="W80" s="396" t="str">
        <f t="shared" si="28"/>
        <v/>
      </c>
      <c r="Y80" s="396" t="str">
        <f t="shared" si="29"/>
        <v/>
      </c>
      <c r="AA80" s="396" t="str">
        <f t="shared" si="30"/>
        <v/>
      </c>
      <c r="AC80" s="396" t="str">
        <f t="shared" si="31"/>
        <v/>
      </c>
      <c r="AE80" s="396" t="str">
        <f t="shared" si="32"/>
        <v/>
      </c>
      <c r="AG80" s="396" t="str">
        <f t="shared" si="33"/>
        <v/>
      </c>
      <c r="AI80" s="396" t="str">
        <f t="shared" si="34"/>
        <v/>
      </c>
      <c r="AK80" s="396" t="str">
        <f t="shared" si="35"/>
        <v/>
      </c>
      <c r="AM80" s="396" t="str">
        <f t="shared" si="36"/>
        <v/>
      </c>
      <c r="AO80" s="396" t="str">
        <f t="shared" si="37"/>
        <v/>
      </c>
      <c r="AQ80" s="396" t="str">
        <f t="shared" si="38"/>
        <v/>
      </c>
    </row>
    <row r="81" spans="5:43">
      <c r="E81" s="396" t="str">
        <f t="shared" si="40"/>
        <v/>
      </c>
      <c r="G81" s="396" t="str">
        <f t="shared" si="40"/>
        <v/>
      </c>
      <c r="I81" s="396" t="str">
        <f t="shared" si="39"/>
        <v/>
      </c>
      <c r="K81" s="396" t="str">
        <f t="shared" si="22"/>
        <v/>
      </c>
      <c r="M81" s="396" t="str">
        <f t="shared" si="23"/>
        <v/>
      </c>
      <c r="O81" s="396" t="str">
        <f t="shared" si="24"/>
        <v/>
      </c>
      <c r="Q81" s="396" t="str">
        <f t="shared" si="25"/>
        <v/>
      </c>
      <c r="S81" s="396" t="str">
        <f t="shared" si="26"/>
        <v/>
      </c>
      <c r="U81" s="396" t="str">
        <f t="shared" si="27"/>
        <v/>
      </c>
      <c r="W81" s="396" t="str">
        <f t="shared" si="28"/>
        <v/>
      </c>
      <c r="Y81" s="396" t="str">
        <f t="shared" si="29"/>
        <v/>
      </c>
      <c r="AA81" s="396" t="str">
        <f t="shared" si="30"/>
        <v/>
      </c>
      <c r="AC81" s="396" t="str">
        <f t="shared" si="31"/>
        <v/>
      </c>
      <c r="AE81" s="396" t="str">
        <f t="shared" si="32"/>
        <v/>
      </c>
      <c r="AG81" s="396" t="str">
        <f t="shared" si="33"/>
        <v/>
      </c>
      <c r="AI81" s="396" t="str">
        <f t="shared" si="34"/>
        <v/>
      </c>
      <c r="AK81" s="396" t="str">
        <f t="shared" si="35"/>
        <v/>
      </c>
      <c r="AM81" s="396" t="str">
        <f t="shared" si="36"/>
        <v/>
      </c>
      <c r="AO81" s="396" t="str">
        <f t="shared" si="37"/>
        <v/>
      </c>
      <c r="AQ81" s="396" t="str">
        <f t="shared" si="38"/>
        <v/>
      </c>
    </row>
    <row r="82" spans="5:43">
      <c r="E82" s="396" t="str">
        <f t="shared" si="40"/>
        <v/>
      </c>
      <c r="G82" s="396" t="str">
        <f t="shared" si="40"/>
        <v/>
      </c>
      <c r="I82" s="396" t="str">
        <f t="shared" si="39"/>
        <v/>
      </c>
      <c r="K82" s="396" t="str">
        <f t="shared" si="22"/>
        <v/>
      </c>
      <c r="M82" s="396" t="str">
        <f t="shared" si="23"/>
        <v/>
      </c>
      <c r="O82" s="396" t="str">
        <f t="shared" si="24"/>
        <v/>
      </c>
      <c r="Q82" s="396" t="str">
        <f t="shared" si="25"/>
        <v/>
      </c>
      <c r="S82" s="396" t="str">
        <f t="shared" si="26"/>
        <v/>
      </c>
      <c r="U82" s="396" t="str">
        <f t="shared" si="27"/>
        <v/>
      </c>
      <c r="W82" s="396" t="str">
        <f t="shared" si="28"/>
        <v/>
      </c>
      <c r="Y82" s="396" t="str">
        <f t="shared" si="29"/>
        <v/>
      </c>
      <c r="AA82" s="396" t="str">
        <f t="shared" si="30"/>
        <v/>
      </c>
      <c r="AC82" s="396" t="str">
        <f t="shared" si="31"/>
        <v/>
      </c>
      <c r="AE82" s="396" t="str">
        <f t="shared" si="32"/>
        <v/>
      </c>
      <c r="AG82" s="396" t="str">
        <f t="shared" si="33"/>
        <v/>
      </c>
      <c r="AI82" s="396" t="str">
        <f t="shared" si="34"/>
        <v/>
      </c>
      <c r="AK82" s="396" t="str">
        <f t="shared" si="35"/>
        <v/>
      </c>
      <c r="AM82" s="396" t="str">
        <f t="shared" si="36"/>
        <v/>
      </c>
      <c r="AO82" s="396" t="str">
        <f t="shared" si="37"/>
        <v/>
      </c>
      <c r="AQ82" s="396" t="str">
        <f t="shared" si="38"/>
        <v/>
      </c>
    </row>
    <row r="83" spans="5:43">
      <c r="E83" s="396" t="str">
        <f t="shared" si="40"/>
        <v/>
      </c>
      <c r="G83" s="396" t="str">
        <f t="shared" si="40"/>
        <v/>
      </c>
      <c r="I83" s="396" t="str">
        <f t="shared" si="39"/>
        <v/>
      </c>
      <c r="K83" s="396" t="str">
        <f t="shared" si="22"/>
        <v/>
      </c>
      <c r="M83" s="396" t="str">
        <f t="shared" si="23"/>
        <v/>
      </c>
      <c r="O83" s="396" t="str">
        <f t="shared" si="24"/>
        <v/>
      </c>
      <c r="Q83" s="396" t="str">
        <f t="shared" si="25"/>
        <v/>
      </c>
      <c r="S83" s="396" t="str">
        <f t="shared" si="26"/>
        <v/>
      </c>
      <c r="U83" s="396" t="str">
        <f t="shared" si="27"/>
        <v/>
      </c>
      <c r="W83" s="396" t="str">
        <f t="shared" si="28"/>
        <v/>
      </c>
      <c r="Y83" s="396" t="str">
        <f t="shared" si="29"/>
        <v/>
      </c>
      <c r="AA83" s="396" t="str">
        <f t="shared" si="30"/>
        <v/>
      </c>
      <c r="AC83" s="396" t="str">
        <f t="shared" si="31"/>
        <v/>
      </c>
      <c r="AE83" s="396" t="str">
        <f t="shared" si="32"/>
        <v/>
      </c>
      <c r="AG83" s="396" t="str">
        <f t="shared" si="33"/>
        <v/>
      </c>
      <c r="AI83" s="396" t="str">
        <f t="shared" si="34"/>
        <v/>
      </c>
      <c r="AK83" s="396" t="str">
        <f t="shared" si="35"/>
        <v/>
      </c>
      <c r="AM83" s="396" t="str">
        <f t="shared" si="36"/>
        <v/>
      </c>
      <c r="AO83" s="396" t="str">
        <f t="shared" si="37"/>
        <v/>
      </c>
      <c r="AQ83" s="396" t="str">
        <f t="shared" si="38"/>
        <v/>
      </c>
    </row>
    <row r="84" spans="5:43">
      <c r="E84" s="396" t="str">
        <f t="shared" si="40"/>
        <v/>
      </c>
      <c r="G84" s="396" t="str">
        <f t="shared" si="40"/>
        <v/>
      </c>
      <c r="I84" s="396" t="str">
        <f t="shared" si="39"/>
        <v/>
      </c>
      <c r="K84" s="396" t="str">
        <f t="shared" si="22"/>
        <v/>
      </c>
      <c r="M84" s="396" t="str">
        <f t="shared" si="23"/>
        <v/>
      </c>
      <c r="O84" s="396" t="str">
        <f t="shared" si="24"/>
        <v/>
      </c>
      <c r="Q84" s="396" t="str">
        <f t="shared" si="25"/>
        <v/>
      </c>
      <c r="S84" s="396" t="str">
        <f t="shared" si="26"/>
        <v/>
      </c>
      <c r="U84" s="396" t="str">
        <f t="shared" si="27"/>
        <v/>
      </c>
      <c r="W84" s="396" t="str">
        <f t="shared" si="28"/>
        <v/>
      </c>
      <c r="Y84" s="396" t="str">
        <f t="shared" si="29"/>
        <v/>
      </c>
      <c r="AA84" s="396" t="str">
        <f t="shared" si="30"/>
        <v/>
      </c>
      <c r="AC84" s="396" t="str">
        <f t="shared" si="31"/>
        <v/>
      </c>
      <c r="AE84" s="396" t="str">
        <f t="shared" si="32"/>
        <v/>
      </c>
      <c r="AG84" s="396" t="str">
        <f t="shared" si="33"/>
        <v/>
      </c>
      <c r="AI84" s="396" t="str">
        <f t="shared" si="34"/>
        <v/>
      </c>
      <c r="AK84" s="396" t="str">
        <f t="shared" si="35"/>
        <v/>
      </c>
      <c r="AM84" s="396" t="str">
        <f t="shared" si="36"/>
        <v/>
      </c>
      <c r="AO84" s="396" t="str">
        <f t="shared" si="37"/>
        <v/>
      </c>
      <c r="AQ84" s="396" t="str">
        <f t="shared" si="38"/>
        <v/>
      </c>
    </row>
    <row r="85" spans="5:43">
      <c r="E85" s="396" t="str">
        <f t="shared" si="40"/>
        <v/>
      </c>
      <c r="G85" s="396" t="str">
        <f t="shared" si="40"/>
        <v/>
      </c>
      <c r="I85" s="396" t="str">
        <f t="shared" si="39"/>
        <v/>
      </c>
      <c r="K85" s="396" t="str">
        <f t="shared" si="22"/>
        <v/>
      </c>
      <c r="M85" s="396" t="str">
        <f t="shared" si="23"/>
        <v/>
      </c>
      <c r="O85" s="396" t="str">
        <f t="shared" si="24"/>
        <v/>
      </c>
      <c r="Q85" s="396" t="str">
        <f t="shared" si="25"/>
        <v/>
      </c>
      <c r="S85" s="396" t="str">
        <f t="shared" si="26"/>
        <v/>
      </c>
      <c r="U85" s="396" t="str">
        <f t="shared" si="27"/>
        <v/>
      </c>
      <c r="W85" s="396" t="str">
        <f t="shared" si="28"/>
        <v/>
      </c>
      <c r="Y85" s="396" t="str">
        <f t="shared" si="29"/>
        <v/>
      </c>
      <c r="AA85" s="396" t="str">
        <f t="shared" si="30"/>
        <v/>
      </c>
      <c r="AC85" s="396" t="str">
        <f t="shared" si="31"/>
        <v/>
      </c>
      <c r="AE85" s="396" t="str">
        <f t="shared" si="32"/>
        <v/>
      </c>
      <c r="AG85" s="396" t="str">
        <f t="shared" si="33"/>
        <v/>
      </c>
      <c r="AI85" s="396" t="str">
        <f t="shared" si="34"/>
        <v/>
      </c>
      <c r="AK85" s="396" t="str">
        <f t="shared" si="35"/>
        <v/>
      </c>
      <c r="AM85" s="396" t="str">
        <f t="shared" si="36"/>
        <v/>
      </c>
      <c r="AO85" s="396" t="str">
        <f t="shared" si="37"/>
        <v/>
      </c>
      <c r="AQ85" s="396" t="str">
        <f t="shared" si="38"/>
        <v/>
      </c>
    </row>
    <row r="86" spans="5:43">
      <c r="E86" s="396" t="str">
        <f t="shared" si="40"/>
        <v/>
      </c>
      <c r="G86" s="396" t="str">
        <f t="shared" si="40"/>
        <v/>
      </c>
      <c r="I86" s="396" t="str">
        <f t="shared" si="39"/>
        <v/>
      </c>
      <c r="K86" s="396" t="str">
        <f t="shared" si="22"/>
        <v/>
      </c>
      <c r="M86" s="396" t="str">
        <f t="shared" si="23"/>
        <v/>
      </c>
      <c r="O86" s="396" t="str">
        <f t="shared" si="24"/>
        <v/>
      </c>
      <c r="Q86" s="396" t="str">
        <f t="shared" si="25"/>
        <v/>
      </c>
      <c r="S86" s="396" t="str">
        <f t="shared" si="26"/>
        <v/>
      </c>
      <c r="U86" s="396" t="str">
        <f t="shared" si="27"/>
        <v/>
      </c>
      <c r="W86" s="396" t="str">
        <f t="shared" si="28"/>
        <v/>
      </c>
      <c r="Y86" s="396" t="str">
        <f t="shared" si="29"/>
        <v/>
      </c>
      <c r="AA86" s="396" t="str">
        <f t="shared" si="30"/>
        <v/>
      </c>
      <c r="AC86" s="396" t="str">
        <f t="shared" si="31"/>
        <v/>
      </c>
      <c r="AE86" s="396" t="str">
        <f t="shared" si="32"/>
        <v/>
      </c>
      <c r="AG86" s="396" t="str">
        <f t="shared" si="33"/>
        <v/>
      </c>
      <c r="AI86" s="396" t="str">
        <f t="shared" si="34"/>
        <v/>
      </c>
      <c r="AK86" s="396" t="str">
        <f t="shared" si="35"/>
        <v/>
      </c>
      <c r="AM86" s="396" t="str">
        <f t="shared" si="36"/>
        <v/>
      </c>
      <c r="AO86" s="396" t="str">
        <f t="shared" si="37"/>
        <v/>
      </c>
      <c r="AQ86" s="396" t="str">
        <f t="shared" si="38"/>
        <v/>
      </c>
    </row>
    <row r="87" spans="5:43">
      <c r="E87" s="396" t="str">
        <f t="shared" si="40"/>
        <v/>
      </c>
      <c r="G87" s="396" t="str">
        <f t="shared" si="40"/>
        <v/>
      </c>
      <c r="I87" s="396" t="str">
        <f t="shared" si="39"/>
        <v/>
      </c>
      <c r="K87" s="396" t="str">
        <f t="shared" si="22"/>
        <v/>
      </c>
      <c r="M87" s="396" t="str">
        <f t="shared" si="23"/>
        <v/>
      </c>
      <c r="O87" s="396" t="str">
        <f t="shared" si="24"/>
        <v/>
      </c>
      <c r="Q87" s="396" t="str">
        <f t="shared" si="25"/>
        <v/>
      </c>
      <c r="S87" s="396" t="str">
        <f t="shared" si="26"/>
        <v/>
      </c>
      <c r="U87" s="396" t="str">
        <f t="shared" si="27"/>
        <v/>
      </c>
      <c r="W87" s="396" t="str">
        <f t="shared" si="28"/>
        <v/>
      </c>
      <c r="Y87" s="396" t="str">
        <f t="shared" si="29"/>
        <v/>
      </c>
      <c r="AA87" s="396" t="str">
        <f t="shared" si="30"/>
        <v/>
      </c>
      <c r="AC87" s="396" t="str">
        <f t="shared" si="31"/>
        <v/>
      </c>
      <c r="AE87" s="396" t="str">
        <f t="shared" si="32"/>
        <v/>
      </c>
      <c r="AG87" s="396" t="str">
        <f t="shared" si="33"/>
        <v/>
      </c>
      <c r="AI87" s="396" t="str">
        <f t="shared" si="34"/>
        <v/>
      </c>
      <c r="AK87" s="396" t="str">
        <f t="shared" si="35"/>
        <v/>
      </c>
      <c r="AM87" s="396" t="str">
        <f t="shared" si="36"/>
        <v/>
      </c>
      <c r="AO87" s="396" t="str">
        <f t="shared" si="37"/>
        <v/>
      </c>
      <c r="AQ87" s="396" t="str">
        <f t="shared" si="38"/>
        <v/>
      </c>
    </row>
    <row r="88" spans="5:43">
      <c r="E88" s="396" t="str">
        <f t="shared" si="40"/>
        <v/>
      </c>
      <c r="G88" s="396" t="str">
        <f t="shared" si="40"/>
        <v/>
      </c>
      <c r="I88" s="396" t="str">
        <f t="shared" si="39"/>
        <v/>
      </c>
      <c r="K88" s="396" t="str">
        <f t="shared" si="22"/>
        <v/>
      </c>
      <c r="M88" s="396" t="str">
        <f t="shared" si="23"/>
        <v/>
      </c>
      <c r="O88" s="396" t="str">
        <f t="shared" si="24"/>
        <v/>
      </c>
      <c r="Q88" s="396" t="str">
        <f t="shared" si="25"/>
        <v/>
      </c>
      <c r="S88" s="396" t="str">
        <f t="shared" si="26"/>
        <v/>
      </c>
      <c r="U88" s="396" t="str">
        <f t="shared" si="27"/>
        <v/>
      </c>
      <c r="W88" s="396" t="str">
        <f t="shared" si="28"/>
        <v/>
      </c>
      <c r="Y88" s="396" t="str">
        <f t="shared" si="29"/>
        <v/>
      </c>
      <c r="AA88" s="396" t="str">
        <f t="shared" si="30"/>
        <v/>
      </c>
      <c r="AC88" s="396" t="str">
        <f t="shared" si="31"/>
        <v/>
      </c>
      <c r="AE88" s="396" t="str">
        <f t="shared" si="32"/>
        <v/>
      </c>
      <c r="AG88" s="396" t="str">
        <f t="shared" si="33"/>
        <v/>
      </c>
      <c r="AI88" s="396" t="str">
        <f t="shared" si="34"/>
        <v/>
      </c>
      <c r="AK88" s="396" t="str">
        <f t="shared" si="35"/>
        <v/>
      </c>
      <c r="AM88" s="396" t="str">
        <f t="shared" si="36"/>
        <v/>
      </c>
      <c r="AO88" s="396" t="str">
        <f t="shared" si="37"/>
        <v/>
      </c>
      <c r="AQ88" s="396" t="str">
        <f t="shared" si="38"/>
        <v/>
      </c>
    </row>
    <row r="89" spans="5:43">
      <c r="E89" s="396" t="str">
        <f t="shared" si="40"/>
        <v/>
      </c>
      <c r="G89" s="396" t="str">
        <f t="shared" si="40"/>
        <v/>
      </c>
      <c r="I89" s="396" t="str">
        <f t="shared" si="39"/>
        <v/>
      </c>
      <c r="K89" s="396" t="str">
        <f t="shared" si="22"/>
        <v/>
      </c>
      <c r="M89" s="396" t="str">
        <f t="shared" si="23"/>
        <v/>
      </c>
      <c r="O89" s="396" t="str">
        <f t="shared" si="24"/>
        <v/>
      </c>
      <c r="Q89" s="396" t="str">
        <f t="shared" si="25"/>
        <v/>
      </c>
      <c r="S89" s="396" t="str">
        <f t="shared" si="26"/>
        <v/>
      </c>
      <c r="U89" s="396" t="str">
        <f t="shared" si="27"/>
        <v/>
      </c>
      <c r="W89" s="396" t="str">
        <f t="shared" si="28"/>
        <v/>
      </c>
      <c r="Y89" s="396" t="str">
        <f t="shared" si="29"/>
        <v/>
      </c>
      <c r="AA89" s="396" t="str">
        <f t="shared" si="30"/>
        <v/>
      </c>
      <c r="AC89" s="396" t="str">
        <f t="shared" si="31"/>
        <v/>
      </c>
      <c r="AE89" s="396" t="str">
        <f t="shared" si="32"/>
        <v/>
      </c>
      <c r="AG89" s="396" t="str">
        <f t="shared" si="33"/>
        <v/>
      </c>
      <c r="AI89" s="396" t="str">
        <f t="shared" si="34"/>
        <v/>
      </c>
      <c r="AK89" s="396" t="str">
        <f t="shared" si="35"/>
        <v/>
      </c>
      <c r="AM89" s="396" t="str">
        <f t="shared" si="36"/>
        <v/>
      </c>
      <c r="AO89" s="396" t="str">
        <f t="shared" si="37"/>
        <v/>
      </c>
      <c r="AQ89" s="396" t="str">
        <f t="shared" si="38"/>
        <v/>
      </c>
    </row>
    <row r="90" spans="5:43">
      <c r="E90" s="396" t="str">
        <f t="shared" si="40"/>
        <v/>
      </c>
      <c r="G90" s="396" t="str">
        <f t="shared" si="40"/>
        <v/>
      </c>
      <c r="I90" s="396" t="str">
        <f t="shared" si="39"/>
        <v/>
      </c>
      <c r="K90" s="396" t="str">
        <f t="shared" si="22"/>
        <v/>
      </c>
      <c r="M90" s="396" t="str">
        <f t="shared" si="23"/>
        <v/>
      </c>
      <c r="O90" s="396" t="str">
        <f t="shared" si="24"/>
        <v/>
      </c>
      <c r="Q90" s="396" t="str">
        <f t="shared" si="25"/>
        <v/>
      </c>
      <c r="S90" s="396" t="str">
        <f t="shared" si="26"/>
        <v/>
      </c>
      <c r="U90" s="396" t="str">
        <f t="shared" si="27"/>
        <v/>
      </c>
      <c r="W90" s="396" t="str">
        <f t="shared" si="28"/>
        <v/>
      </c>
      <c r="Y90" s="396" t="str">
        <f t="shared" si="29"/>
        <v/>
      </c>
      <c r="AA90" s="396" t="str">
        <f t="shared" si="30"/>
        <v/>
      </c>
      <c r="AC90" s="396" t="str">
        <f t="shared" si="31"/>
        <v/>
      </c>
      <c r="AE90" s="396" t="str">
        <f t="shared" si="32"/>
        <v/>
      </c>
      <c r="AG90" s="396" t="str">
        <f t="shared" si="33"/>
        <v/>
      </c>
      <c r="AI90" s="396" t="str">
        <f t="shared" si="34"/>
        <v/>
      </c>
      <c r="AK90" s="396" t="str">
        <f t="shared" si="35"/>
        <v/>
      </c>
      <c r="AM90" s="396" t="str">
        <f t="shared" si="36"/>
        <v/>
      </c>
      <c r="AO90" s="396" t="str">
        <f t="shared" si="37"/>
        <v/>
      </c>
      <c r="AQ90" s="396" t="str">
        <f t="shared" si="38"/>
        <v/>
      </c>
    </row>
    <row r="91" spans="5:43">
      <c r="E91" s="396" t="str">
        <f t="shared" si="40"/>
        <v/>
      </c>
      <c r="G91" s="396" t="str">
        <f t="shared" si="40"/>
        <v/>
      </c>
      <c r="I91" s="396" t="str">
        <f t="shared" si="39"/>
        <v/>
      </c>
      <c r="K91" s="396" t="str">
        <f t="shared" si="22"/>
        <v/>
      </c>
      <c r="M91" s="396" t="str">
        <f t="shared" si="23"/>
        <v/>
      </c>
      <c r="O91" s="396" t="str">
        <f t="shared" si="24"/>
        <v/>
      </c>
      <c r="Q91" s="396" t="str">
        <f t="shared" si="25"/>
        <v/>
      </c>
      <c r="S91" s="396" t="str">
        <f t="shared" si="26"/>
        <v/>
      </c>
      <c r="U91" s="396" t="str">
        <f t="shared" si="27"/>
        <v/>
      </c>
      <c r="W91" s="396" t="str">
        <f t="shared" si="28"/>
        <v/>
      </c>
      <c r="Y91" s="396" t="str">
        <f t="shared" si="29"/>
        <v/>
      </c>
      <c r="AA91" s="396" t="str">
        <f t="shared" si="30"/>
        <v/>
      </c>
      <c r="AC91" s="396" t="str">
        <f t="shared" si="31"/>
        <v/>
      </c>
      <c r="AE91" s="396" t="str">
        <f t="shared" si="32"/>
        <v/>
      </c>
      <c r="AG91" s="396" t="str">
        <f t="shared" si="33"/>
        <v/>
      </c>
      <c r="AI91" s="396" t="str">
        <f t="shared" si="34"/>
        <v/>
      </c>
      <c r="AK91" s="396" t="str">
        <f t="shared" si="35"/>
        <v/>
      </c>
      <c r="AM91" s="396" t="str">
        <f t="shared" si="36"/>
        <v/>
      </c>
      <c r="AO91" s="396" t="str">
        <f t="shared" si="37"/>
        <v/>
      </c>
      <c r="AQ91" s="396" t="str">
        <f t="shared" si="38"/>
        <v/>
      </c>
    </row>
    <row r="92" spans="5:43">
      <c r="E92" s="396" t="str">
        <f t="shared" si="40"/>
        <v/>
      </c>
      <c r="G92" s="396" t="str">
        <f t="shared" si="40"/>
        <v/>
      </c>
      <c r="I92" s="396" t="str">
        <f t="shared" si="39"/>
        <v/>
      </c>
      <c r="K92" s="396" t="str">
        <f t="shared" si="22"/>
        <v/>
      </c>
      <c r="M92" s="396" t="str">
        <f t="shared" si="23"/>
        <v/>
      </c>
      <c r="O92" s="396" t="str">
        <f t="shared" si="24"/>
        <v/>
      </c>
      <c r="Q92" s="396" t="str">
        <f t="shared" si="25"/>
        <v/>
      </c>
      <c r="S92" s="396" t="str">
        <f t="shared" si="26"/>
        <v/>
      </c>
      <c r="U92" s="396" t="str">
        <f t="shared" si="27"/>
        <v/>
      </c>
      <c r="W92" s="396" t="str">
        <f t="shared" si="28"/>
        <v/>
      </c>
      <c r="Y92" s="396" t="str">
        <f t="shared" si="29"/>
        <v/>
      </c>
      <c r="AA92" s="396" t="str">
        <f t="shared" si="30"/>
        <v/>
      </c>
      <c r="AC92" s="396" t="str">
        <f t="shared" si="31"/>
        <v/>
      </c>
      <c r="AE92" s="396" t="str">
        <f t="shared" si="32"/>
        <v/>
      </c>
      <c r="AG92" s="396" t="str">
        <f t="shared" si="33"/>
        <v/>
      </c>
      <c r="AI92" s="396" t="str">
        <f t="shared" si="34"/>
        <v/>
      </c>
      <c r="AK92" s="396" t="str">
        <f t="shared" si="35"/>
        <v/>
      </c>
      <c r="AM92" s="396" t="str">
        <f t="shared" si="36"/>
        <v/>
      </c>
      <c r="AO92" s="396" t="str">
        <f t="shared" si="37"/>
        <v/>
      </c>
      <c r="AQ92" s="396" t="str">
        <f t="shared" si="38"/>
        <v/>
      </c>
    </row>
    <row r="93" spans="5:43">
      <c r="E93" s="396" t="str">
        <f t="shared" si="40"/>
        <v/>
      </c>
      <c r="G93" s="396" t="str">
        <f t="shared" si="40"/>
        <v/>
      </c>
      <c r="I93" s="396" t="str">
        <f t="shared" si="39"/>
        <v/>
      </c>
      <c r="K93" s="396" t="str">
        <f t="shared" ref="K93:K156" si="41">IF(OR($B93=0,J93=0),"",J93/$B93)</f>
        <v/>
      </c>
      <c r="M93" s="396" t="str">
        <f t="shared" ref="M93:M156" si="42">IF(OR($B93=0,L93=0),"",L93/$B93)</f>
        <v/>
      </c>
      <c r="O93" s="396" t="str">
        <f t="shared" ref="O93:O156" si="43">IF(OR($B93=0,N93=0),"",N93/$B93)</f>
        <v/>
      </c>
      <c r="Q93" s="396" t="str">
        <f t="shared" ref="Q93:Q156" si="44">IF(OR($B93=0,P93=0),"",P93/$B93)</f>
        <v/>
      </c>
      <c r="S93" s="396" t="str">
        <f t="shared" ref="S93:S156" si="45">IF(OR($B93=0,R93=0),"",R93/$B93)</f>
        <v/>
      </c>
      <c r="U93" s="396" t="str">
        <f t="shared" ref="U93:U156" si="46">IF(OR($B93=0,T93=0),"",T93/$B93)</f>
        <v/>
      </c>
      <c r="W93" s="396" t="str">
        <f t="shared" ref="W93:W156" si="47">IF(OR($B93=0,V93=0),"",V93/$B93)</f>
        <v/>
      </c>
      <c r="Y93" s="396" t="str">
        <f t="shared" ref="Y93:Y156" si="48">IF(OR($B93=0,X93=0),"",X93/$B93)</f>
        <v/>
      </c>
      <c r="AA93" s="396" t="str">
        <f t="shared" ref="AA93:AA156" si="49">IF(OR($B93=0,Z93=0),"",Z93/$B93)</f>
        <v/>
      </c>
      <c r="AC93" s="396" t="str">
        <f t="shared" ref="AC93:AC156" si="50">IF(OR($B93=0,AB93=0),"",AB93/$B93)</f>
        <v/>
      </c>
      <c r="AE93" s="396" t="str">
        <f t="shared" ref="AE93:AE156" si="51">IF(OR($B93=0,AD93=0),"",AD93/$B93)</f>
        <v/>
      </c>
      <c r="AG93" s="396" t="str">
        <f t="shared" ref="AG93:AG156" si="52">IF(OR($B93=0,AF93=0),"",AF93/$B93)</f>
        <v/>
      </c>
      <c r="AI93" s="396" t="str">
        <f t="shared" ref="AI93:AI156" si="53">IF(OR($B93=0,AH93=0),"",AH93/$B93)</f>
        <v/>
      </c>
      <c r="AK93" s="396" t="str">
        <f t="shared" ref="AK93:AK156" si="54">IF(OR($B93=0,AJ93=0),"",AJ93/$B93)</f>
        <v/>
      </c>
      <c r="AM93" s="396" t="str">
        <f t="shared" ref="AM93:AM156" si="55">IF(OR($B93=0,AL93=0),"",AL93/$B93)</f>
        <v/>
      </c>
      <c r="AO93" s="396" t="str">
        <f t="shared" ref="AO93:AO156" si="56">IF(OR($B93=0,AN93=0),"",AN93/$B93)</f>
        <v/>
      </c>
      <c r="AQ93" s="396" t="str">
        <f t="shared" ref="AQ93:AQ156" si="57">IF(OR($B93=0,AP93=0),"",AP93/$B93)</f>
        <v/>
      </c>
    </row>
    <row r="94" spans="5:43">
      <c r="E94" s="396" t="str">
        <f t="shared" si="40"/>
        <v/>
      </c>
      <c r="G94" s="396" t="str">
        <f t="shared" si="40"/>
        <v/>
      </c>
      <c r="I94" s="396" t="str">
        <f t="shared" si="39"/>
        <v/>
      </c>
      <c r="K94" s="396" t="str">
        <f t="shared" si="41"/>
        <v/>
      </c>
      <c r="M94" s="396" t="str">
        <f t="shared" si="42"/>
        <v/>
      </c>
      <c r="O94" s="396" t="str">
        <f t="shared" si="43"/>
        <v/>
      </c>
      <c r="Q94" s="396" t="str">
        <f t="shared" si="44"/>
        <v/>
      </c>
      <c r="S94" s="396" t="str">
        <f t="shared" si="45"/>
        <v/>
      </c>
      <c r="U94" s="396" t="str">
        <f t="shared" si="46"/>
        <v/>
      </c>
      <c r="W94" s="396" t="str">
        <f t="shared" si="47"/>
        <v/>
      </c>
      <c r="Y94" s="396" t="str">
        <f t="shared" si="48"/>
        <v/>
      </c>
      <c r="AA94" s="396" t="str">
        <f t="shared" si="49"/>
        <v/>
      </c>
      <c r="AC94" s="396" t="str">
        <f t="shared" si="50"/>
        <v/>
      </c>
      <c r="AE94" s="396" t="str">
        <f t="shared" si="51"/>
        <v/>
      </c>
      <c r="AG94" s="396" t="str">
        <f t="shared" si="52"/>
        <v/>
      </c>
      <c r="AI94" s="396" t="str">
        <f t="shared" si="53"/>
        <v/>
      </c>
      <c r="AK94" s="396" t="str">
        <f t="shared" si="54"/>
        <v/>
      </c>
      <c r="AM94" s="396" t="str">
        <f t="shared" si="55"/>
        <v/>
      </c>
      <c r="AO94" s="396" t="str">
        <f t="shared" si="56"/>
        <v/>
      </c>
      <c r="AQ94" s="396" t="str">
        <f t="shared" si="57"/>
        <v/>
      </c>
    </row>
    <row r="95" spans="5:43">
      <c r="E95" s="396" t="str">
        <f t="shared" si="40"/>
        <v/>
      </c>
      <c r="G95" s="396" t="str">
        <f t="shared" si="40"/>
        <v/>
      </c>
      <c r="I95" s="396" t="str">
        <f t="shared" si="39"/>
        <v/>
      </c>
      <c r="K95" s="396" t="str">
        <f t="shared" si="41"/>
        <v/>
      </c>
      <c r="M95" s="396" t="str">
        <f t="shared" si="42"/>
        <v/>
      </c>
      <c r="O95" s="396" t="str">
        <f t="shared" si="43"/>
        <v/>
      </c>
      <c r="Q95" s="396" t="str">
        <f t="shared" si="44"/>
        <v/>
      </c>
      <c r="S95" s="396" t="str">
        <f t="shared" si="45"/>
        <v/>
      </c>
      <c r="U95" s="396" t="str">
        <f t="shared" si="46"/>
        <v/>
      </c>
      <c r="W95" s="396" t="str">
        <f t="shared" si="47"/>
        <v/>
      </c>
      <c r="Y95" s="396" t="str">
        <f t="shared" si="48"/>
        <v/>
      </c>
      <c r="AA95" s="396" t="str">
        <f t="shared" si="49"/>
        <v/>
      </c>
      <c r="AC95" s="396" t="str">
        <f t="shared" si="50"/>
        <v/>
      </c>
      <c r="AE95" s="396" t="str">
        <f t="shared" si="51"/>
        <v/>
      </c>
      <c r="AG95" s="396" t="str">
        <f t="shared" si="52"/>
        <v/>
      </c>
      <c r="AI95" s="396" t="str">
        <f t="shared" si="53"/>
        <v/>
      </c>
      <c r="AK95" s="396" t="str">
        <f t="shared" si="54"/>
        <v/>
      </c>
      <c r="AM95" s="396" t="str">
        <f t="shared" si="55"/>
        <v/>
      </c>
      <c r="AO95" s="396" t="str">
        <f t="shared" si="56"/>
        <v/>
      </c>
      <c r="AQ95" s="396" t="str">
        <f t="shared" si="57"/>
        <v/>
      </c>
    </row>
    <row r="96" spans="5:43">
      <c r="E96" s="396" t="str">
        <f t="shared" si="40"/>
        <v/>
      </c>
      <c r="G96" s="396" t="str">
        <f t="shared" si="40"/>
        <v/>
      </c>
      <c r="I96" s="396" t="str">
        <f t="shared" si="39"/>
        <v/>
      </c>
      <c r="K96" s="396" t="str">
        <f t="shared" si="41"/>
        <v/>
      </c>
      <c r="M96" s="396" t="str">
        <f t="shared" si="42"/>
        <v/>
      </c>
      <c r="O96" s="396" t="str">
        <f t="shared" si="43"/>
        <v/>
      </c>
      <c r="Q96" s="396" t="str">
        <f t="shared" si="44"/>
        <v/>
      </c>
      <c r="S96" s="396" t="str">
        <f t="shared" si="45"/>
        <v/>
      </c>
      <c r="U96" s="396" t="str">
        <f t="shared" si="46"/>
        <v/>
      </c>
      <c r="W96" s="396" t="str">
        <f t="shared" si="47"/>
        <v/>
      </c>
      <c r="Y96" s="396" t="str">
        <f t="shared" si="48"/>
        <v/>
      </c>
      <c r="AA96" s="396" t="str">
        <f t="shared" si="49"/>
        <v/>
      </c>
      <c r="AC96" s="396" t="str">
        <f t="shared" si="50"/>
        <v/>
      </c>
      <c r="AE96" s="396" t="str">
        <f t="shared" si="51"/>
        <v/>
      </c>
      <c r="AG96" s="396" t="str">
        <f t="shared" si="52"/>
        <v/>
      </c>
      <c r="AI96" s="396" t="str">
        <f t="shared" si="53"/>
        <v/>
      </c>
      <c r="AK96" s="396" t="str">
        <f t="shared" si="54"/>
        <v/>
      </c>
      <c r="AM96" s="396" t="str">
        <f t="shared" si="55"/>
        <v/>
      </c>
      <c r="AO96" s="396" t="str">
        <f t="shared" si="56"/>
        <v/>
      </c>
      <c r="AQ96" s="396" t="str">
        <f t="shared" si="57"/>
        <v/>
      </c>
    </row>
    <row r="97" spans="5:43">
      <c r="E97" s="396" t="str">
        <f t="shared" si="40"/>
        <v/>
      </c>
      <c r="G97" s="396" t="str">
        <f t="shared" si="40"/>
        <v/>
      </c>
      <c r="I97" s="396" t="str">
        <f t="shared" si="39"/>
        <v/>
      </c>
      <c r="K97" s="396" t="str">
        <f t="shared" si="41"/>
        <v/>
      </c>
      <c r="M97" s="396" t="str">
        <f t="shared" si="42"/>
        <v/>
      </c>
      <c r="O97" s="396" t="str">
        <f t="shared" si="43"/>
        <v/>
      </c>
      <c r="Q97" s="396" t="str">
        <f t="shared" si="44"/>
        <v/>
      </c>
      <c r="S97" s="396" t="str">
        <f t="shared" si="45"/>
        <v/>
      </c>
      <c r="U97" s="396" t="str">
        <f t="shared" si="46"/>
        <v/>
      </c>
      <c r="W97" s="396" t="str">
        <f t="shared" si="47"/>
        <v/>
      </c>
      <c r="Y97" s="396" t="str">
        <f t="shared" si="48"/>
        <v/>
      </c>
      <c r="AA97" s="396" t="str">
        <f t="shared" si="49"/>
        <v/>
      </c>
      <c r="AC97" s="396" t="str">
        <f t="shared" si="50"/>
        <v/>
      </c>
      <c r="AE97" s="396" t="str">
        <f t="shared" si="51"/>
        <v/>
      </c>
      <c r="AG97" s="396" t="str">
        <f t="shared" si="52"/>
        <v/>
      </c>
      <c r="AI97" s="396" t="str">
        <f t="shared" si="53"/>
        <v/>
      </c>
      <c r="AK97" s="396" t="str">
        <f t="shared" si="54"/>
        <v/>
      </c>
      <c r="AM97" s="396" t="str">
        <f t="shared" si="55"/>
        <v/>
      </c>
      <c r="AO97" s="396" t="str">
        <f t="shared" si="56"/>
        <v/>
      </c>
      <c r="AQ97" s="396" t="str">
        <f t="shared" si="57"/>
        <v/>
      </c>
    </row>
    <row r="98" spans="5:43">
      <c r="E98" s="396" t="str">
        <f t="shared" si="40"/>
        <v/>
      </c>
      <c r="G98" s="396" t="str">
        <f t="shared" si="40"/>
        <v/>
      </c>
      <c r="I98" s="396" t="str">
        <f t="shared" si="39"/>
        <v/>
      </c>
      <c r="K98" s="396" t="str">
        <f t="shared" si="41"/>
        <v/>
      </c>
      <c r="M98" s="396" t="str">
        <f t="shared" si="42"/>
        <v/>
      </c>
      <c r="O98" s="396" t="str">
        <f t="shared" si="43"/>
        <v/>
      </c>
      <c r="Q98" s="396" t="str">
        <f t="shared" si="44"/>
        <v/>
      </c>
      <c r="S98" s="396" t="str">
        <f t="shared" si="45"/>
        <v/>
      </c>
      <c r="U98" s="396" t="str">
        <f t="shared" si="46"/>
        <v/>
      </c>
      <c r="W98" s="396" t="str">
        <f t="shared" si="47"/>
        <v/>
      </c>
      <c r="Y98" s="396" t="str">
        <f t="shared" si="48"/>
        <v/>
      </c>
      <c r="AA98" s="396" t="str">
        <f t="shared" si="49"/>
        <v/>
      </c>
      <c r="AC98" s="396" t="str">
        <f t="shared" si="50"/>
        <v/>
      </c>
      <c r="AE98" s="396" t="str">
        <f t="shared" si="51"/>
        <v/>
      </c>
      <c r="AG98" s="396" t="str">
        <f t="shared" si="52"/>
        <v/>
      </c>
      <c r="AI98" s="396" t="str">
        <f t="shared" si="53"/>
        <v/>
      </c>
      <c r="AK98" s="396" t="str">
        <f t="shared" si="54"/>
        <v/>
      </c>
      <c r="AM98" s="396" t="str">
        <f t="shared" si="55"/>
        <v/>
      </c>
      <c r="AO98" s="396" t="str">
        <f t="shared" si="56"/>
        <v/>
      </c>
      <c r="AQ98" s="396" t="str">
        <f t="shared" si="57"/>
        <v/>
      </c>
    </row>
    <row r="99" spans="5:43">
      <c r="E99" s="396" t="str">
        <f t="shared" si="40"/>
        <v/>
      </c>
      <c r="G99" s="396" t="str">
        <f t="shared" si="40"/>
        <v/>
      </c>
      <c r="I99" s="396" t="str">
        <f t="shared" si="39"/>
        <v/>
      </c>
      <c r="K99" s="396" t="str">
        <f t="shared" si="41"/>
        <v/>
      </c>
      <c r="M99" s="396" t="str">
        <f t="shared" si="42"/>
        <v/>
      </c>
      <c r="O99" s="396" t="str">
        <f t="shared" si="43"/>
        <v/>
      </c>
      <c r="Q99" s="396" t="str">
        <f t="shared" si="44"/>
        <v/>
      </c>
      <c r="S99" s="396" t="str">
        <f t="shared" si="45"/>
        <v/>
      </c>
      <c r="U99" s="396" t="str">
        <f t="shared" si="46"/>
        <v/>
      </c>
      <c r="W99" s="396" t="str">
        <f t="shared" si="47"/>
        <v/>
      </c>
      <c r="Y99" s="396" t="str">
        <f t="shared" si="48"/>
        <v/>
      </c>
      <c r="AA99" s="396" t="str">
        <f t="shared" si="49"/>
        <v/>
      </c>
      <c r="AC99" s="396" t="str">
        <f t="shared" si="50"/>
        <v/>
      </c>
      <c r="AE99" s="396" t="str">
        <f t="shared" si="51"/>
        <v/>
      </c>
      <c r="AG99" s="396" t="str">
        <f t="shared" si="52"/>
        <v/>
      </c>
      <c r="AI99" s="396" t="str">
        <f t="shared" si="53"/>
        <v/>
      </c>
      <c r="AK99" s="396" t="str">
        <f t="shared" si="54"/>
        <v/>
      </c>
      <c r="AM99" s="396" t="str">
        <f t="shared" si="55"/>
        <v/>
      </c>
      <c r="AO99" s="396" t="str">
        <f t="shared" si="56"/>
        <v/>
      </c>
      <c r="AQ99" s="396" t="str">
        <f t="shared" si="57"/>
        <v/>
      </c>
    </row>
    <row r="100" spans="5:43">
      <c r="E100" s="396" t="str">
        <f t="shared" si="40"/>
        <v/>
      </c>
      <c r="G100" s="396" t="str">
        <f t="shared" si="40"/>
        <v/>
      </c>
      <c r="I100" s="396" t="str">
        <f t="shared" si="39"/>
        <v/>
      </c>
      <c r="K100" s="396" t="str">
        <f t="shared" si="41"/>
        <v/>
      </c>
      <c r="M100" s="396" t="str">
        <f t="shared" si="42"/>
        <v/>
      </c>
      <c r="O100" s="396" t="str">
        <f t="shared" si="43"/>
        <v/>
      </c>
      <c r="Q100" s="396" t="str">
        <f t="shared" si="44"/>
        <v/>
      </c>
      <c r="S100" s="396" t="str">
        <f t="shared" si="45"/>
        <v/>
      </c>
      <c r="U100" s="396" t="str">
        <f t="shared" si="46"/>
        <v/>
      </c>
      <c r="W100" s="396" t="str">
        <f t="shared" si="47"/>
        <v/>
      </c>
      <c r="Y100" s="396" t="str">
        <f t="shared" si="48"/>
        <v/>
      </c>
      <c r="AA100" s="396" t="str">
        <f t="shared" si="49"/>
        <v/>
      </c>
      <c r="AC100" s="396" t="str">
        <f t="shared" si="50"/>
        <v/>
      </c>
      <c r="AE100" s="396" t="str">
        <f t="shared" si="51"/>
        <v/>
      </c>
      <c r="AG100" s="396" t="str">
        <f t="shared" si="52"/>
        <v/>
      </c>
      <c r="AI100" s="396" t="str">
        <f t="shared" si="53"/>
        <v/>
      </c>
      <c r="AK100" s="396" t="str">
        <f t="shared" si="54"/>
        <v/>
      </c>
      <c r="AM100" s="396" t="str">
        <f t="shared" si="55"/>
        <v/>
      </c>
      <c r="AO100" s="396" t="str">
        <f t="shared" si="56"/>
        <v/>
      </c>
      <c r="AQ100" s="396" t="str">
        <f t="shared" si="57"/>
        <v/>
      </c>
    </row>
    <row r="101" spans="5:43">
      <c r="E101" s="396" t="str">
        <f t="shared" si="40"/>
        <v/>
      </c>
      <c r="G101" s="396" t="str">
        <f t="shared" si="40"/>
        <v/>
      </c>
      <c r="I101" s="396" t="str">
        <f t="shared" si="39"/>
        <v/>
      </c>
      <c r="K101" s="396" t="str">
        <f t="shared" si="41"/>
        <v/>
      </c>
      <c r="M101" s="396" t="str">
        <f t="shared" si="42"/>
        <v/>
      </c>
      <c r="O101" s="396" t="str">
        <f t="shared" si="43"/>
        <v/>
      </c>
      <c r="Q101" s="396" t="str">
        <f t="shared" si="44"/>
        <v/>
      </c>
      <c r="S101" s="396" t="str">
        <f t="shared" si="45"/>
        <v/>
      </c>
      <c r="U101" s="396" t="str">
        <f t="shared" si="46"/>
        <v/>
      </c>
      <c r="W101" s="396" t="str">
        <f t="shared" si="47"/>
        <v/>
      </c>
      <c r="Y101" s="396" t="str">
        <f t="shared" si="48"/>
        <v/>
      </c>
      <c r="AA101" s="396" t="str">
        <f t="shared" si="49"/>
        <v/>
      </c>
      <c r="AC101" s="396" t="str">
        <f t="shared" si="50"/>
        <v/>
      </c>
      <c r="AE101" s="396" t="str">
        <f t="shared" si="51"/>
        <v/>
      </c>
      <c r="AG101" s="396" t="str">
        <f t="shared" si="52"/>
        <v/>
      </c>
      <c r="AI101" s="396" t="str">
        <f t="shared" si="53"/>
        <v/>
      </c>
      <c r="AK101" s="396" t="str">
        <f t="shared" si="54"/>
        <v/>
      </c>
      <c r="AM101" s="396" t="str">
        <f t="shared" si="55"/>
        <v/>
      </c>
      <c r="AO101" s="396" t="str">
        <f t="shared" si="56"/>
        <v/>
      </c>
      <c r="AQ101" s="396" t="str">
        <f t="shared" si="57"/>
        <v/>
      </c>
    </row>
    <row r="102" spans="5:43">
      <c r="E102" s="396" t="str">
        <f t="shared" si="40"/>
        <v/>
      </c>
      <c r="G102" s="396" t="str">
        <f t="shared" si="40"/>
        <v/>
      </c>
      <c r="I102" s="396" t="str">
        <f t="shared" si="39"/>
        <v/>
      </c>
      <c r="K102" s="396" t="str">
        <f t="shared" si="41"/>
        <v/>
      </c>
      <c r="M102" s="396" t="str">
        <f t="shared" si="42"/>
        <v/>
      </c>
      <c r="O102" s="396" t="str">
        <f t="shared" si="43"/>
        <v/>
      </c>
      <c r="Q102" s="396" t="str">
        <f t="shared" si="44"/>
        <v/>
      </c>
      <c r="S102" s="396" t="str">
        <f t="shared" si="45"/>
        <v/>
      </c>
      <c r="U102" s="396" t="str">
        <f t="shared" si="46"/>
        <v/>
      </c>
      <c r="W102" s="396" t="str">
        <f t="shared" si="47"/>
        <v/>
      </c>
      <c r="Y102" s="396" t="str">
        <f t="shared" si="48"/>
        <v/>
      </c>
      <c r="AA102" s="396" t="str">
        <f t="shared" si="49"/>
        <v/>
      </c>
      <c r="AC102" s="396" t="str">
        <f t="shared" si="50"/>
        <v/>
      </c>
      <c r="AE102" s="396" t="str">
        <f t="shared" si="51"/>
        <v/>
      </c>
      <c r="AG102" s="396" t="str">
        <f t="shared" si="52"/>
        <v/>
      </c>
      <c r="AI102" s="396" t="str">
        <f t="shared" si="53"/>
        <v/>
      </c>
      <c r="AK102" s="396" t="str">
        <f t="shared" si="54"/>
        <v/>
      </c>
      <c r="AM102" s="396" t="str">
        <f t="shared" si="55"/>
        <v/>
      </c>
      <c r="AO102" s="396" t="str">
        <f t="shared" si="56"/>
        <v/>
      </c>
      <c r="AQ102" s="396" t="str">
        <f t="shared" si="57"/>
        <v/>
      </c>
    </row>
    <row r="103" spans="5:43">
      <c r="E103" s="396" t="str">
        <f t="shared" si="40"/>
        <v/>
      </c>
      <c r="G103" s="396" t="str">
        <f t="shared" si="40"/>
        <v/>
      </c>
      <c r="I103" s="396" t="str">
        <f t="shared" si="39"/>
        <v/>
      </c>
      <c r="K103" s="396" t="str">
        <f t="shared" si="41"/>
        <v/>
      </c>
      <c r="M103" s="396" t="str">
        <f t="shared" si="42"/>
        <v/>
      </c>
      <c r="O103" s="396" t="str">
        <f t="shared" si="43"/>
        <v/>
      </c>
      <c r="Q103" s="396" t="str">
        <f t="shared" si="44"/>
        <v/>
      </c>
      <c r="S103" s="396" t="str">
        <f t="shared" si="45"/>
        <v/>
      </c>
      <c r="U103" s="396" t="str">
        <f t="shared" si="46"/>
        <v/>
      </c>
      <c r="W103" s="396" t="str">
        <f t="shared" si="47"/>
        <v/>
      </c>
      <c r="Y103" s="396" t="str">
        <f t="shared" si="48"/>
        <v/>
      </c>
      <c r="AA103" s="396" t="str">
        <f t="shared" si="49"/>
        <v/>
      </c>
      <c r="AC103" s="396" t="str">
        <f t="shared" si="50"/>
        <v/>
      </c>
      <c r="AE103" s="396" t="str">
        <f t="shared" si="51"/>
        <v/>
      </c>
      <c r="AG103" s="396" t="str">
        <f t="shared" si="52"/>
        <v/>
      </c>
      <c r="AI103" s="396" t="str">
        <f t="shared" si="53"/>
        <v/>
      </c>
      <c r="AK103" s="396" t="str">
        <f t="shared" si="54"/>
        <v/>
      </c>
      <c r="AM103" s="396" t="str">
        <f t="shared" si="55"/>
        <v/>
      </c>
      <c r="AO103" s="396" t="str">
        <f t="shared" si="56"/>
        <v/>
      </c>
      <c r="AQ103" s="396" t="str">
        <f t="shared" si="57"/>
        <v/>
      </c>
    </row>
    <row r="104" spans="5:43">
      <c r="E104" s="396" t="str">
        <f t="shared" si="40"/>
        <v/>
      </c>
      <c r="G104" s="396" t="str">
        <f t="shared" si="40"/>
        <v/>
      </c>
      <c r="I104" s="396" t="str">
        <f t="shared" si="39"/>
        <v/>
      </c>
      <c r="K104" s="396" t="str">
        <f t="shared" si="41"/>
        <v/>
      </c>
      <c r="M104" s="396" t="str">
        <f t="shared" si="42"/>
        <v/>
      </c>
      <c r="O104" s="396" t="str">
        <f t="shared" si="43"/>
        <v/>
      </c>
      <c r="Q104" s="396" t="str">
        <f t="shared" si="44"/>
        <v/>
      </c>
      <c r="S104" s="396" t="str">
        <f t="shared" si="45"/>
        <v/>
      </c>
      <c r="U104" s="396" t="str">
        <f t="shared" si="46"/>
        <v/>
      </c>
      <c r="W104" s="396" t="str">
        <f t="shared" si="47"/>
        <v/>
      </c>
      <c r="Y104" s="396" t="str">
        <f t="shared" si="48"/>
        <v/>
      </c>
      <c r="AA104" s="396" t="str">
        <f t="shared" si="49"/>
        <v/>
      </c>
      <c r="AC104" s="396" t="str">
        <f t="shared" si="50"/>
        <v/>
      </c>
      <c r="AE104" s="396" t="str">
        <f t="shared" si="51"/>
        <v/>
      </c>
      <c r="AG104" s="396" t="str">
        <f t="shared" si="52"/>
        <v/>
      </c>
      <c r="AI104" s="396" t="str">
        <f t="shared" si="53"/>
        <v/>
      </c>
      <c r="AK104" s="396" t="str">
        <f t="shared" si="54"/>
        <v/>
      </c>
      <c r="AM104" s="396" t="str">
        <f t="shared" si="55"/>
        <v/>
      </c>
      <c r="AO104" s="396" t="str">
        <f t="shared" si="56"/>
        <v/>
      </c>
      <c r="AQ104" s="396" t="str">
        <f t="shared" si="57"/>
        <v/>
      </c>
    </row>
    <row r="105" spans="5:43">
      <c r="E105" s="396" t="str">
        <f t="shared" si="40"/>
        <v/>
      </c>
      <c r="G105" s="396" t="str">
        <f t="shared" si="40"/>
        <v/>
      </c>
      <c r="I105" s="396" t="str">
        <f t="shared" ref="I105:I168" si="58">IF(OR($B105=0,H105=0),"",H105/$B105)</f>
        <v/>
      </c>
      <c r="K105" s="396" t="str">
        <f t="shared" si="41"/>
        <v/>
      </c>
      <c r="M105" s="396" t="str">
        <f t="shared" si="42"/>
        <v/>
      </c>
      <c r="O105" s="396" t="str">
        <f t="shared" si="43"/>
        <v/>
      </c>
      <c r="Q105" s="396" t="str">
        <f t="shared" si="44"/>
        <v/>
      </c>
      <c r="S105" s="396" t="str">
        <f t="shared" si="45"/>
        <v/>
      </c>
      <c r="U105" s="396" t="str">
        <f t="shared" si="46"/>
        <v/>
      </c>
      <c r="W105" s="396" t="str">
        <f t="shared" si="47"/>
        <v/>
      </c>
      <c r="Y105" s="396" t="str">
        <f t="shared" si="48"/>
        <v/>
      </c>
      <c r="AA105" s="396" t="str">
        <f t="shared" si="49"/>
        <v/>
      </c>
      <c r="AC105" s="396" t="str">
        <f t="shared" si="50"/>
        <v/>
      </c>
      <c r="AE105" s="396" t="str">
        <f t="shared" si="51"/>
        <v/>
      </c>
      <c r="AG105" s="396" t="str">
        <f t="shared" si="52"/>
        <v/>
      </c>
      <c r="AI105" s="396" t="str">
        <f t="shared" si="53"/>
        <v/>
      </c>
      <c r="AK105" s="396" t="str">
        <f t="shared" si="54"/>
        <v/>
      </c>
      <c r="AM105" s="396" t="str">
        <f t="shared" si="55"/>
        <v/>
      </c>
      <c r="AO105" s="396" t="str">
        <f t="shared" si="56"/>
        <v/>
      </c>
      <c r="AQ105" s="396" t="str">
        <f t="shared" si="57"/>
        <v/>
      </c>
    </row>
    <row r="106" spans="5:43">
      <c r="E106" s="396" t="str">
        <f t="shared" si="40"/>
        <v/>
      </c>
      <c r="G106" s="396" t="str">
        <f t="shared" si="40"/>
        <v/>
      </c>
      <c r="I106" s="396" t="str">
        <f t="shared" si="58"/>
        <v/>
      </c>
      <c r="K106" s="396" t="str">
        <f t="shared" si="41"/>
        <v/>
      </c>
      <c r="M106" s="396" t="str">
        <f t="shared" si="42"/>
        <v/>
      </c>
      <c r="O106" s="396" t="str">
        <f t="shared" si="43"/>
        <v/>
      </c>
      <c r="Q106" s="396" t="str">
        <f t="shared" si="44"/>
        <v/>
      </c>
      <c r="S106" s="396" t="str">
        <f t="shared" si="45"/>
        <v/>
      </c>
      <c r="U106" s="396" t="str">
        <f t="shared" si="46"/>
        <v/>
      </c>
      <c r="W106" s="396" t="str">
        <f t="shared" si="47"/>
        <v/>
      </c>
      <c r="Y106" s="396" t="str">
        <f t="shared" si="48"/>
        <v/>
      </c>
      <c r="AA106" s="396" t="str">
        <f t="shared" si="49"/>
        <v/>
      </c>
      <c r="AC106" s="396" t="str">
        <f t="shared" si="50"/>
        <v/>
      </c>
      <c r="AE106" s="396" t="str">
        <f t="shared" si="51"/>
        <v/>
      </c>
      <c r="AG106" s="396" t="str">
        <f t="shared" si="52"/>
        <v/>
      </c>
      <c r="AI106" s="396" t="str">
        <f t="shared" si="53"/>
        <v/>
      </c>
      <c r="AK106" s="396" t="str">
        <f t="shared" si="54"/>
        <v/>
      </c>
      <c r="AM106" s="396" t="str">
        <f t="shared" si="55"/>
        <v/>
      </c>
      <c r="AO106" s="396" t="str">
        <f t="shared" si="56"/>
        <v/>
      </c>
      <c r="AQ106" s="396" t="str">
        <f t="shared" si="57"/>
        <v/>
      </c>
    </row>
    <row r="107" spans="5:43">
      <c r="E107" s="396" t="str">
        <f t="shared" si="40"/>
        <v/>
      </c>
      <c r="G107" s="396" t="str">
        <f t="shared" si="40"/>
        <v/>
      </c>
      <c r="I107" s="396" t="str">
        <f t="shared" si="58"/>
        <v/>
      </c>
      <c r="K107" s="396" t="str">
        <f t="shared" si="41"/>
        <v/>
      </c>
      <c r="M107" s="396" t="str">
        <f t="shared" si="42"/>
        <v/>
      </c>
      <c r="O107" s="396" t="str">
        <f t="shared" si="43"/>
        <v/>
      </c>
      <c r="Q107" s="396" t="str">
        <f t="shared" si="44"/>
        <v/>
      </c>
      <c r="S107" s="396" t="str">
        <f t="shared" si="45"/>
        <v/>
      </c>
      <c r="U107" s="396" t="str">
        <f t="shared" si="46"/>
        <v/>
      </c>
      <c r="W107" s="396" t="str">
        <f t="shared" si="47"/>
        <v/>
      </c>
      <c r="Y107" s="396" t="str">
        <f t="shared" si="48"/>
        <v/>
      </c>
      <c r="AA107" s="396" t="str">
        <f t="shared" si="49"/>
        <v/>
      </c>
      <c r="AC107" s="396" t="str">
        <f t="shared" si="50"/>
        <v/>
      </c>
      <c r="AE107" s="396" t="str">
        <f t="shared" si="51"/>
        <v/>
      </c>
      <c r="AG107" s="396" t="str">
        <f t="shared" si="52"/>
        <v/>
      </c>
      <c r="AI107" s="396" t="str">
        <f t="shared" si="53"/>
        <v/>
      </c>
      <c r="AK107" s="396" t="str">
        <f t="shared" si="54"/>
        <v/>
      </c>
      <c r="AM107" s="396" t="str">
        <f t="shared" si="55"/>
        <v/>
      </c>
      <c r="AO107" s="396" t="str">
        <f t="shared" si="56"/>
        <v/>
      </c>
      <c r="AQ107" s="396" t="str">
        <f t="shared" si="57"/>
        <v/>
      </c>
    </row>
    <row r="108" spans="5:43">
      <c r="E108" s="396" t="str">
        <f t="shared" si="40"/>
        <v/>
      </c>
      <c r="G108" s="396" t="str">
        <f t="shared" si="40"/>
        <v/>
      </c>
      <c r="I108" s="396" t="str">
        <f t="shared" si="58"/>
        <v/>
      </c>
      <c r="K108" s="396" t="str">
        <f t="shared" si="41"/>
        <v/>
      </c>
      <c r="M108" s="396" t="str">
        <f t="shared" si="42"/>
        <v/>
      </c>
      <c r="O108" s="396" t="str">
        <f t="shared" si="43"/>
        <v/>
      </c>
      <c r="Q108" s="396" t="str">
        <f t="shared" si="44"/>
        <v/>
      </c>
      <c r="S108" s="396" t="str">
        <f t="shared" si="45"/>
        <v/>
      </c>
      <c r="U108" s="396" t="str">
        <f t="shared" si="46"/>
        <v/>
      </c>
      <c r="W108" s="396" t="str">
        <f t="shared" si="47"/>
        <v/>
      </c>
      <c r="Y108" s="396" t="str">
        <f t="shared" si="48"/>
        <v/>
      </c>
      <c r="AA108" s="396" t="str">
        <f t="shared" si="49"/>
        <v/>
      </c>
      <c r="AC108" s="396" t="str">
        <f t="shared" si="50"/>
        <v/>
      </c>
      <c r="AE108" s="396" t="str">
        <f t="shared" si="51"/>
        <v/>
      </c>
      <c r="AG108" s="396" t="str">
        <f t="shared" si="52"/>
        <v/>
      </c>
      <c r="AI108" s="396" t="str">
        <f t="shared" si="53"/>
        <v/>
      </c>
      <c r="AK108" s="396" t="str">
        <f t="shared" si="54"/>
        <v/>
      </c>
      <c r="AM108" s="396" t="str">
        <f t="shared" si="55"/>
        <v/>
      </c>
      <c r="AO108" s="396" t="str">
        <f t="shared" si="56"/>
        <v/>
      </c>
      <c r="AQ108" s="396" t="str">
        <f t="shared" si="57"/>
        <v/>
      </c>
    </row>
    <row r="109" spans="5:43">
      <c r="E109" s="396" t="str">
        <f t="shared" si="40"/>
        <v/>
      </c>
      <c r="G109" s="396" t="str">
        <f t="shared" si="40"/>
        <v/>
      </c>
      <c r="I109" s="396" t="str">
        <f t="shared" si="58"/>
        <v/>
      </c>
      <c r="K109" s="396" t="str">
        <f t="shared" si="41"/>
        <v/>
      </c>
      <c r="M109" s="396" t="str">
        <f t="shared" si="42"/>
        <v/>
      </c>
      <c r="O109" s="396" t="str">
        <f t="shared" si="43"/>
        <v/>
      </c>
      <c r="Q109" s="396" t="str">
        <f t="shared" si="44"/>
        <v/>
      </c>
      <c r="S109" s="396" t="str">
        <f t="shared" si="45"/>
        <v/>
      </c>
      <c r="U109" s="396" t="str">
        <f t="shared" si="46"/>
        <v/>
      </c>
      <c r="W109" s="396" t="str">
        <f t="shared" si="47"/>
        <v/>
      </c>
      <c r="Y109" s="396" t="str">
        <f t="shared" si="48"/>
        <v/>
      </c>
      <c r="AA109" s="396" t="str">
        <f t="shared" si="49"/>
        <v/>
      </c>
      <c r="AC109" s="396" t="str">
        <f t="shared" si="50"/>
        <v/>
      </c>
      <c r="AE109" s="396" t="str">
        <f t="shared" si="51"/>
        <v/>
      </c>
      <c r="AG109" s="396" t="str">
        <f t="shared" si="52"/>
        <v/>
      </c>
      <c r="AI109" s="396" t="str">
        <f t="shared" si="53"/>
        <v/>
      </c>
      <c r="AK109" s="396" t="str">
        <f t="shared" si="54"/>
        <v/>
      </c>
      <c r="AM109" s="396" t="str">
        <f t="shared" si="55"/>
        <v/>
      </c>
      <c r="AO109" s="396" t="str">
        <f t="shared" si="56"/>
        <v/>
      </c>
      <c r="AQ109" s="396" t="str">
        <f t="shared" si="57"/>
        <v/>
      </c>
    </row>
    <row r="110" spans="5:43">
      <c r="E110" s="396" t="str">
        <f t="shared" si="40"/>
        <v/>
      </c>
      <c r="G110" s="396" t="str">
        <f t="shared" si="40"/>
        <v/>
      </c>
      <c r="I110" s="396" t="str">
        <f t="shared" si="58"/>
        <v/>
      </c>
      <c r="K110" s="396" t="str">
        <f t="shared" si="41"/>
        <v/>
      </c>
      <c r="M110" s="396" t="str">
        <f t="shared" si="42"/>
        <v/>
      </c>
      <c r="O110" s="396" t="str">
        <f t="shared" si="43"/>
        <v/>
      </c>
      <c r="Q110" s="396" t="str">
        <f t="shared" si="44"/>
        <v/>
      </c>
      <c r="S110" s="396" t="str">
        <f t="shared" si="45"/>
        <v/>
      </c>
      <c r="U110" s="396" t="str">
        <f t="shared" si="46"/>
        <v/>
      </c>
      <c r="W110" s="396" t="str">
        <f t="shared" si="47"/>
        <v/>
      </c>
      <c r="Y110" s="396" t="str">
        <f t="shared" si="48"/>
        <v/>
      </c>
      <c r="AA110" s="396" t="str">
        <f t="shared" si="49"/>
        <v/>
      </c>
      <c r="AC110" s="396" t="str">
        <f t="shared" si="50"/>
        <v/>
      </c>
      <c r="AE110" s="396" t="str">
        <f t="shared" si="51"/>
        <v/>
      </c>
      <c r="AG110" s="396" t="str">
        <f t="shared" si="52"/>
        <v/>
      </c>
      <c r="AI110" s="396" t="str">
        <f t="shared" si="53"/>
        <v/>
      </c>
      <c r="AK110" s="396" t="str">
        <f t="shared" si="54"/>
        <v/>
      </c>
      <c r="AM110" s="396" t="str">
        <f t="shared" si="55"/>
        <v/>
      </c>
      <c r="AO110" s="396" t="str">
        <f t="shared" si="56"/>
        <v/>
      </c>
      <c r="AQ110" s="396" t="str">
        <f t="shared" si="57"/>
        <v/>
      </c>
    </row>
    <row r="111" spans="5:43">
      <c r="E111" s="396" t="str">
        <f t="shared" si="40"/>
        <v/>
      </c>
      <c r="G111" s="396" t="str">
        <f t="shared" si="40"/>
        <v/>
      </c>
      <c r="I111" s="396" t="str">
        <f t="shared" si="58"/>
        <v/>
      </c>
      <c r="K111" s="396" t="str">
        <f t="shared" si="41"/>
        <v/>
      </c>
      <c r="M111" s="396" t="str">
        <f t="shared" si="42"/>
        <v/>
      </c>
      <c r="O111" s="396" t="str">
        <f t="shared" si="43"/>
        <v/>
      </c>
      <c r="Q111" s="396" t="str">
        <f t="shared" si="44"/>
        <v/>
      </c>
      <c r="S111" s="396" t="str">
        <f t="shared" si="45"/>
        <v/>
      </c>
      <c r="U111" s="396" t="str">
        <f t="shared" si="46"/>
        <v/>
      </c>
      <c r="W111" s="396" t="str">
        <f t="shared" si="47"/>
        <v/>
      </c>
      <c r="Y111" s="396" t="str">
        <f t="shared" si="48"/>
        <v/>
      </c>
      <c r="AA111" s="396" t="str">
        <f t="shared" si="49"/>
        <v/>
      </c>
      <c r="AC111" s="396" t="str">
        <f t="shared" si="50"/>
        <v/>
      </c>
      <c r="AE111" s="396" t="str">
        <f t="shared" si="51"/>
        <v/>
      </c>
      <c r="AG111" s="396" t="str">
        <f t="shared" si="52"/>
        <v/>
      </c>
      <c r="AI111" s="396" t="str">
        <f t="shared" si="53"/>
        <v/>
      </c>
      <c r="AK111" s="396" t="str">
        <f t="shared" si="54"/>
        <v/>
      </c>
      <c r="AM111" s="396" t="str">
        <f t="shared" si="55"/>
        <v/>
      </c>
      <c r="AO111" s="396" t="str">
        <f t="shared" si="56"/>
        <v/>
      </c>
      <c r="AQ111" s="396" t="str">
        <f t="shared" si="57"/>
        <v/>
      </c>
    </row>
    <row r="112" spans="5:43">
      <c r="E112" s="396" t="str">
        <f t="shared" si="40"/>
        <v/>
      </c>
      <c r="G112" s="396" t="str">
        <f t="shared" si="40"/>
        <v/>
      </c>
      <c r="I112" s="396" t="str">
        <f t="shared" si="58"/>
        <v/>
      </c>
      <c r="K112" s="396" t="str">
        <f t="shared" si="41"/>
        <v/>
      </c>
      <c r="M112" s="396" t="str">
        <f t="shared" si="42"/>
        <v/>
      </c>
      <c r="O112" s="396" t="str">
        <f t="shared" si="43"/>
        <v/>
      </c>
      <c r="Q112" s="396" t="str">
        <f t="shared" si="44"/>
        <v/>
      </c>
      <c r="S112" s="396" t="str">
        <f t="shared" si="45"/>
        <v/>
      </c>
      <c r="U112" s="396" t="str">
        <f t="shared" si="46"/>
        <v/>
      </c>
      <c r="W112" s="396" t="str">
        <f t="shared" si="47"/>
        <v/>
      </c>
      <c r="Y112" s="396" t="str">
        <f t="shared" si="48"/>
        <v/>
      </c>
      <c r="AA112" s="396" t="str">
        <f t="shared" si="49"/>
        <v/>
      </c>
      <c r="AC112" s="396" t="str">
        <f t="shared" si="50"/>
        <v/>
      </c>
      <c r="AE112" s="396" t="str">
        <f t="shared" si="51"/>
        <v/>
      </c>
      <c r="AG112" s="396" t="str">
        <f t="shared" si="52"/>
        <v/>
      </c>
      <c r="AI112" s="396" t="str">
        <f t="shared" si="53"/>
        <v/>
      </c>
      <c r="AK112" s="396" t="str">
        <f t="shared" si="54"/>
        <v/>
      </c>
      <c r="AM112" s="396" t="str">
        <f t="shared" si="55"/>
        <v/>
      </c>
      <c r="AO112" s="396" t="str">
        <f t="shared" si="56"/>
        <v/>
      </c>
      <c r="AQ112" s="396" t="str">
        <f t="shared" si="57"/>
        <v/>
      </c>
    </row>
    <row r="113" spans="5:43">
      <c r="E113" s="396" t="str">
        <f t="shared" si="40"/>
        <v/>
      </c>
      <c r="G113" s="396" t="str">
        <f t="shared" si="40"/>
        <v/>
      </c>
      <c r="I113" s="396" t="str">
        <f t="shared" si="58"/>
        <v/>
      </c>
      <c r="K113" s="396" t="str">
        <f t="shared" si="41"/>
        <v/>
      </c>
      <c r="M113" s="396" t="str">
        <f t="shared" si="42"/>
        <v/>
      </c>
      <c r="O113" s="396" t="str">
        <f t="shared" si="43"/>
        <v/>
      </c>
      <c r="Q113" s="396" t="str">
        <f t="shared" si="44"/>
        <v/>
      </c>
      <c r="S113" s="396" t="str">
        <f t="shared" si="45"/>
        <v/>
      </c>
      <c r="U113" s="396" t="str">
        <f t="shared" si="46"/>
        <v/>
      </c>
      <c r="W113" s="396" t="str">
        <f t="shared" si="47"/>
        <v/>
      </c>
      <c r="Y113" s="396" t="str">
        <f t="shared" si="48"/>
        <v/>
      </c>
      <c r="AA113" s="396" t="str">
        <f t="shared" si="49"/>
        <v/>
      </c>
      <c r="AC113" s="396" t="str">
        <f t="shared" si="50"/>
        <v/>
      </c>
      <c r="AE113" s="396" t="str">
        <f t="shared" si="51"/>
        <v/>
      </c>
      <c r="AG113" s="396" t="str">
        <f t="shared" si="52"/>
        <v/>
      </c>
      <c r="AI113" s="396" t="str">
        <f t="shared" si="53"/>
        <v/>
      </c>
      <c r="AK113" s="396" t="str">
        <f t="shared" si="54"/>
        <v/>
      </c>
      <c r="AM113" s="396" t="str">
        <f t="shared" si="55"/>
        <v/>
      </c>
      <c r="AO113" s="396" t="str">
        <f t="shared" si="56"/>
        <v/>
      </c>
      <c r="AQ113" s="396" t="str">
        <f t="shared" si="57"/>
        <v/>
      </c>
    </row>
    <row r="114" spans="5:43">
      <c r="E114" s="396" t="str">
        <f t="shared" si="40"/>
        <v/>
      </c>
      <c r="G114" s="396" t="str">
        <f t="shared" si="40"/>
        <v/>
      </c>
      <c r="I114" s="396" t="str">
        <f t="shared" si="58"/>
        <v/>
      </c>
      <c r="K114" s="396" t="str">
        <f t="shared" si="41"/>
        <v/>
      </c>
      <c r="M114" s="396" t="str">
        <f t="shared" si="42"/>
        <v/>
      </c>
      <c r="O114" s="396" t="str">
        <f t="shared" si="43"/>
        <v/>
      </c>
      <c r="Q114" s="396" t="str">
        <f t="shared" si="44"/>
        <v/>
      </c>
      <c r="S114" s="396" t="str">
        <f t="shared" si="45"/>
        <v/>
      </c>
      <c r="U114" s="396" t="str">
        <f t="shared" si="46"/>
        <v/>
      </c>
      <c r="W114" s="396" t="str">
        <f t="shared" si="47"/>
        <v/>
      </c>
      <c r="Y114" s="396" t="str">
        <f t="shared" si="48"/>
        <v/>
      </c>
      <c r="AA114" s="396" t="str">
        <f t="shared" si="49"/>
        <v/>
      </c>
      <c r="AC114" s="396" t="str">
        <f t="shared" si="50"/>
        <v/>
      </c>
      <c r="AE114" s="396" t="str">
        <f t="shared" si="51"/>
        <v/>
      </c>
      <c r="AG114" s="396" t="str">
        <f t="shared" si="52"/>
        <v/>
      </c>
      <c r="AI114" s="396" t="str">
        <f t="shared" si="53"/>
        <v/>
      </c>
      <c r="AK114" s="396" t="str">
        <f t="shared" si="54"/>
        <v/>
      </c>
      <c r="AM114" s="396" t="str">
        <f t="shared" si="55"/>
        <v/>
      </c>
      <c r="AO114" s="396" t="str">
        <f t="shared" si="56"/>
        <v/>
      </c>
      <c r="AQ114" s="396" t="str">
        <f t="shared" si="57"/>
        <v/>
      </c>
    </row>
    <row r="115" spans="5:43">
      <c r="E115" s="396" t="str">
        <f t="shared" si="40"/>
        <v/>
      </c>
      <c r="G115" s="396" t="str">
        <f t="shared" si="40"/>
        <v/>
      </c>
      <c r="I115" s="396" t="str">
        <f t="shared" si="58"/>
        <v/>
      </c>
      <c r="K115" s="396" t="str">
        <f t="shared" si="41"/>
        <v/>
      </c>
      <c r="M115" s="396" t="str">
        <f t="shared" si="42"/>
        <v/>
      </c>
      <c r="O115" s="396" t="str">
        <f t="shared" si="43"/>
        <v/>
      </c>
      <c r="Q115" s="396" t="str">
        <f t="shared" si="44"/>
        <v/>
      </c>
      <c r="S115" s="396" t="str">
        <f t="shared" si="45"/>
        <v/>
      </c>
      <c r="U115" s="396" t="str">
        <f t="shared" si="46"/>
        <v/>
      </c>
      <c r="W115" s="396" t="str">
        <f t="shared" si="47"/>
        <v/>
      </c>
      <c r="Y115" s="396" t="str">
        <f t="shared" si="48"/>
        <v/>
      </c>
      <c r="AA115" s="396" t="str">
        <f t="shared" si="49"/>
        <v/>
      </c>
      <c r="AC115" s="396" t="str">
        <f t="shared" si="50"/>
        <v/>
      </c>
      <c r="AE115" s="396" t="str">
        <f t="shared" si="51"/>
        <v/>
      </c>
      <c r="AG115" s="396" t="str">
        <f t="shared" si="52"/>
        <v/>
      </c>
      <c r="AI115" s="396" t="str">
        <f t="shared" si="53"/>
        <v/>
      </c>
      <c r="AK115" s="396" t="str">
        <f t="shared" si="54"/>
        <v/>
      </c>
      <c r="AM115" s="396" t="str">
        <f t="shared" si="55"/>
        <v/>
      </c>
      <c r="AO115" s="396" t="str">
        <f t="shared" si="56"/>
        <v/>
      </c>
      <c r="AQ115" s="396" t="str">
        <f t="shared" si="57"/>
        <v/>
      </c>
    </row>
    <row r="116" spans="5:43">
      <c r="E116" s="396" t="str">
        <f t="shared" si="40"/>
        <v/>
      </c>
      <c r="G116" s="396" t="str">
        <f t="shared" si="40"/>
        <v/>
      </c>
      <c r="I116" s="396" t="str">
        <f t="shared" si="58"/>
        <v/>
      </c>
      <c r="K116" s="396" t="str">
        <f t="shared" si="41"/>
        <v/>
      </c>
      <c r="M116" s="396" t="str">
        <f t="shared" si="42"/>
        <v/>
      </c>
      <c r="O116" s="396" t="str">
        <f t="shared" si="43"/>
        <v/>
      </c>
      <c r="Q116" s="396" t="str">
        <f t="shared" si="44"/>
        <v/>
      </c>
      <c r="S116" s="396" t="str">
        <f t="shared" si="45"/>
        <v/>
      </c>
      <c r="U116" s="396" t="str">
        <f t="shared" si="46"/>
        <v/>
      </c>
      <c r="W116" s="396" t="str">
        <f t="shared" si="47"/>
        <v/>
      </c>
      <c r="Y116" s="396" t="str">
        <f t="shared" si="48"/>
        <v/>
      </c>
      <c r="AA116" s="396" t="str">
        <f t="shared" si="49"/>
        <v/>
      </c>
      <c r="AC116" s="396" t="str">
        <f t="shared" si="50"/>
        <v/>
      </c>
      <c r="AE116" s="396" t="str">
        <f t="shared" si="51"/>
        <v/>
      </c>
      <c r="AG116" s="396" t="str">
        <f t="shared" si="52"/>
        <v/>
      </c>
      <c r="AI116" s="396" t="str">
        <f t="shared" si="53"/>
        <v/>
      </c>
      <c r="AK116" s="396" t="str">
        <f t="shared" si="54"/>
        <v/>
      </c>
      <c r="AM116" s="396" t="str">
        <f t="shared" si="55"/>
        <v/>
      </c>
      <c r="AO116" s="396" t="str">
        <f t="shared" si="56"/>
        <v/>
      </c>
      <c r="AQ116" s="396" t="str">
        <f t="shared" si="57"/>
        <v/>
      </c>
    </row>
    <row r="117" spans="5:43">
      <c r="E117" s="396" t="str">
        <f t="shared" si="40"/>
        <v/>
      </c>
      <c r="G117" s="396" t="str">
        <f t="shared" si="40"/>
        <v/>
      </c>
      <c r="I117" s="396" t="str">
        <f t="shared" si="58"/>
        <v/>
      </c>
      <c r="K117" s="396" t="str">
        <f t="shared" si="41"/>
        <v/>
      </c>
      <c r="M117" s="396" t="str">
        <f t="shared" si="42"/>
        <v/>
      </c>
      <c r="O117" s="396" t="str">
        <f t="shared" si="43"/>
        <v/>
      </c>
      <c r="Q117" s="396" t="str">
        <f t="shared" si="44"/>
        <v/>
      </c>
      <c r="S117" s="396" t="str">
        <f t="shared" si="45"/>
        <v/>
      </c>
      <c r="U117" s="396" t="str">
        <f t="shared" si="46"/>
        <v/>
      </c>
      <c r="W117" s="396" t="str">
        <f t="shared" si="47"/>
        <v/>
      </c>
      <c r="Y117" s="396" t="str">
        <f t="shared" si="48"/>
        <v/>
      </c>
      <c r="AA117" s="396" t="str">
        <f t="shared" si="49"/>
        <v/>
      </c>
      <c r="AC117" s="396" t="str">
        <f t="shared" si="50"/>
        <v/>
      </c>
      <c r="AE117" s="396" t="str">
        <f t="shared" si="51"/>
        <v/>
      </c>
      <c r="AG117" s="396" t="str">
        <f t="shared" si="52"/>
        <v/>
      </c>
      <c r="AI117" s="396" t="str">
        <f t="shared" si="53"/>
        <v/>
      </c>
      <c r="AK117" s="396" t="str">
        <f t="shared" si="54"/>
        <v/>
      </c>
      <c r="AM117" s="396" t="str">
        <f t="shared" si="55"/>
        <v/>
      </c>
      <c r="AO117" s="396" t="str">
        <f t="shared" si="56"/>
        <v/>
      </c>
      <c r="AQ117" s="396" t="str">
        <f t="shared" si="57"/>
        <v/>
      </c>
    </row>
    <row r="118" spans="5:43">
      <c r="E118" s="396" t="str">
        <f t="shared" si="40"/>
        <v/>
      </c>
      <c r="G118" s="396" t="str">
        <f t="shared" si="40"/>
        <v/>
      </c>
      <c r="I118" s="396" t="str">
        <f t="shared" si="58"/>
        <v/>
      </c>
      <c r="K118" s="396" t="str">
        <f t="shared" si="41"/>
        <v/>
      </c>
      <c r="M118" s="396" t="str">
        <f t="shared" si="42"/>
        <v/>
      </c>
      <c r="O118" s="396" t="str">
        <f t="shared" si="43"/>
        <v/>
      </c>
      <c r="Q118" s="396" t="str">
        <f t="shared" si="44"/>
        <v/>
      </c>
      <c r="S118" s="396" t="str">
        <f t="shared" si="45"/>
        <v/>
      </c>
      <c r="U118" s="396" t="str">
        <f t="shared" si="46"/>
        <v/>
      </c>
      <c r="W118" s="396" t="str">
        <f t="shared" si="47"/>
        <v/>
      </c>
      <c r="Y118" s="396" t="str">
        <f t="shared" si="48"/>
        <v/>
      </c>
      <c r="AA118" s="396" t="str">
        <f t="shared" si="49"/>
        <v/>
      </c>
      <c r="AC118" s="396" t="str">
        <f t="shared" si="50"/>
        <v/>
      </c>
      <c r="AE118" s="396" t="str">
        <f t="shared" si="51"/>
        <v/>
      </c>
      <c r="AG118" s="396" t="str">
        <f t="shared" si="52"/>
        <v/>
      </c>
      <c r="AI118" s="396" t="str">
        <f t="shared" si="53"/>
        <v/>
      </c>
      <c r="AK118" s="396" t="str">
        <f t="shared" si="54"/>
        <v/>
      </c>
      <c r="AM118" s="396" t="str">
        <f t="shared" si="55"/>
        <v/>
      </c>
      <c r="AO118" s="396" t="str">
        <f t="shared" si="56"/>
        <v/>
      </c>
      <c r="AQ118" s="396" t="str">
        <f t="shared" si="57"/>
        <v/>
      </c>
    </row>
    <row r="119" spans="5:43">
      <c r="E119" s="396" t="str">
        <f t="shared" si="40"/>
        <v/>
      </c>
      <c r="G119" s="396" t="str">
        <f t="shared" si="40"/>
        <v/>
      </c>
      <c r="I119" s="396" t="str">
        <f t="shared" si="58"/>
        <v/>
      </c>
      <c r="K119" s="396" t="str">
        <f t="shared" si="41"/>
        <v/>
      </c>
      <c r="M119" s="396" t="str">
        <f t="shared" si="42"/>
        <v/>
      </c>
      <c r="O119" s="396" t="str">
        <f t="shared" si="43"/>
        <v/>
      </c>
      <c r="Q119" s="396" t="str">
        <f t="shared" si="44"/>
        <v/>
      </c>
      <c r="S119" s="396" t="str">
        <f t="shared" si="45"/>
        <v/>
      </c>
      <c r="U119" s="396" t="str">
        <f t="shared" si="46"/>
        <v/>
      </c>
      <c r="W119" s="396" t="str">
        <f t="shared" si="47"/>
        <v/>
      </c>
      <c r="Y119" s="396" t="str">
        <f t="shared" si="48"/>
        <v/>
      </c>
      <c r="AA119" s="396" t="str">
        <f t="shared" si="49"/>
        <v/>
      </c>
      <c r="AC119" s="396" t="str">
        <f t="shared" si="50"/>
        <v/>
      </c>
      <c r="AE119" s="396" t="str">
        <f t="shared" si="51"/>
        <v/>
      </c>
      <c r="AG119" s="396" t="str">
        <f t="shared" si="52"/>
        <v/>
      </c>
      <c r="AI119" s="396" t="str">
        <f t="shared" si="53"/>
        <v/>
      </c>
      <c r="AK119" s="396" t="str">
        <f t="shared" si="54"/>
        <v/>
      </c>
      <c r="AM119" s="396" t="str">
        <f t="shared" si="55"/>
        <v/>
      </c>
      <c r="AO119" s="396" t="str">
        <f t="shared" si="56"/>
        <v/>
      </c>
      <c r="AQ119" s="396" t="str">
        <f t="shared" si="57"/>
        <v/>
      </c>
    </row>
    <row r="120" spans="5:43">
      <c r="E120" s="396" t="str">
        <f t="shared" si="40"/>
        <v/>
      </c>
      <c r="G120" s="396" t="str">
        <f t="shared" si="40"/>
        <v/>
      </c>
      <c r="I120" s="396" t="str">
        <f t="shared" si="58"/>
        <v/>
      </c>
      <c r="K120" s="396" t="str">
        <f t="shared" si="41"/>
        <v/>
      </c>
      <c r="M120" s="396" t="str">
        <f t="shared" si="42"/>
        <v/>
      </c>
      <c r="O120" s="396" t="str">
        <f t="shared" si="43"/>
        <v/>
      </c>
      <c r="Q120" s="396" t="str">
        <f t="shared" si="44"/>
        <v/>
      </c>
      <c r="S120" s="396" t="str">
        <f t="shared" si="45"/>
        <v/>
      </c>
      <c r="U120" s="396" t="str">
        <f t="shared" si="46"/>
        <v/>
      </c>
      <c r="W120" s="396" t="str">
        <f t="shared" si="47"/>
        <v/>
      </c>
      <c r="Y120" s="396" t="str">
        <f t="shared" si="48"/>
        <v/>
      </c>
      <c r="AA120" s="396" t="str">
        <f t="shared" si="49"/>
        <v/>
      </c>
      <c r="AC120" s="396" t="str">
        <f t="shared" si="50"/>
        <v/>
      </c>
      <c r="AE120" s="396" t="str">
        <f t="shared" si="51"/>
        <v/>
      </c>
      <c r="AG120" s="396" t="str">
        <f t="shared" si="52"/>
        <v/>
      </c>
      <c r="AI120" s="396" t="str">
        <f t="shared" si="53"/>
        <v/>
      </c>
      <c r="AK120" s="396" t="str">
        <f t="shared" si="54"/>
        <v/>
      </c>
      <c r="AM120" s="396" t="str">
        <f t="shared" si="55"/>
        <v/>
      </c>
      <c r="AO120" s="396" t="str">
        <f t="shared" si="56"/>
        <v/>
      </c>
      <c r="AQ120" s="396" t="str">
        <f t="shared" si="57"/>
        <v/>
      </c>
    </row>
    <row r="121" spans="5:43">
      <c r="E121" s="396" t="str">
        <f t="shared" si="40"/>
        <v/>
      </c>
      <c r="G121" s="396" t="str">
        <f t="shared" si="40"/>
        <v/>
      </c>
      <c r="I121" s="396" t="str">
        <f t="shared" si="58"/>
        <v/>
      </c>
      <c r="K121" s="396" t="str">
        <f t="shared" si="41"/>
        <v/>
      </c>
      <c r="M121" s="396" t="str">
        <f t="shared" si="42"/>
        <v/>
      </c>
      <c r="O121" s="396" t="str">
        <f t="shared" si="43"/>
        <v/>
      </c>
      <c r="Q121" s="396" t="str">
        <f t="shared" si="44"/>
        <v/>
      </c>
      <c r="S121" s="396" t="str">
        <f t="shared" si="45"/>
        <v/>
      </c>
      <c r="U121" s="396" t="str">
        <f t="shared" si="46"/>
        <v/>
      </c>
      <c r="W121" s="396" t="str">
        <f t="shared" si="47"/>
        <v/>
      </c>
      <c r="Y121" s="396" t="str">
        <f t="shared" si="48"/>
        <v/>
      </c>
      <c r="AA121" s="396" t="str">
        <f t="shared" si="49"/>
        <v/>
      </c>
      <c r="AC121" s="396" t="str">
        <f t="shared" si="50"/>
        <v/>
      </c>
      <c r="AE121" s="396" t="str">
        <f t="shared" si="51"/>
        <v/>
      </c>
      <c r="AG121" s="396" t="str">
        <f t="shared" si="52"/>
        <v/>
      </c>
      <c r="AI121" s="396" t="str">
        <f t="shared" si="53"/>
        <v/>
      </c>
      <c r="AK121" s="396" t="str">
        <f t="shared" si="54"/>
        <v/>
      </c>
      <c r="AM121" s="396" t="str">
        <f t="shared" si="55"/>
        <v/>
      </c>
      <c r="AO121" s="396" t="str">
        <f t="shared" si="56"/>
        <v/>
      </c>
      <c r="AQ121" s="396" t="str">
        <f t="shared" si="57"/>
        <v/>
      </c>
    </row>
    <row r="122" spans="5:43">
      <c r="E122" s="396" t="str">
        <f t="shared" si="40"/>
        <v/>
      </c>
      <c r="G122" s="396" t="str">
        <f t="shared" si="40"/>
        <v/>
      </c>
      <c r="I122" s="396" t="str">
        <f t="shared" si="58"/>
        <v/>
      </c>
      <c r="K122" s="396" t="str">
        <f t="shared" si="41"/>
        <v/>
      </c>
      <c r="M122" s="396" t="str">
        <f t="shared" si="42"/>
        <v/>
      </c>
      <c r="O122" s="396" t="str">
        <f t="shared" si="43"/>
        <v/>
      </c>
      <c r="Q122" s="396" t="str">
        <f t="shared" si="44"/>
        <v/>
      </c>
      <c r="S122" s="396" t="str">
        <f t="shared" si="45"/>
        <v/>
      </c>
      <c r="U122" s="396" t="str">
        <f t="shared" si="46"/>
        <v/>
      </c>
      <c r="W122" s="396" t="str">
        <f t="shared" si="47"/>
        <v/>
      </c>
      <c r="Y122" s="396" t="str">
        <f t="shared" si="48"/>
        <v/>
      </c>
      <c r="AA122" s="396" t="str">
        <f t="shared" si="49"/>
        <v/>
      </c>
      <c r="AC122" s="396" t="str">
        <f t="shared" si="50"/>
        <v/>
      </c>
      <c r="AE122" s="396" t="str">
        <f t="shared" si="51"/>
        <v/>
      </c>
      <c r="AG122" s="396" t="str">
        <f t="shared" si="52"/>
        <v/>
      </c>
      <c r="AI122" s="396" t="str">
        <f t="shared" si="53"/>
        <v/>
      </c>
      <c r="AK122" s="396" t="str">
        <f t="shared" si="54"/>
        <v/>
      </c>
      <c r="AM122" s="396" t="str">
        <f t="shared" si="55"/>
        <v/>
      </c>
      <c r="AO122" s="396" t="str">
        <f t="shared" si="56"/>
        <v/>
      </c>
      <c r="AQ122" s="396" t="str">
        <f t="shared" si="57"/>
        <v/>
      </c>
    </row>
    <row r="123" spans="5:43">
      <c r="E123" s="396" t="str">
        <f t="shared" si="40"/>
        <v/>
      </c>
      <c r="G123" s="396" t="str">
        <f t="shared" si="40"/>
        <v/>
      </c>
      <c r="I123" s="396" t="str">
        <f t="shared" si="58"/>
        <v/>
      </c>
      <c r="K123" s="396" t="str">
        <f t="shared" si="41"/>
        <v/>
      </c>
      <c r="M123" s="396" t="str">
        <f t="shared" si="42"/>
        <v/>
      </c>
      <c r="O123" s="396" t="str">
        <f t="shared" si="43"/>
        <v/>
      </c>
      <c r="Q123" s="396" t="str">
        <f t="shared" si="44"/>
        <v/>
      </c>
      <c r="S123" s="396" t="str">
        <f t="shared" si="45"/>
        <v/>
      </c>
      <c r="U123" s="396" t="str">
        <f t="shared" si="46"/>
        <v/>
      </c>
      <c r="W123" s="396" t="str">
        <f t="shared" si="47"/>
        <v/>
      </c>
      <c r="Y123" s="396" t="str">
        <f t="shared" si="48"/>
        <v/>
      </c>
      <c r="AA123" s="396" t="str">
        <f t="shared" si="49"/>
        <v/>
      </c>
      <c r="AC123" s="396" t="str">
        <f t="shared" si="50"/>
        <v/>
      </c>
      <c r="AE123" s="396" t="str">
        <f t="shared" si="51"/>
        <v/>
      </c>
      <c r="AG123" s="396" t="str">
        <f t="shared" si="52"/>
        <v/>
      </c>
      <c r="AI123" s="396" t="str">
        <f t="shared" si="53"/>
        <v/>
      </c>
      <c r="AK123" s="396" t="str">
        <f t="shared" si="54"/>
        <v/>
      </c>
      <c r="AM123" s="396" t="str">
        <f t="shared" si="55"/>
        <v/>
      </c>
      <c r="AO123" s="396" t="str">
        <f t="shared" si="56"/>
        <v/>
      </c>
      <c r="AQ123" s="396" t="str">
        <f t="shared" si="57"/>
        <v/>
      </c>
    </row>
    <row r="124" spans="5:43">
      <c r="E124" s="396" t="str">
        <f t="shared" si="40"/>
        <v/>
      </c>
      <c r="G124" s="396" t="str">
        <f t="shared" si="40"/>
        <v/>
      </c>
      <c r="I124" s="396" t="str">
        <f t="shared" si="58"/>
        <v/>
      </c>
      <c r="K124" s="396" t="str">
        <f t="shared" si="41"/>
        <v/>
      </c>
      <c r="M124" s="396" t="str">
        <f t="shared" si="42"/>
        <v/>
      </c>
      <c r="O124" s="396" t="str">
        <f t="shared" si="43"/>
        <v/>
      </c>
      <c r="Q124" s="396" t="str">
        <f t="shared" si="44"/>
        <v/>
      </c>
      <c r="S124" s="396" t="str">
        <f t="shared" si="45"/>
        <v/>
      </c>
      <c r="U124" s="396" t="str">
        <f t="shared" si="46"/>
        <v/>
      </c>
      <c r="W124" s="396" t="str">
        <f t="shared" si="47"/>
        <v/>
      </c>
      <c r="Y124" s="396" t="str">
        <f t="shared" si="48"/>
        <v/>
      </c>
      <c r="AA124" s="396" t="str">
        <f t="shared" si="49"/>
        <v/>
      </c>
      <c r="AC124" s="396" t="str">
        <f t="shared" si="50"/>
        <v/>
      </c>
      <c r="AE124" s="396" t="str">
        <f t="shared" si="51"/>
        <v/>
      </c>
      <c r="AG124" s="396" t="str">
        <f t="shared" si="52"/>
        <v/>
      </c>
      <c r="AI124" s="396" t="str">
        <f t="shared" si="53"/>
        <v/>
      </c>
      <c r="AK124" s="396" t="str">
        <f t="shared" si="54"/>
        <v/>
      </c>
      <c r="AM124" s="396" t="str">
        <f t="shared" si="55"/>
        <v/>
      </c>
      <c r="AO124" s="396" t="str">
        <f t="shared" si="56"/>
        <v/>
      </c>
      <c r="AQ124" s="396" t="str">
        <f t="shared" si="57"/>
        <v/>
      </c>
    </row>
    <row r="125" spans="5:43">
      <c r="E125" s="396" t="str">
        <f t="shared" si="40"/>
        <v/>
      </c>
      <c r="G125" s="396" t="str">
        <f t="shared" si="40"/>
        <v/>
      </c>
      <c r="I125" s="396" t="str">
        <f t="shared" si="58"/>
        <v/>
      </c>
      <c r="K125" s="396" t="str">
        <f t="shared" si="41"/>
        <v/>
      </c>
      <c r="M125" s="396" t="str">
        <f t="shared" si="42"/>
        <v/>
      </c>
      <c r="O125" s="396" t="str">
        <f t="shared" si="43"/>
        <v/>
      </c>
      <c r="Q125" s="396" t="str">
        <f t="shared" si="44"/>
        <v/>
      </c>
      <c r="S125" s="396" t="str">
        <f t="shared" si="45"/>
        <v/>
      </c>
      <c r="U125" s="396" t="str">
        <f t="shared" si="46"/>
        <v/>
      </c>
      <c r="W125" s="396" t="str">
        <f t="shared" si="47"/>
        <v/>
      </c>
      <c r="Y125" s="396" t="str">
        <f t="shared" si="48"/>
        <v/>
      </c>
      <c r="AA125" s="396" t="str">
        <f t="shared" si="49"/>
        <v/>
      </c>
      <c r="AC125" s="396" t="str">
        <f t="shared" si="50"/>
        <v/>
      </c>
      <c r="AE125" s="396" t="str">
        <f t="shared" si="51"/>
        <v/>
      </c>
      <c r="AG125" s="396" t="str">
        <f t="shared" si="52"/>
        <v/>
      </c>
      <c r="AI125" s="396" t="str">
        <f t="shared" si="53"/>
        <v/>
      </c>
      <c r="AK125" s="396" t="str">
        <f t="shared" si="54"/>
        <v/>
      </c>
      <c r="AM125" s="396" t="str">
        <f t="shared" si="55"/>
        <v/>
      </c>
      <c r="AO125" s="396" t="str">
        <f t="shared" si="56"/>
        <v/>
      </c>
      <c r="AQ125" s="396" t="str">
        <f t="shared" si="57"/>
        <v/>
      </c>
    </row>
    <row r="126" spans="5:43">
      <c r="E126" s="396" t="str">
        <f t="shared" si="40"/>
        <v/>
      </c>
      <c r="G126" s="396" t="str">
        <f t="shared" si="40"/>
        <v/>
      </c>
      <c r="I126" s="396" t="str">
        <f t="shared" si="58"/>
        <v/>
      </c>
      <c r="K126" s="396" t="str">
        <f t="shared" si="41"/>
        <v/>
      </c>
      <c r="M126" s="396" t="str">
        <f t="shared" si="42"/>
        <v/>
      </c>
      <c r="O126" s="396" t="str">
        <f t="shared" si="43"/>
        <v/>
      </c>
      <c r="Q126" s="396" t="str">
        <f t="shared" si="44"/>
        <v/>
      </c>
      <c r="S126" s="396" t="str">
        <f t="shared" si="45"/>
        <v/>
      </c>
      <c r="U126" s="396" t="str">
        <f t="shared" si="46"/>
        <v/>
      </c>
      <c r="W126" s="396" t="str">
        <f t="shared" si="47"/>
        <v/>
      </c>
      <c r="Y126" s="396" t="str">
        <f t="shared" si="48"/>
        <v/>
      </c>
      <c r="AA126" s="396" t="str">
        <f t="shared" si="49"/>
        <v/>
      </c>
      <c r="AC126" s="396" t="str">
        <f t="shared" si="50"/>
        <v/>
      </c>
      <c r="AE126" s="396" t="str">
        <f t="shared" si="51"/>
        <v/>
      </c>
      <c r="AG126" s="396" t="str">
        <f t="shared" si="52"/>
        <v/>
      </c>
      <c r="AI126" s="396" t="str">
        <f t="shared" si="53"/>
        <v/>
      </c>
      <c r="AK126" s="396" t="str">
        <f t="shared" si="54"/>
        <v/>
      </c>
      <c r="AM126" s="396" t="str">
        <f t="shared" si="55"/>
        <v/>
      </c>
      <c r="AO126" s="396" t="str">
        <f t="shared" si="56"/>
        <v/>
      </c>
      <c r="AQ126" s="396" t="str">
        <f t="shared" si="57"/>
        <v/>
      </c>
    </row>
    <row r="127" spans="5:43">
      <c r="E127" s="396" t="str">
        <f t="shared" si="40"/>
        <v/>
      </c>
      <c r="G127" s="396" t="str">
        <f t="shared" si="40"/>
        <v/>
      </c>
      <c r="I127" s="396" t="str">
        <f t="shared" si="58"/>
        <v/>
      </c>
      <c r="K127" s="396" t="str">
        <f t="shared" si="41"/>
        <v/>
      </c>
      <c r="M127" s="396" t="str">
        <f t="shared" si="42"/>
        <v/>
      </c>
      <c r="O127" s="396" t="str">
        <f t="shared" si="43"/>
        <v/>
      </c>
      <c r="Q127" s="396" t="str">
        <f t="shared" si="44"/>
        <v/>
      </c>
      <c r="S127" s="396" t="str">
        <f t="shared" si="45"/>
        <v/>
      </c>
      <c r="U127" s="396" t="str">
        <f t="shared" si="46"/>
        <v/>
      </c>
      <c r="W127" s="396" t="str">
        <f t="shared" si="47"/>
        <v/>
      </c>
      <c r="Y127" s="396" t="str">
        <f t="shared" si="48"/>
        <v/>
      </c>
      <c r="AA127" s="396" t="str">
        <f t="shared" si="49"/>
        <v/>
      </c>
      <c r="AC127" s="396" t="str">
        <f t="shared" si="50"/>
        <v/>
      </c>
      <c r="AE127" s="396" t="str">
        <f t="shared" si="51"/>
        <v/>
      </c>
      <c r="AG127" s="396" t="str">
        <f t="shared" si="52"/>
        <v/>
      </c>
      <c r="AI127" s="396" t="str">
        <f t="shared" si="53"/>
        <v/>
      </c>
      <c r="AK127" s="396" t="str">
        <f t="shared" si="54"/>
        <v/>
      </c>
      <c r="AM127" s="396" t="str">
        <f t="shared" si="55"/>
        <v/>
      </c>
      <c r="AO127" s="396" t="str">
        <f t="shared" si="56"/>
        <v/>
      </c>
      <c r="AQ127" s="396" t="str">
        <f t="shared" si="57"/>
        <v/>
      </c>
    </row>
    <row r="128" spans="5:43">
      <c r="E128" s="396" t="str">
        <f t="shared" si="40"/>
        <v/>
      </c>
      <c r="G128" s="396" t="str">
        <f t="shared" si="40"/>
        <v/>
      </c>
      <c r="I128" s="396" t="str">
        <f t="shared" si="58"/>
        <v/>
      </c>
      <c r="K128" s="396" t="str">
        <f t="shared" si="41"/>
        <v/>
      </c>
      <c r="M128" s="396" t="str">
        <f t="shared" si="42"/>
        <v/>
      </c>
      <c r="O128" s="396" t="str">
        <f t="shared" si="43"/>
        <v/>
      </c>
      <c r="Q128" s="396" t="str">
        <f t="shared" si="44"/>
        <v/>
      </c>
      <c r="S128" s="396" t="str">
        <f t="shared" si="45"/>
        <v/>
      </c>
      <c r="U128" s="396" t="str">
        <f t="shared" si="46"/>
        <v/>
      </c>
      <c r="W128" s="396" t="str">
        <f t="shared" si="47"/>
        <v/>
      </c>
      <c r="Y128" s="396" t="str">
        <f t="shared" si="48"/>
        <v/>
      </c>
      <c r="AA128" s="396" t="str">
        <f t="shared" si="49"/>
        <v/>
      </c>
      <c r="AC128" s="396" t="str">
        <f t="shared" si="50"/>
        <v/>
      </c>
      <c r="AE128" s="396" t="str">
        <f t="shared" si="51"/>
        <v/>
      </c>
      <c r="AG128" s="396" t="str">
        <f t="shared" si="52"/>
        <v/>
      </c>
      <c r="AI128" s="396" t="str">
        <f t="shared" si="53"/>
        <v/>
      </c>
      <c r="AK128" s="396" t="str">
        <f t="shared" si="54"/>
        <v/>
      </c>
      <c r="AM128" s="396" t="str">
        <f t="shared" si="55"/>
        <v/>
      </c>
      <c r="AO128" s="396" t="str">
        <f t="shared" si="56"/>
        <v/>
      </c>
      <c r="AQ128" s="396" t="str">
        <f t="shared" si="57"/>
        <v/>
      </c>
    </row>
    <row r="129" spans="5:43">
      <c r="E129" s="396" t="str">
        <f t="shared" si="40"/>
        <v/>
      </c>
      <c r="G129" s="396" t="str">
        <f t="shared" si="40"/>
        <v/>
      </c>
      <c r="I129" s="396" t="str">
        <f t="shared" si="58"/>
        <v/>
      </c>
      <c r="K129" s="396" t="str">
        <f t="shared" si="41"/>
        <v/>
      </c>
      <c r="M129" s="396" t="str">
        <f t="shared" si="42"/>
        <v/>
      </c>
      <c r="O129" s="396" t="str">
        <f t="shared" si="43"/>
        <v/>
      </c>
      <c r="Q129" s="396" t="str">
        <f t="shared" si="44"/>
        <v/>
      </c>
      <c r="S129" s="396" t="str">
        <f t="shared" si="45"/>
        <v/>
      </c>
      <c r="U129" s="396" t="str">
        <f t="shared" si="46"/>
        <v/>
      </c>
      <c r="W129" s="396" t="str">
        <f t="shared" si="47"/>
        <v/>
      </c>
      <c r="Y129" s="396" t="str">
        <f t="shared" si="48"/>
        <v/>
      </c>
      <c r="AA129" s="396" t="str">
        <f t="shared" si="49"/>
        <v/>
      </c>
      <c r="AC129" s="396" t="str">
        <f t="shared" si="50"/>
        <v/>
      </c>
      <c r="AE129" s="396" t="str">
        <f t="shared" si="51"/>
        <v/>
      </c>
      <c r="AG129" s="396" t="str">
        <f t="shared" si="52"/>
        <v/>
      </c>
      <c r="AI129" s="396" t="str">
        <f t="shared" si="53"/>
        <v/>
      </c>
      <c r="AK129" s="396" t="str">
        <f t="shared" si="54"/>
        <v/>
      </c>
      <c r="AM129" s="396" t="str">
        <f t="shared" si="55"/>
        <v/>
      </c>
      <c r="AO129" s="396" t="str">
        <f t="shared" si="56"/>
        <v/>
      </c>
      <c r="AQ129" s="396" t="str">
        <f t="shared" si="57"/>
        <v/>
      </c>
    </row>
    <row r="130" spans="5:43">
      <c r="E130" s="396" t="str">
        <f t="shared" si="40"/>
        <v/>
      </c>
      <c r="G130" s="396" t="str">
        <f t="shared" si="40"/>
        <v/>
      </c>
      <c r="I130" s="396" t="str">
        <f t="shared" si="58"/>
        <v/>
      </c>
      <c r="K130" s="396" t="str">
        <f t="shared" si="41"/>
        <v/>
      </c>
      <c r="M130" s="396" t="str">
        <f t="shared" si="42"/>
        <v/>
      </c>
      <c r="O130" s="396" t="str">
        <f t="shared" si="43"/>
        <v/>
      </c>
      <c r="Q130" s="396" t="str">
        <f t="shared" si="44"/>
        <v/>
      </c>
      <c r="S130" s="396" t="str">
        <f t="shared" si="45"/>
        <v/>
      </c>
      <c r="U130" s="396" t="str">
        <f t="shared" si="46"/>
        <v/>
      </c>
      <c r="W130" s="396" t="str">
        <f t="shared" si="47"/>
        <v/>
      </c>
      <c r="Y130" s="396" t="str">
        <f t="shared" si="48"/>
        <v/>
      </c>
      <c r="AA130" s="396" t="str">
        <f t="shared" si="49"/>
        <v/>
      </c>
      <c r="AC130" s="396" t="str">
        <f t="shared" si="50"/>
        <v/>
      </c>
      <c r="AE130" s="396" t="str">
        <f t="shared" si="51"/>
        <v/>
      </c>
      <c r="AG130" s="396" t="str">
        <f t="shared" si="52"/>
        <v/>
      </c>
      <c r="AI130" s="396" t="str">
        <f t="shared" si="53"/>
        <v/>
      </c>
      <c r="AK130" s="396" t="str">
        <f t="shared" si="54"/>
        <v/>
      </c>
      <c r="AM130" s="396" t="str">
        <f t="shared" si="55"/>
        <v/>
      </c>
      <c r="AO130" s="396" t="str">
        <f t="shared" si="56"/>
        <v/>
      </c>
      <c r="AQ130" s="396" t="str">
        <f t="shared" si="57"/>
        <v/>
      </c>
    </row>
    <row r="131" spans="5:43">
      <c r="E131" s="396" t="str">
        <f t="shared" si="40"/>
        <v/>
      </c>
      <c r="G131" s="396" t="str">
        <f t="shared" si="40"/>
        <v/>
      </c>
      <c r="I131" s="396" t="str">
        <f t="shared" si="58"/>
        <v/>
      </c>
      <c r="K131" s="396" t="str">
        <f t="shared" si="41"/>
        <v/>
      </c>
      <c r="M131" s="396" t="str">
        <f t="shared" si="42"/>
        <v/>
      </c>
      <c r="O131" s="396" t="str">
        <f t="shared" si="43"/>
        <v/>
      </c>
      <c r="Q131" s="396" t="str">
        <f t="shared" si="44"/>
        <v/>
      </c>
      <c r="S131" s="396" t="str">
        <f t="shared" si="45"/>
        <v/>
      </c>
      <c r="U131" s="396" t="str">
        <f t="shared" si="46"/>
        <v/>
      </c>
      <c r="W131" s="396" t="str">
        <f t="shared" si="47"/>
        <v/>
      </c>
      <c r="Y131" s="396" t="str">
        <f t="shared" si="48"/>
        <v/>
      </c>
      <c r="AA131" s="396" t="str">
        <f t="shared" si="49"/>
        <v/>
      </c>
      <c r="AC131" s="396" t="str">
        <f t="shared" si="50"/>
        <v/>
      </c>
      <c r="AE131" s="396" t="str">
        <f t="shared" si="51"/>
        <v/>
      </c>
      <c r="AG131" s="396" t="str">
        <f t="shared" si="52"/>
        <v/>
      </c>
      <c r="AI131" s="396" t="str">
        <f t="shared" si="53"/>
        <v/>
      </c>
      <c r="AK131" s="396" t="str">
        <f t="shared" si="54"/>
        <v/>
      </c>
      <c r="AM131" s="396" t="str">
        <f t="shared" si="55"/>
        <v/>
      </c>
      <c r="AO131" s="396" t="str">
        <f t="shared" si="56"/>
        <v/>
      </c>
      <c r="AQ131" s="396" t="str">
        <f t="shared" si="57"/>
        <v/>
      </c>
    </row>
    <row r="132" spans="5:43">
      <c r="E132" s="396" t="str">
        <f t="shared" si="40"/>
        <v/>
      </c>
      <c r="G132" s="396" t="str">
        <f t="shared" si="40"/>
        <v/>
      </c>
      <c r="I132" s="396" t="str">
        <f t="shared" si="58"/>
        <v/>
      </c>
      <c r="K132" s="396" t="str">
        <f t="shared" si="41"/>
        <v/>
      </c>
      <c r="M132" s="396" t="str">
        <f t="shared" si="42"/>
        <v/>
      </c>
      <c r="O132" s="396" t="str">
        <f t="shared" si="43"/>
        <v/>
      </c>
      <c r="Q132" s="396" t="str">
        <f t="shared" si="44"/>
        <v/>
      </c>
      <c r="S132" s="396" t="str">
        <f t="shared" si="45"/>
        <v/>
      </c>
      <c r="U132" s="396" t="str">
        <f t="shared" si="46"/>
        <v/>
      </c>
      <c r="W132" s="396" t="str">
        <f t="shared" si="47"/>
        <v/>
      </c>
      <c r="Y132" s="396" t="str">
        <f t="shared" si="48"/>
        <v/>
      </c>
      <c r="AA132" s="396" t="str">
        <f t="shared" si="49"/>
        <v/>
      </c>
      <c r="AC132" s="396" t="str">
        <f t="shared" si="50"/>
        <v/>
      </c>
      <c r="AE132" s="396" t="str">
        <f t="shared" si="51"/>
        <v/>
      </c>
      <c r="AG132" s="396" t="str">
        <f t="shared" si="52"/>
        <v/>
      </c>
      <c r="AI132" s="396" t="str">
        <f t="shared" si="53"/>
        <v/>
      </c>
      <c r="AK132" s="396" t="str">
        <f t="shared" si="54"/>
        <v/>
      </c>
      <c r="AM132" s="396" t="str">
        <f t="shared" si="55"/>
        <v/>
      </c>
      <c r="AO132" s="396" t="str">
        <f t="shared" si="56"/>
        <v/>
      </c>
      <c r="AQ132" s="396" t="str">
        <f t="shared" si="57"/>
        <v/>
      </c>
    </row>
    <row r="133" spans="5:43">
      <c r="E133" s="396" t="str">
        <f t="shared" si="40"/>
        <v/>
      </c>
      <c r="G133" s="396" t="str">
        <f t="shared" si="40"/>
        <v/>
      </c>
      <c r="I133" s="396" t="str">
        <f t="shared" si="58"/>
        <v/>
      </c>
      <c r="K133" s="396" t="str">
        <f t="shared" si="41"/>
        <v/>
      </c>
      <c r="M133" s="396" t="str">
        <f t="shared" si="42"/>
        <v/>
      </c>
      <c r="O133" s="396" t="str">
        <f t="shared" si="43"/>
        <v/>
      </c>
      <c r="Q133" s="396" t="str">
        <f t="shared" si="44"/>
        <v/>
      </c>
      <c r="S133" s="396" t="str">
        <f t="shared" si="45"/>
        <v/>
      </c>
      <c r="U133" s="396" t="str">
        <f t="shared" si="46"/>
        <v/>
      </c>
      <c r="W133" s="396" t="str">
        <f t="shared" si="47"/>
        <v/>
      </c>
      <c r="Y133" s="396" t="str">
        <f t="shared" si="48"/>
        <v/>
      </c>
      <c r="AA133" s="396" t="str">
        <f t="shared" si="49"/>
        <v/>
      </c>
      <c r="AC133" s="396" t="str">
        <f t="shared" si="50"/>
        <v/>
      </c>
      <c r="AE133" s="396" t="str">
        <f t="shared" si="51"/>
        <v/>
      </c>
      <c r="AG133" s="396" t="str">
        <f t="shared" si="52"/>
        <v/>
      </c>
      <c r="AI133" s="396" t="str">
        <f t="shared" si="53"/>
        <v/>
      </c>
      <c r="AK133" s="396" t="str">
        <f t="shared" si="54"/>
        <v/>
      </c>
      <c r="AM133" s="396" t="str">
        <f t="shared" si="55"/>
        <v/>
      </c>
      <c r="AO133" s="396" t="str">
        <f t="shared" si="56"/>
        <v/>
      </c>
      <c r="AQ133" s="396" t="str">
        <f t="shared" si="57"/>
        <v/>
      </c>
    </row>
    <row r="134" spans="5:43">
      <c r="E134" s="396" t="str">
        <f t="shared" si="40"/>
        <v/>
      </c>
      <c r="G134" s="396" t="str">
        <f t="shared" si="40"/>
        <v/>
      </c>
      <c r="I134" s="396" t="str">
        <f t="shared" si="58"/>
        <v/>
      </c>
      <c r="K134" s="396" t="str">
        <f t="shared" si="41"/>
        <v/>
      </c>
      <c r="M134" s="396" t="str">
        <f t="shared" si="42"/>
        <v/>
      </c>
      <c r="O134" s="396" t="str">
        <f t="shared" si="43"/>
        <v/>
      </c>
      <c r="Q134" s="396" t="str">
        <f t="shared" si="44"/>
        <v/>
      </c>
      <c r="S134" s="396" t="str">
        <f t="shared" si="45"/>
        <v/>
      </c>
      <c r="U134" s="396" t="str">
        <f t="shared" si="46"/>
        <v/>
      </c>
      <c r="W134" s="396" t="str">
        <f t="shared" si="47"/>
        <v/>
      </c>
      <c r="Y134" s="396" t="str">
        <f t="shared" si="48"/>
        <v/>
      </c>
      <c r="AA134" s="396" t="str">
        <f t="shared" si="49"/>
        <v/>
      </c>
      <c r="AC134" s="396" t="str">
        <f t="shared" si="50"/>
        <v/>
      </c>
      <c r="AE134" s="396" t="str">
        <f t="shared" si="51"/>
        <v/>
      </c>
      <c r="AG134" s="396" t="str">
        <f t="shared" si="52"/>
        <v/>
      </c>
      <c r="AI134" s="396" t="str">
        <f t="shared" si="53"/>
        <v/>
      </c>
      <c r="AK134" s="396" t="str">
        <f t="shared" si="54"/>
        <v/>
      </c>
      <c r="AM134" s="396" t="str">
        <f t="shared" si="55"/>
        <v/>
      </c>
      <c r="AO134" s="396" t="str">
        <f t="shared" si="56"/>
        <v/>
      </c>
      <c r="AQ134" s="396" t="str">
        <f t="shared" si="57"/>
        <v/>
      </c>
    </row>
    <row r="135" spans="5:43">
      <c r="E135" s="396" t="str">
        <f t="shared" si="40"/>
        <v/>
      </c>
      <c r="G135" s="396" t="str">
        <f t="shared" si="40"/>
        <v/>
      </c>
      <c r="I135" s="396" t="str">
        <f t="shared" si="58"/>
        <v/>
      </c>
      <c r="K135" s="396" t="str">
        <f t="shared" si="41"/>
        <v/>
      </c>
      <c r="M135" s="396" t="str">
        <f t="shared" si="42"/>
        <v/>
      </c>
      <c r="O135" s="396" t="str">
        <f t="shared" si="43"/>
        <v/>
      </c>
      <c r="Q135" s="396" t="str">
        <f t="shared" si="44"/>
        <v/>
      </c>
      <c r="S135" s="396" t="str">
        <f t="shared" si="45"/>
        <v/>
      </c>
      <c r="U135" s="396" t="str">
        <f t="shared" si="46"/>
        <v/>
      </c>
      <c r="W135" s="396" t="str">
        <f t="shared" si="47"/>
        <v/>
      </c>
      <c r="Y135" s="396" t="str">
        <f t="shared" si="48"/>
        <v/>
      </c>
      <c r="AA135" s="396" t="str">
        <f t="shared" si="49"/>
        <v/>
      </c>
      <c r="AC135" s="396" t="str">
        <f t="shared" si="50"/>
        <v/>
      </c>
      <c r="AE135" s="396" t="str">
        <f t="shared" si="51"/>
        <v/>
      </c>
      <c r="AG135" s="396" t="str">
        <f t="shared" si="52"/>
        <v/>
      </c>
      <c r="AI135" s="396" t="str">
        <f t="shared" si="53"/>
        <v/>
      </c>
      <c r="AK135" s="396" t="str">
        <f t="shared" si="54"/>
        <v/>
      </c>
      <c r="AM135" s="396" t="str">
        <f t="shared" si="55"/>
        <v/>
      </c>
      <c r="AO135" s="396" t="str">
        <f t="shared" si="56"/>
        <v/>
      </c>
      <c r="AQ135" s="396" t="str">
        <f t="shared" si="57"/>
        <v/>
      </c>
    </row>
    <row r="136" spans="5:43">
      <c r="E136" s="396" t="str">
        <f t="shared" si="40"/>
        <v/>
      </c>
      <c r="G136" s="396" t="str">
        <f t="shared" si="40"/>
        <v/>
      </c>
      <c r="I136" s="396" t="str">
        <f t="shared" si="58"/>
        <v/>
      </c>
      <c r="K136" s="396" t="str">
        <f t="shared" si="41"/>
        <v/>
      </c>
      <c r="M136" s="396" t="str">
        <f t="shared" si="42"/>
        <v/>
      </c>
      <c r="O136" s="396" t="str">
        <f t="shared" si="43"/>
        <v/>
      </c>
      <c r="Q136" s="396" t="str">
        <f t="shared" si="44"/>
        <v/>
      </c>
      <c r="S136" s="396" t="str">
        <f t="shared" si="45"/>
        <v/>
      </c>
      <c r="U136" s="396" t="str">
        <f t="shared" si="46"/>
        <v/>
      </c>
      <c r="W136" s="396" t="str">
        <f t="shared" si="47"/>
        <v/>
      </c>
      <c r="Y136" s="396" t="str">
        <f t="shared" si="48"/>
        <v/>
      </c>
      <c r="AA136" s="396" t="str">
        <f t="shared" si="49"/>
        <v/>
      </c>
      <c r="AC136" s="396" t="str">
        <f t="shared" si="50"/>
        <v/>
      </c>
      <c r="AE136" s="396" t="str">
        <f t="shared" si="51"/>
        <v/>
      </c>
      <c r="AG136" s="396" t="str">
        <f t="shared" si="52"/>
        <v/>
      </c>
      <c r="AI136" s="396" t="str">
        <f t="shared" si="53"/>
        <v/>
      </c>
      <c r="AK136" s="396" t="str">
        <f t="shared" si="54"/>
        <v/>
      </c>
      <c r="AM136" s="396" t="str">
        <f t="shared" si="55"/>
        <v/>
      </c>
      <c r="AO136" s="396" t="str">
        <f t="shared" si="56"/>
        <v/>
      </c>
      <c r="AQ136" s="396" t="str">
        <f t="shared" si="57"/>
        <v/>
      </c>
    </row>
    <row r="137" spans="5:43">
      <c r="E137" s="396" t="str">
        <f t="shared" si="40"/>
        <v/>
      </c>
      <c r="G137" s="396" t="str">
        <f t="shared" si="40"/>
        <v/>
      </c>
      <c r="I137" s="396" t="str">
        <f t="shared" si="58"/>
        <v/>
      </c>
      <c r="K137" s="396" t="str">
        <f t="shared" si="41"/>
        <v/>
      </c>
      <c r="M137" s="396" t="str">
        <f t="shared" si="42"/>
        <v/>
      </c>
      <c r="O137" s="396" t="str">
        <f t="shared" si="43"/>
        <v/>
      </c>
      <c r="Q137" s="396" t="str">
        <f t="shared" si="44"/>
        <v/>
      </c>
      <c r="S137" s="396" t="str">
        <f t="shared" si="45"/>
        <v/>
      </c>
      <c r="U137" s="396" t="str">
        <f t="shared" si="46"/>
        <v/>
      </c>
      <c r="W137" s="396" t="str">
        <f t="shared" si="47"/>
        <v/>
      </c>
      <c r="Y137" s="396" t="str">
        <f t="shared" si="48"/>
        <v/>
      </c>
      <c r="AA137" s="396" t="str">
        <f t="shared" si="49"/>
        <v/>
      </c>
      <c r="AC137" s="396" t="str">
        <f t="shared" si="50"/>
        <v/>
      </c>
      <c r="AE137" s="396" t="str">
        <f t="shared" si="51"/>
        <v/>
      </c>
      <c r="AG137" s="396" t="str">
        <f t="shared" si="52"/>
        <v/>
      </c>
      <c r="AI137" s="396" t="str">
        <f t="shared" si="53"/>
        <v/>
      </c>
      <c r="AK137" s="396" t="str">
        <f t="shared" si="54"/>
        <v/>
      </c>
      <c r="AM137" s="396" t="str">
        <f t="shared" si="55"/>
        <v/>
      </c>
      <c r="AO137" s="396" t="str">
        <f t="shared" si="56"/>
        <v/>
      </c>
      <c r="AQ137" s="396" t="str">
        <f t="shared" si="57"/>
        <v/>
      </c>
    </row>
    <row r="138" spans="5:43">
      <c r="E138" s="396" t="str">
        <f t="shared" si="40"/>
        <v/>
      </c>
      <c r="G138" s="396" t="str">
        <f t="shared" si="40"/>
        <v/>
      </c>
      <c r="I138" s="396" t="str">
        <f t="shared" si="58"/>
        <v/>
      </c>
      <c r="K138" s="396" t="str">
        <f t="shared" si="41"/>
        <v/>
      </c>
      <c r="M138" s="396" t="str">
        <f t="shared" si="42"/>
        <v/>
      </c>
      <c r="O138" s="396" t="str">
        <f t="shared" si="43"/>
        <v/>
      </c>
      <c r="Q138" s="396" t="str">
        <f t="shared" si="44"/>
        <v/>
      </c>
      <c r="S138" s="396" t="str">
        <f t="shared" si="45"/>
        <v/>
      </c>
      <c r="U138" s="396" t="str">
        <f t="shared" si="46"/>
        <v/>
      </c>
      <c r="W138" s="396" t="str">
        <f t="shared" si="47"/>
        <v/>
      </c>
      <c r="Y138" s="396" t="str">
        <f t="shared" si="48"/>
        <v/>
      </c>
      <c r="AA138" s="396" t="str">
        <f t="shared" si="49"/>
        <v/>
      </c>
      <c r="AC138" s="396" t="str">
        <f t="shared" si="50"/>
        <v/>
      </c>
      <c r="AE138" s="396" t="str">
        <f t="shared" si="51"/>
        <v/>
      </c>
      <c r="AG138" s="396" t="str">
        <f t="shared" si="52"/>
        <v/>
      </c>
      <c r="AI138" s="396" t="str">
        <f t="shared" si="53"/>
        <v/>
      </c>
      <c r="AK138" s="396" t="str">
        <f t="shared" si="54"/>
        <v/>
      </c>
      <c r="AM138" s="396" t="str">
        <f t="shared" si="55"/>
        <v/>
      </c>
      <c r="AO138" s="396" t="str">
        <f t="shared" si="56"/>
        <v/>
      </c>
      <c r="AQ138" s="396" t="str">
        <f t="shared" si="57"/>
        <v/>
      </c>
    </row>
    <row r="139" spans="5:43">
      <c r="E139" s="396" t="str">
        <f t="shared" si="40"/>
        <v/>
      </c>
      <c r="G139" s="396" t="str">
        <f t="shared" si="40"/>
        <v/>
      </c>
      <c r="I139" s="396" t="str">
        <f t="shared" si="58"/>
        <v/>
      </c>
      <c r="K139" s="396" t="str">
        <f t="shared" si="41"/>
        <v/>
      </c>
      <c r="M139" s="396" t="str">
        <f t="shared" si="42"/>
        <v/>
      </c>
      <c r="O139" s="396" t="str">
        <f t="shared" si="43"/>
        <v/>
      </c>
      <c r="Q139" s="396" t="str">
        <f t="shared" si="44"/>
        <v/>
      </c>
      <c r="S139" s="396" t="str">
        <f t="shared" si="45"/>
        <v/>
      </c>
      <c r="U139" s="396" t="str">
        <f t="shared" si="46"/>
        <v/>
      </c>
      <c r="W139" s="396" t="str">
        <f t="shared" si="47"/>
        <v/>
      </c>
      <c r="Y139" s="396" t="str">
        <f t="shared" si="48"/>
        <v/>
      </c>
      <c r="AA139" s="396" t="str">
        <f t="shared" si="49"/>
        <v/>
      </c>
      <c r="AC139" s="396" t="str">
        <f t="shared" si="50"/>
        <v/>
      </c>
      <c r="AE139" s="396" t="str">
        <f t="shared" si="51"/>
        <v/>
      </c>
      <c r="AG139" s="396" t="str">
        <f t="shared" si="52"/>
        <v/>
      </c>
      <c r="AI139" s="396" t="str">
        <f t="shared" si="53"/>
        <v/>
      </c>
      <c r="AK139" s="396" t="str">
        <f t="shared" si="54"/>
        <v/>
      </c>
      <c r="AM139" s="396" t="str">
        <f t="shared" si="55"/>
        <v/>
      </c>
      <c r="AO139" s="396" t="str">
        <f t="shared" si="56"/>
        <v/>
      </c>
      <c r="AQ139" s="396" t="str">
        <f t="shared" si="57"/>
        <v/>
      </c>
    </row>
    <row r="140" spans="5:43">
      <c r="E140" s="396" t="str">
        <f t="shared" si="40"/>
        <v/>
      </c>
      <c r="G140" s="396" t="str">
        <f t="shared" si="40"/>
        <v/>
      </c>
      <c r="I140" s="396" t="str">
        <f t="shared" si="58"/>
        <v/>
      </c>
      <c r="K140" s="396" t="str">
        <f t="shared" si="41"/>
        <v/>
      </c>
      <c r="M140" s="396" t="str">
        <f t="shared" si="42"/>
        <v/>
      </c>
      <c r="O140" s="396" t="str">
        <f t="shared" si="43"/>
        <v/>
      </c>
      <c r="Q140" s="396" t="str">
        <f t="shared" si="44"/>
        <v/>
      </c>
      <c r="S140" s="396" t="str">
        <f t="shared" si="45"/>
        <v/>
      </c>
      <c r="U140" s="396" t="str">
        <f t="shared" si="46"/>
        <v/>
      </c>
      <c r="W140" s="396" t="str">
        <f t="shared" si="47"/>
        <v/>
      </c>
      <c r="Y140" s="396" t="str">
        <f t="shared" si="48"/>
        <v/>
      </c>
      <c r="AA140" s="396" t="str">
        <f t="shared" si="49"/>
        <v/>
      </c>
      <c r="AC140" s="396" t="str">
        <f t="shared" si="50"/>
        <v/>
      </c>
      <c r="AE140" s="396" t="str">
        <f t="shared" si="51"/>
        <v/>
      </c>
      <c r="AG140" s="396" t="str">
        <f t="shared" si="52"/>
        <v/>
      </c>
      <c r="AI140" s="396" t="str">
        <f t="shared" si="53"/>
        <v/>
      </c>
      <c r="AK140" s="396" t="str">
        <f t="shared" si="54"/>
        <v/>
      </c>
      <c r="AM140" s="396" t="str">
        <f t="shared" si="55"/>
        <v/>
      </c>
      <c r="AO140" s="396" t="str">
        <f t="shared" si="56"/>
        <v/>
      </c>
      <c r="AQ140" s="396" t="str">
        <f t="shared" si="57"/>
        <v/>
      </c>
    </row>
    <row r="141" spans="5:43">
      <c r="E141" s="396" t="str">
        <f t="shared" ref="E141:G204" si="59">IF(OR($B141=0,D141=0),"",D141/$B141)</f>
        <v/>
      </c>
      <c r="G141" s="396" t="str">
        <f t="shared" si="59"/>
        <v/>
      </c>
      <c r="I141" s="396" t="str">
        <f t="shared" si="58"/>
        <v/>
      </c>
      <c r="K141" s="396" t="str">
        <f t="shared" si="41"/>
        <v/>
      </c>
      <c r="M141" s="396" t="str">
        <f t="shared" si="42"/>
        <v/>
      </c>
      <c r="O141" s="396" t="str">
        <f t="shared" si="43"/>
        <v/>
      </c>
      <c r="Q141" s="396" t="str">
        <f t="shared" si="44"/>
        <v/>
      </c>
      <c r="S141" s="396" t="str">
        <f t="shared" si="45"/>
        <v/>
      </c>
      <c r="U141" s="396" t="str">
        <f t="shared" si="46"/>
        <v/>
      </c>
      <c r="W141" s="396" t="str">
        <f t="shared" si="47"/>
        <v/>
      </c>
      <c r="Y141" s="396" t="str">
        <f t="shared" si="48"/>
        <v/>
      </c>
      <c r="AA141" s="396" t="str">
        <f t="shared" si="49"/>
        <v/>
      </c>
      <c r="AC141" s="396" t="str">
        <f t="shared" si="50"/>
        <v/>
      </c>
      <c r="AE141" s="396" t="str">
        <f t="shared" si="51"/>
        <v/>
      </c>
      <c r="AG141" s="396" t="str">
        <f t="shared" si="52"/>
        <v/>
      </c>
      <c r="AI141" s="396" t="str">
        <f t="shared" si="53"/>
        <v/>
      </c>
      <c r="AK141" s="396" t="str">
        <f t="shared" si="54"/>
        <v/>
      </c>
      <c r="AM141" s="396" t="str">
        <f t="shared" si="55"/>
        <v/>
      </c>
      <c r="AO141" s="396" t="str">
        <f t="shared" si="56"/>
        <v/>
      </c>
      <c r="AQ141" s="396" t="str">
        <f t="shared" si="57"/>
        <v/>
      </c>
    </row>
    <row r="142" spans="5:43">
      <c r="E142" s="396" t="str">
        <f t="shared" si="59"/>
        <v/>
      </c>
      <c r="G142" s="396" t="str">
        <f t="shared" si="59"/>
        <v/>
      </c>
      <c r="I142" s="396" t="str">
        <f t="shared" si="58"/>
        <v/>
      </c>
      <c r="K142" s="396" t="str">
        <f t="shared" si="41"/>
        <v/>
      </c>
      <c r="M142" s="396" t="str">
        <f t="shared" si="42"/>
        <v/>
      </c>
      <c r="O142" s="396" t="str">
        <f t="shared" si="43"/>
        <v/>
      </c>
      <c r="Q142" s="396" t="str">
        <f t="shared" si="44"/>
        <v/>
      </c>
      <c r="S142" s="396" t="str">
        <f t="shared" si="45"/>
        <v/>
      </c>
      <c r="U142" s="396" t="str">
        <f t="shared" si="46"/>
        <v/>
      </c>
      <c r="W142" s="396" t="str">
        <f t="shared" si="47"/>
        <v/>
      </c>
      <c r="Y142" s="396" t="str">
        <f t="shared" si="48"/>
        <v/>
      </c>
      <c r="AA142" s="396" t="str">
        <f t="shared" si="49"/>
        <v/>
      </c>
      <c r="AC142" s="396" t="str">
        <f t="shared" si="50"/>
        <v/>
      </c>
      <c r="AE142" s="396" t="str">
        <f t="shared" si="51"/>
        <v/>
      </c>
      <c r="AG142" s="396" t="str">
        <f t="shared" si="52"/>
        <v/>
      </c>
      <c r="AI142" s="396" t="str">
        <f t="shared" si="53"/>
        <v/>
      </c>
      <c r="AK142" s="396" t="str">
        <f t="shared" si="54"/>
        <v/>
      </c>
      <c r="AM142" s="396" t="str">
        <f t="shared" si="55"/>
        <v/>
      </c>
      <c r="AO142" s="396" t="str">
        <f t="shared" si="56"/>
        <v/>
      </c>
      <c r="AQ142" s="396" t="str">
        <f t="shared" si="57"/>
        <v/>
      </c>
    </row>
    <row r="143" spans="5:43">
      <c r="E143" s="396" t="str">
        <f t="shared" si="59"/>
        <v/>
      </c>
      <c r="G143" s="396" t="str">
        <f t="shared" si="59"/>
        <v/>
      </c>
      <c r="I143" s="396" t="str">
        <f t="shared" si="58"/>
        <v/>
      </c>
      <c r="K143" s="396" t="str">
        <f t="shared" si="41"/>
        <v/>
      </c>
      <c r="M143" s="396" t="str">
        <f t="shared" si="42"/>
        <v/>
      </c>
      <c r="O143" s="396" t="str">
        <f t="shared" si="43"/>
        <v/>
      </c>
      <c r="Q143" s="396" t="str">
        <f t="shared" si="44"/>
        <v/>
      </c>
      <c r="S143" s="396" t="str">
        <f t="shared" si="45"/>
        <v/>
      </c>
      <c r="U143" s="396" t="str">
        <f t="shared" si="46"/>
        <v/>
      </c>
      <c r="W143" s="396" t="str">
        <f t="shared" si="47"/>
        <v/>
      </c>
      <c r="Y143" s="396" t="str">
        <f t="shared" si="48"/>
        <v/>
      </c>
      <c r="AA143" s="396" t="str">
        <f t="shared" si="49"/>
        <v/>
      </c>
      <c r="AC143" s="396" t="str">
        <f t="shared" si="50"/>
        <v/>
      </c>
      <c r="AE143" s="396" t="str">
        <f t="shared" si="51"/>
        <v/>
      </c>
      <c r="AG143" s="396" t="str">
        <f t="shared" si="52"/>
        <v/>
      </c>
      <c r="AI143" s="396" t="str">
        <f t="shared" si="53"/>
        <v/>
      </c>
      <c r="AK143" s="396" t="str">
        <f t="shared" si="54"/>
        <v/>
      </c>
      <c r="AM143" s="396" t="str">
        <f t="shared" si="55"/>
        <v/>
      </c>
      <c r="AO143" s="396" t="str">
        <f t="shared" si="56"/>
        <v/>
      </c>
      <c r="AQ143" s="396" t="str">
        <f t="shared" si="57"/>
        <v/>
      </c>
    </row>
    <row r="144" spans="5:43">
      <c r="E144" s="396" t="str">
        <f t="shared" si="59"/>
        <v/>
      </c>
      <c r="G144" s="396" t="str">
        <f t="shared" si="59"/>
        <v/>
      </c>
      <c r="I144" s="396" t="str">
        <f t="shared" si="58"/>
        <v/>
      </c>
      <c r="K144" s="396" t="str">
        <f t="shared" si="41"/>
        <v/>
      </c>
      <c r="M144" s="396" t="str">
        <f t="shared" si="42"/>
        <v/>
      </c>
      <c r="O144" s="396" t="str">
        <f t="shared" si="43"/>
        <v/>
      </c>
      <c r="Q144" s="396" t="str">
        <f t="shared" si="44"/>
        <v/>
      </c>
      <c r="S144" s="396" t="str">
        <f t="shared" si="45"/>
        <v/>
      </c>
      <c r="U144" s="396" t="str">
        <f t="shared" si="46"/>
        <v/>
      </c>
      <c r="W144" s="396" t="str">
        <f t="shared" si="47"/>
        <v/>
      </c>
      <c r="Y144" s="396" t="str">
        <f t="shared" si="48"/>
        <v/>
      </c>
      <c r="AA144" s="396" t="str">
        <f t="shared" si="49"/>
        <v/>
      </c>
      <c r="AC144" s="396" t="str">
        <f t="shared" si="50"/>
        <v/>
      </c>
      <c r="AE144" s="396" t="str">
        <f t="shared" si="51"/>
        <v/>
      </c>
      <c r="AG144" s="396" t="str">
        <f t="shared" si="52"/>
        <v/>
      </c>
      <c r="AI144" s="396" t="str">
        <f t="shared" si="53"/>
        <v/>
      </c>
      <c r="AK144" s="396" t="str">
        <f t="shared" si="54"/>
        <v/>
      </c>
      <c r="AM144" s="396" t="str">
        <f t="shared" si="55"/>
        <v/>
      </c>
      <c r="AO144" s="396" t="str">
        <f t="shared" si="56"/>
        <v/>
      </c>
      <c r="AQ144" s="396" t="str">
        <f t="shared" si="57"/>
        <v/>
      </c>
    </row>
    <row r="145" spans="5:43">
      <c r="E145" s="396" t="str">
        <f t="shared" si="59"/>
        <v/>
      </c>
      <c r="G145" s="396" t="str">
        <f t="shared" si="59"/>
        <v/>
      </c>
      <c r="I145" s="396" t="str">
        <f t="shared" si="58"/>
        <v/>
      </c>
      <c r="K145" s="396" t="str">
        <f t="shared" si="41"/>
        <v/>
      </c>
      <c r="M145" s="396" t="str">
        <f t="shared" si="42"/>
        <v/>
      </c>
      <c r="O145" s="396" t="str">
        <f t="shared" si="43"/>
        <v/>
      </c>
      <c r="Q145" s="396" t="str">
        <f t="shared" si="44"/>
        <v/>
      </c>
      <c r="S145" s="396" t="str">
        <f t="shared" si="45"/>
        <v/>
      </c>
      <c r="U145" s="396" t="str">
        <f t="shared" si="46"/>
        <v/>
      </c>
      <c r="W145" s="396" t="str">
        <f t="shared" si="47"/>
        <v/>
      </c>
      <c r="Y145" s="396" t="str">
        <f t="shared" si="48"/>
        <v/>
      </c>
      <c r="AA145" s="396" t="str">
        <f t="shared" si="49"/>
        <v/>
      </c>
      <c r="AC145" s="396" t="str">
        <f t="shared" si="50"/>
        <v/>
      </c>
      <c r="AE145" s="396" t="str">
        <f t="shared" si="51"/>
        <v/>
      </c>
      <c r="AG145" s="396" t="str">
        <f t="shared" si="52"/>
        <v/>
      </c>
      <c r="AI145" s="396" t="str">
        <f t="shared" si="53"/>
        <v/>
      </c>
      <c r="AK145" s="396" t="str">
        <f t="shared" si="54"/>
        <v/>
      </c>
      <c r="AM145" s="396" t="str">
        <f t="shared" si="55"/>
        <v/>
      </c>
      <c r="AO145" s="396" t="str">
        <f t="shared" si="56"/>
        <v/>
      </c>
      <c r="AQ145" s="396" t="str">
        <f t="shared" si="57"/>
        <v/>
      </c>
    </row>
    <row r="146" spans="5:43">
      <c r="E146" s="396" t="str">
        <f t="shared" si="59"/>
        <v/>
      </c>
      <c r="G146" s="396" t="str">
        <f t="shared" si="59"/>
        <v/>
      </c>
      <c r="I146" s="396" t="str">
        <f t="shared" si="58"/>
        <v/>
      </c>
      <c r="K146" s="396" t="str">
        <f t="shared" si="41"/>
        <v/>
      </c>
      <c r="M146" s="396" t="str">
        <f t="shared" si="42"/>
        <v/>
      </c>
      <c r="O146" s="396" t="str">
        <f t="shared" si="43"/>
        <v/>
      </c>
      <c r="Q146" s="396" t="str">
        <f t="shared" si="44"/>
        <v/>
      </c>
      <c r="S146" s="396" t="str">
        <f t="shared" si="45"/>
        <v/>
      </c>
      <c r="U146" s="396" t="str">
        <f t="shared" si="46"/>
        <v/>
      </c>
      <c r="W146" s="396" t="str">
        <f t="shared" si="47"/>
        <v/>
      </c>
      <c r="Y146" s="396" t="str">
        <f t="shared" si="48"/>
        <v/>
      </c>
      <c r="AA146" s="396" t="str">
        <f t="shared" si="49"/>
        <v/>
      </c>
      <c r="AC146" s="396" t="str">
        <f t="shared" si="50"/>
        <v/>
      </c>
      <c r="AE146" s="396" t="str">
        <f t="shared" si="51"/>
        <v/>
      </c>
      <c r="AG146" s="396" t="str">
        <f t="shared" si="52"/>
        <v/>
      </c>
      <c r="AI146" s="396" t="str">
        <f t="shared" si="53"/>
        <v/>
      </c>
      <c r="AK146" s="396" t="str">
        <f t="shared" si="54"/>
        <v/>
      </c>
      <c r="AM146" s="396" t="str">
        <f t="shared" si="55"/>
        <v/>
      </c>
      <c r="AO146" s="396" t="str">
        <f t="shared" si="56"/>
        <v/>
      </c>
      <c r="AQ146" s="396" t="str">
        <f t="shared" si="57"/>
        <v/>
      </c>
    </row>
    <row r="147" spans="5:43">
      <c r="E147" s="396" t="str">
        <f t="shared" si="59"/>
        <v/>
      </c>
      <c r="G147" s="396" t="str">
        <f t="shared" si="59"/>
        <v/>
      </c>
      <c r="I147" s="396" t="str">
        <f t="shared" si="58"/>
        <v/>
      </c>
      <c r="K147" s="396" t="str">
        <f t="shared" si="41"/>
        <v/>
      </c>
      <c r="M147" s="396" t="str">
        <f t="shared" si="42"/>
        <v/>
      </c>
      <c r="O147" s="396" t="str">
        <f t="shared" si="43"/>
        <v/>
      </c>
      <c r="Q147" s="396" t="str">
        <f t="shared" si="44"/>
        <v/>
      </c>
      <c r="S147" s="396" t="str">
        <f t="shared" si="45"/>
        <v/>
      </c>
      <c r="U147" s="396" t="str">
        <f t="shared" si="46"/>
        <v/>
      </c>
      <c r="W147" s="396" t="str">
        <f t="shared" si="47"/>
        <v/>
      </c>
      <c r="Y147" s="396" t="str">
        <f t="shared" si="48"/>
        <v/>
      </c>
      <c r="AA147" s="396" t="str">
        <f t="shared" si="49"/>
        <v/>
      </c>
      <c r="AC147" s="396" t="str">
        <f t="shared" si="50"/>
        <v/>
      </c>
      <c r="AE147" s="396" t="str">
        <f t="shared" si="51"/>
        <v/>
      </c>
      <c r="AG147" s="396" t="str">
        <f t="shared" si="52"/>
        <v/>
      </c>
      <c r="AI147" s="396" t="str">
        <f t="shared" si="53"/>
        <v/>
      </c>
      <c r="AK147" s="396" t="str">
        <f t="shared" si="54"/>
        <v/>
      </c>
      <c r="AM147" s="396" t="str">
        <f t="shared" si="55"/>
        <v/>
      </c>
      <c r="AO147" s="396" t="str">
        <f t="shared" si="56"/>
        <v/>
      </c>
      <c r="AQ147" s="396" t="str">
        <f t="shared" si="57"/>
        <v/>
      </c>
    </row>
    <row r="148" spans="5:43">
      <c r="E148" s="396" t="str">
        <f t="shared" si="59"/>
        <v/>
      </c>
      <c r="G148" s="396" t="str">
        <f t="shared" si="59"/>
        <v/>
      </c>
      <c r="I148" s="396" t="str">
        <f t="shared" si="58"/>
        <v/>
      </c>
      <c r="K148" s="396" t="str">
        <f t="shared" si="41"/>
        <v/>
      </c>
      <c r="M148" s="396" t="str">
        <f t="shared" si="42"/>
        <v/>
      </c>
      <c r="O148" s="396" t="str">
        <f t="shared" si="43"/>
        <v/>
      </c>
      <c r="Q148" s="396" t="str">
        <f t="shared" si="44"/>
        <v/>
      </c>
      <c r="S148" s="396" t="str">
        <f t="shared" si="45"/>
        <v/>
      </c>
      <c r="U148" s="396" t="str">
        <f t="shared" si="46"/>
        <v/>
      </c>
      <c r="W148" s="396" t="str">
        <f t="shared" si="47"/>
        <v/>
      </c>
      <c r="Y148" s="396" t="str">
        <f t="shared" si="48"/>
        <v/>
      </c>
      <c r="AA148" s="396" t="str">
        <f t="shared" si="49"/>
        <v/>
      </c>
      <c r="AC148" s="396" t="str">
        <f t="shared" si="50"/>
        <v/>
      </c>
      <c r="AE148" s="396" t="str">
        <f t="shared" si="51"/>
        <v/>
      </c>
      <c r="AG148" s="396" t="str">
        <f t="shared" si="52"/>
        <v/>
      </c>
      <c r="AI148" s="396" t="str">
        <f t="shared" si="53"/>
        <v/>
      </c>
      <c r="AK148" s="396" t="str">
        <f t="shared" si="54"/>
        <v/>
      </c>
      <c r="AM148" s="396" t="str">
        <f t="shared" si="55"/>
        <v/>
      </c>
      <c r="AO148" s="396" t="str">
        <f t="shared" si="56"/>
        <v/>
      </c>
      <c r="AQ148" s="396" t="str">
        <f t="shared" si="57"/>
        <v/>
      </c>
    </row>
    <row r="149" spans="5:43">
      <c r="E149" s="396" t="str">
        <f t="shared" si="59"/>
        <v/>
      </c>
      <c r="G149" s="396" t="str">
        <f t="shared" si="59"/>
        <v/>
      </c>
      <c r="I149" s="396" t="str">
        <f t="shared" si="58"/>
        <v/>
      </c>
      <c r="K149" s="396" t="str">
        <f t="shared" si="41"/>
        <v/>
      </c>
      <c r="M149" s="396" t="str">
        <f t="shared" si="42"/>
        <v/>
      </c>
      <c r="O149" s="396" t="str">
        <f t="shared" si="43"/>
        <v/>
      </c>
      <c r="Q149" s="396" t="str">
        <f t="shared" si="44"/>
        <v/>
      </c>
      <c r="S149" s="396" t="str">
        <f t="shared" si="45"/>
        <v/>
      </c>
      <c r="U149" s="396" t="str">
        <f t="shared" si="46"/>
        <v/>
      </c>
      <c r="W149" s="396" t="str">
        <f t="shared" si="47"/>
        <v/>
      </c>
      <c r="Y149" s="396" t="str">
        <f t="shared" si="48"/>
        <v/>
      </c>
      <c r="AA149" s="396" t="str">
        <f t="shared" si="49"/>
        <v/>
      </c>
      <c r="AC149" s="396" t="str">
        <f t="shared" si="50"/>
        <v/>
      </c>
      <c r="AE149" s="396" t="str">
        <f t="shared" si="51"/>
        <v/>
      </c>
      <c r="AG149" s="396" t="str">
        <f t="shared" si="52"/>
        <v/>
      </c>
      <c r="AI149" s="396" t="str">
        <f t="shared" si="53"/>
        <v/>
      </c>
      <c r="AK149" s="396" t="str">
        <f t="shared" si="54"/>
        <v/>
      </c>
      <c r="AM149" s="396" t="str">
        <f t="shared" si="55"/>
        <v/>
      </c>
      <c r="AO149" s="396" t="str">
        <f t="shared" si="56"/>
        <v/>
      </c>
      <c r="AQ149" s="396" t="str">
        <f t="shared" si="57"/>
        <v/>
      </c>
    </row>
    <row r="150" spans="5:43">
      <c r="E150" s="396" t="str">
        <f t="shared" si="59"/>
        <v/>
      </c>
      <c r="G150" s="396" t="str">
        <f t="shared" si="59"/>
        <v/>
      </c>
      <c r="I150" s="396" t="str">
        <f t="shared" si="58"/>
        <v/>
      </c>
      <c r="K150" s="396" t="str">
        <f t="shared" si="41"/>
        <v/>
      </c>
      <c r="M150" s="396" t="str">
        <f t="shared" si="42"/>
        <v/>
      </c>
      <c r="O150" s="396" t="str">
        <f t="shared" si="43"/>
        <v/>
      </c>
      <c r="Q150" s="396" t="str">
        <f t="shared" si="44"/>
        <v/>
      </c>
      <c r="S150" s="396" t="str">
        <f t="shared" si="45"/>
        <v/>
      </c>
      <c r="U150" s="396" t="str">
        <f t="shared" si="46"/>
        <v/>
      </c>
      <c r="W150" s="396" t="str">
        <f t="shared" si="47"/>
        <v/>
      </c>
      <c r="Y150" s="396" t="str">
        <f t="shared" si="48"/>
        <v/>
      </c>
      <c r="AA150" s="396" t="str">
        <f t="shared" si="49"/>
        <v/>
      </c>
      <c r="AC150" s="396" t="str">
        <f t="shared" si="50"/>
        <v/>
      </c>
      <c r="AE150" s="396" t="str">
        <f t="shared" si="51"/>
        <v/>
      </c>
      <c r="AG150" s="396" t="str">
        <f t="shared" si="52"/>
        <v/>
      </c>
      <c r="AI150" s="396" t="str">
        <f t="shared" si="53"/>
        <v/>
      </c>
      <c r="AK150" s="396" t="str">
        <f t="shared" si="54"/>
        <v/>
      </c>
      <c r="AM150" s="396" t="str">
        <f t="shared" si="55"/>
        <v/>
      </c>
      <c r="AO150" s="396" t="str">
        <f t="shared" si="56"/>
        <v/>
      </c>
      <c r="AQ150" s="396" t="str">
        <f t="shared" si="57"/>
        <v/>
      </c>
    </row>
    <row r="151" spans="5:43">
      <c r="E151" s="396" t="str">
        <f t="shared" si="59"/>
        <v/>
      </c>
      <c r="G151" s="396" t="str">
        <f t="shared" si="59"/>
        <v/>
      </c>
      <c r="I151" s="396" t="str">
        <f t="shared" si="58"/>
        <v/>
      </c>
      <c r="K151" s="396" t="str">
        <f t="shared" si="41"/>
        <v/>
      </c>
      <c r="M151" s="396" t="str">
        <f t="shared" si="42"/>
        <v/>
      </c>
      <c r="O151" s="396" t="str">
        <f t="shared" si="43"/>
        <v/>
      </c>
      <c r="Q151" s="396" t="str">
        <f t="shared" si="44"/>
        <v/>
      </c>
      <c r="S151" s="396" t="str">
        <f t="shared" si="45"/>
        <v/>
      </c>
      <c r="U151" s="396" t="str">
        <f t="shared" si="46"/>
        <v/>
      </c>
      <c r="W151" s="396" t="str">
        <f t="shared" si="47"/>
        <v/>
      </c>
      <c r="Y151" s="396" t="str">
        <f t="shared" si="48"/>
        <v/>
      </c>
      <c r="AA151" s="396" t="str">
        <f t="shared" si="49"/>
        <v/>
      </c>
      <c r="AC151" s="396" t="str">
        <f t="shared" si="50"/>
        <v/>
      </c>
      <c r="AE151" s="396" t="str">
        <f t="shared" si="51"/>
        <v/>
      </c>
      <c r="AG151" s="396" t="str">
        <f t="shared" si="52"/>
        <v/>
      </c>
      <c r="AI151" s="396" t="str">
        <f t="shared" si="53"/>
        <v/>
      </c>
      <c r="AK151" s="396" t="str">
        <f t="shared" si="54"/>
        <v/>
      </c>
      <c r="AM151" s="396" t="str">
        <f t="shared" si="55"/>
        <v/>
      </c>
      <c r="AO151" s="396" t="str">
        <f t="shared" si="56"/>
        <v/>
      </c>
      <c r="AQ151" s="396" t="str">
        <f t="shared" si="57"/>
        <v/>
      </c>
    </row>
    <row r="152" spans="5:43">
      <c r="E152" s="396" t="str">
        <f t="shared" si="59"/>
        <v/>
      </c>
      <c r="G152" s="396" t="str">
        <f t="shared" si="59"/>
        <v/>
      </c>
      <c r="I152" s="396" t="str">
        <f t="shared" si="58"/>
        <v/>
      </c>
      <c r="K152" s="396" t="str">
        <f t="shared" si="41"/>
        <v/>
      </c>
      <c r="M152" s="396" t="str">
        <f t="shared" si="42"/>
        <v/>
      </c>
      <c r="O152" s="396" t="str">
        <f t="shared" si="43"/>
        <v/>
      </c>
      <c r="Q152" s="396" t="str">
        <f t="shared" si="44"/>
        <v/>
      </c>
      <c r="S152" s="396" t="str">
        <f t="shared" si="45"/>
        <v/>
      </c>
      <c r="U152" s="396" t="str">
        <f t="shared" si="46"/>
        <v/>
      </c>
      <c r="W152" s="396" t="str">
        <f t="shared" si="47"/>
        <v/>
      </c>
      <c r="Y152" s="396" t="str">
        <f t="shared" si="48"/>
        <v/>
      </c>
      <c r="AA152" s="396" t="str">
        <f t="shared" si="49"/>
        <v/>
      </c>
      <c r="AC152" s="396" t="str">
        <f t="shared" si="50"/>
        <v/>
      </c>
      <c r="AE152" s="396" t="str">
        <f t="shared" si="51"/>
        <v/>
      </c>
      <c r="AG152" s="396" t="str">
        <f t="shared" si="52"/>
        <v/>
      </c>
      <c r="AI152" s="396" t="str">
        <f t="shared" si="53"/>
        <v/>
      </c>
      <c r="AK152" s="396" t="str">
        <f t="shared" si="54"/>
        <v/>
      </c>
      <c r="AM152" s="396" t="str">
        <f t="shared" si="55"/>
        <v/>
      </c>
      <c r="AO152" s="396" t="str">
        <f t="shared" si="56"/>
        <v/>
      </c>
      <c r="AQ152" s="396" t="str">
        <f t="shared" si="57"/>
        <v/>
      </c>
    </row>
    <row r="153" spans="5:43">
      <c r="E153" s="396" t="str">
        <f t="shared" si="59"/>
        <v/>
      </c>
      <c r="G153" s="396" t="str">
        <f t="shared" si="59"/>
        <v/>
      </c>
      <c r="I153" s="396" t="str">
        <f t="shared" si="58"/>
        <v/>
      </c>
      <c r="K153" s="396" t="str">
        <f t="shared" si="41"/>
        <v/>
      </c>
      <c r="M153" s="396" t="str">
        <f t="shared" si="42"/>
        <v/>
      </c>
      <c r="O153" s="396" t="str">
        <f t="shared" si="43"/>
        <v/>
      </c>
      <c r="Q153" s="396" t="str">
        <f t="shared" si="44"/>
        <v/>
      </c>
      <c r="S153" s="396" t="str">
        <f t="shared" si="45"/>
        <v/>
      </c>
      <c r="U153" s="396" t="str">
        <f t="shared" si="46"/>
        <v/>
      </c>
      <c r="W153" s="396" t="str">
        <f t="shared" si="47"/>
        <v/>
      </c>
      <c r="Y153" s="396" t="str">
        <f t="shared" si="48"/>
        <v/>
      </c>
      <c r="AA153" s="396" t="str">
        <f t="shared" si="49"/>
        <v/>
      </c>
      <c r="AC153" s="396" t="str">
        <f t="shared" si="50"/>
        <v/>
      </c>
      <c r="AE153" s="396" t="str">
        <f t="shared" si="51"/>
        <v/>
      </c>
      <c r="AG153" s="396" t="str">
        <f t="shared" si="52"/>
        <v/>
      </c>
      <c r="AI153" s="396" t="str">
        <f t="shared" si="53"/>
        <v/>
      </c>
      <c r="AK153" s="396" t="str">
        <f t="shared" si="54"/>
        <v/>
      </c>
      <c r="AM153" s="396" t="str">
        <f t="shared" si="55"/>
        <v/>
      </c>
      <c r="AO153" s="396" t="str">
        <f t="shared" si="56"/>
        <v/>
      </c>
      <c r="AQ153" s="396" t="str">
        <f t="shared" si="57"/>
        <v/>
      </c>
    </row>
    <row r="154" spans="5:43">
      <c r="E154" s="396" t="str">
        <f t="shared" si="59"/>
        <v/>
      </c>
      <c r="G154" s="396" t="str">
        <f t="shared" si="59"/>
        <v/>
      </c>
      <c r="I154" s="396" t="str">
        <f t="shared" si="58"/>
        <v/>
      </c>
      <c r="K154" s="396" t="str">
        <f t="shared" si="41"/>
        <v/>
      </c>
      <c r="M154" s="396" t="str">
        <f t="shared" si="42"/>
        <v/>
      </c>
      <c r="O154" s="396" t="str">
        <f t="shared" si="43"/>
        <v/>
      </c>
      <c r="Q154" s="396" t="str">
        <f t="shared" si="44"/>
        <v/>
      </c>
      <c r="S154" s="396" t="str">
        <f t="shared" si="45"/>
        <v/>
      </c>
      <c r="U154" s="396" t="str">
        <f t="shared" si="46"/>
        <v/>
      </c>
      <c r="W154" s="396" t="str">
        <f t="shared" si="47"/>
        <v/>
      </c>
      <c r="Y154" s="396" t="str">
        <f t="shared" si="48"/>
        <v/>
      </c>
      <c r="AA154" s="396" t="str">
        <f t="shared" si="49"/>
        <v/>
      </c>
      <c r="AC154" s="396" t="str">
        <f t="shared" si="50"/>
        <v/>
      </c>
      <c r="AE154" s="396" t="str">
        <f t="shared" si="51"/>
        <v/>
      </c>
      <c r="AG154" s="396" t="str">
        <f t="shared" si="52"/>
        <v/>
      </c>
      <c r="AI154" s="396" t="str">
        <f t="shared" si="53"/>
        <v/>
      </c>
      <c r="AK154" s="396" t="str">
        <f t="shared" si="54"/>
        <v/>
      </c>
      <c r="AM154" s="396" t="str">
        <f t="shared" si="55"/>
        <v/>
      </c>
      <c r="AO154" s="396" t="str">
        <f t="shared" si="56"/>
        <v/>
      </c>
      <c r="AQ154" s="396" t="str">
        <f t="shared" si="57"/>
        <v/>
      </c>
    </row>
    <row r="155" spans="5:43">
      <c r="E155" s="396" t="str">
        <f t="shared" si="59"/>
        <v/>
      </c>
      <c r="G155" s="396" t="str">
        <f t="shared" si="59"/>
        <v/>
      </c>
      <c r="I155" s="396" t="str">
        <f t="shared" si="58"/>
        <v/>
      </c>
      <c r="K155" s="396" t="str">
        <f t="shared" si="41"/>
        <v/>
      </c>
      <c r="M155" s="396" t="str">
        <f t="shared" si="42"/>
        <v/>
      </c>
      <c r="O155" s="396" t="str">
        <f t="shared" si="43"/>
        <v/>
      </c>
      <c r="Q155" s="396" t="str">
        <f t="shared" si="44"/>
        <v/>
      </c>
      <c r="S155" s="396" t="str">
        <f t="shared" si="45"/>
        <v/>
      </c>
      <c r="U155" s="396" t="str">
        <f t="shared" si="46"/>
        <v/>
      </c>
      <c r="W155" s="396" t="str">
        <f t="shared" si="47"/>
        <v/>
      </c>
      <c r="Y155" s="396" t="str">
        <f t="shared" si="48"/>
        <v/>
      </c>
      <c r="AA155" s="396" t="str">
        <f t="shared" si="49"/>
        <v/>
      </c>
      <c r="AC155" s="396" t="str">
        <f t="shared" si="50"/>
        <v/>
      </c>
      <c r="AE155" s="396" t="str">
        <f t="shared" si="51"/>
        <v/>
      </c>
      <c r="AG155" s="396" t="str">
        <f t="shared" si="52"/>
        <v/>
      </c>
      <c r="AI155" s="396" t="str">
        <f t="shared" si="53"/>
        <v/>
      </c>
      <c r="AK155" s="396" t="str">
        <f t="shared" si="54"/>
        <v/>
      </c>
      <c r="AM155" s="396" t="str">
        <f t="shared" si="55"/>
        <v/>
      </c>
      <c r="AO155" s="396" t="str">
        <f t="shared" si="56"/>
        <v/>
      </c>
      <c r="AQ155" s="396" t="str">
        <f t="shared" si="57"/>
        <v/>
      </c>
    </row>
    <row r="156" spans="5:43">
      <c r="E156" s="396" t="str">
        <f t="shared" si="59"/>
        <v/>
      </c>
      <c r="G156" s="396" t="str">
        <f t="shared" si="59"/>
        <v/>
      </c>
      <c r="I156" s="396" t="str">
        <f t="shared" si="58"/>
        <v/>
      </c>
      <c r="K156" s="396" t="str">
        <f t="shared" si="41"/>
        <v/>
      </c>
      <c r="M156" s="396" t="str">
        <f t="shared" si="42"/>
        <v/>
      </c>
      <c r="O156" s="396" t="str">
        <f t="shared" si="43"/>
        <v/>
      </c>
      <c r="Q156" s="396" t="str">
        <f t="shared" si="44"/>
        <v/>
      </c>
      <c r="S156" s="396" t="str">
        <f t="shared" si="45"/>
        <v/>
      </c>
      <c r="U156" s="396" t="str">
        <f t="shared" si="46"/>
        <v/>
      </c>
      <c r="W156" s="396" t="str">
        <f t="shared" si="47"/>
        <v/>
      </c>
      <c r="Y156" s="396" t="str">
        <f t="shared" si="48"/>
        <v/>
      </c>
      <c r="AA156" s="396" t="str">
        <f t="shared" si="49"/>
        <v/>
      </c>
      <c r="AC156" s="396" t="str">
        <f t="shared" si="50"/>
        <v/>
      </c>
      <c r="AE156" s="396" t="str">
        <f t="shared" si="51"/>
        <v/>
      </c>
      <c r="AG156" s="396" t="str">
        <f t="shared" si="52"/>
        <v/>
      </c>
      <c r="AI156" s="396" t="str">
        <f t="shared" si="53"/>
        <v/>
      </c>
      <c r="AK156" s="396" t="str">
        <f t="shared" si="54"/>
        <v/>
      </c>
      <c r="AM156" s="396" t="str">
        <f t="shared" si="55"/>
        <v/>
      </c>
      <c r="AO156" s="396" t="str">
        <f t="shared" si="56"/>
        <v/>
      </c>
      <c r="AQ156" s="396" t="str">
        <f t="shared" si="57"/>
        <v/>
      </c>
    </row>
    <row r="157" spans="5:43">
      <c r="E157" s="396" t="str">
        <f t="shared" si="59"/>
        <v/>
      </c>
      <c r="G157" s="396" t="str">
        <f t="shared" si="59"/>
        <v/>
      </c>
      <c r="I157" s="396" t="str">
        <f t="shared" si="58"/>
        <v/>
      </c>
      <c r="K157" s="396" t="str">
        <f t="shared" ref="K157:K220" si="60">IF(OR($B157=0,J157=0),"",J157/$B157)</f>
        <v/>
      </c>
      <c r="M157" s="396" t="str">
        <f t="shared" ref="M157:M220" si="61">IF(OR($B157=0,L157=0),"",L157/$B157)</f>
        <v/>
      </c>
      <c r="O157" s="396" t="str">
        <f t="shared" ref="O157:O220" si="62">IF(OR($B157=0,N157=0),"",N157/$B157)</f>
        <v/>
      </c>
      <c r="Q157" s="396" t="str">
        <f t="shared" ref="Q157:Q220" si="63">IF(OR($B157=0,P157=0),"",P157/$B157)</f>
        <v/>
      </c>
      <c r="S157" s="396" t="str">
        <f t="shared" ref="S157:S220" si="64">IF(OR($B157=0,R157=0),"",R157/$B157)</f>
        <v/>
      </c>
      <c r="U157" s="396" t="str">
        <f t="shared" ref="U157:U220" si="65">IF(OR($B157=0,T157=0),"",T157/$B157)</f>
        <v/>
      </c>
      <c r="W157" s="396" t="str">
        <f t="shared" ref="W157:W220" si="66">IF(OR($B157=0,V157=0),"",V157/$B157)</f>
        <v/>
      </c>
      <c r="Y157" s="396" t="str">
        <f t="shared" ref="Y157:Y220" si="67">IF(OR($B157=0,X157=0),"",X157/$B157)</f>
        <v/>
      </c>
      <c r="AA157" s="396" t="str">
        <f t="shared" ref="AA157:AA220" si="68">IF(OR($B157=0,Z157=0),"",Z157/$B157)</f>
        <v/>
      </c>
      <c r="AC157" s="396" t="str">
        <f t="shared" ref="AC157:AC220" si="69">IF(OR($B157=0,AB157=0),"",AB157/$B157)</f>
        <v/>
      </c>
      <c r="AE157" s="396" t="str">
        <f t="shared" ref="AE157:AE220" si="70">IF(OR($B157=0,AD157=0),"",AD157/$B157)</f>
        <v/>
      </c>
      <c r="AG157" s="396" t="str">
        <f t="shared" ref="AG157:AG220" si="71">IF(OR($B157=0,AF157=0),"",AF157/$B157)</f>
        <v/>
      </c>
      <c r="AI157" s="396" t="str">
        <f t="shared" ref="AI157:AI220" si="72">IF(OR($B157=0,AH157=0),"",AH157/$B157)</f>
        <v/>
      </c>
      <c r="AK157" s="396" t="str">
        <f t="shared" ref="AK157:AK220" si="73">IF(OR($B157=0,AJ157=0),"",AJ157/$B157)</f>
        <v/>
      </c>
      <c r="AM157" s="396" t="str">
        <f t="shared" ref="AM157:AM220" si="74">IF(OR($B157=0,AL157=0),"",AL157/$B157)</f>
        <v/>
      </c>
      <c r="AO157" s="396" t="str">
        <f t="shared" ref="AO157:AO220" si="75">IF(OR($B157=0,AN157=0),"",AN157/$B157)</f>
        <v/>
      </c>
      <c r="AQ157" s="396" t="str">
        <f t="shared" ref="AQ157:AQ220" si="76">IF(OR($B157=0,AP157=0),"",AP157/$B157)</f>
        <v/>
      </c>
    </row>
    <row r="158" spans="5:43">
      <c r="E158" s="396" t="str">
        <f t="shared" si="59"/>
        <v/>
      </c>
      <c r="G158" s="396" t="str">
        <f t="shared" si="59"/>
        <v/>
      </c>
      <c r="I158" s="396" t="str">
        <f t="shared" si="58"/>
        <v/>
      </c>
      <c r="K158" s="396" t="str">
        <f t="shared" si="60"/>
        <v/>
      </c>
      <c r="M158" s="396" t="str">
        <f t="shared" si="61"/>
        <v/>
      </c>
      <c r="O158" s="396" t="str">
        <f t="shared" si="62"/>
        <v/>
      </c>
      <c r="Q158" s="396" t="str">
        <f t="shared" si="63"/>
        <v/>
      </c>
      <c r="S158" s="396" t="str">
        <f t="shared" si="64"/>
        <v/>
      </c>
      <c r="U158" s="396" t="str">
        <f t="shared" si="65"/>
        <v/>
      </c>
      <c r="W158" s="396" t="str">
        <f t="shared" si="66"/>
        <v/>
      </c>
      <c r="Y158" s="396" t="str">
        <f t="shared" si="67"/>
        <v/>
      </c>
      <c r="AA158" s="396" t="str">
        <f t="shared" si="68"/>
        <v/>
      </c>
      <c r="AC158" s="396" t="str">
        <f t="shared" si="69"/>
        <v/>
      </c>
      <c r="AE158" s="396" t="str">
        <f t="shared" si="70"/>
        <v/>
      </c>
      <c r="AG158" s="396" t="str">
        <f t="shared" si="71"/>
        <v/>
      </c>
      <c r="AI158" s="396" t="str">
        <f t="shared" si="72"/>
        <v/>
      </c>
      <c r="AK158" s="396" t="str">
        <f t="shared" si="73"/>
        <v/>
      </c>
      <c r="AM158" s="396" t="str">
        <f t="shared" si="74"/>
        <v/>
      </c>
      <c r="AO158" s="396" t="str">
        <f t="shared" si="75"/>
        <v/>
      </c>
      <c r="AQ158" s="396" t="str">
        <f t="shared" si="76"/>
        <v/>
      </c>
    </row>
    <row r="159" spans="5:43">
      <c r="E159" s="396" t="str">
        <f t="shared" si="59"/>
        <v/>
      </c>
      <c r="G159" s="396" t="str">
        <f t="shared" si="59"/>
        <v/>
      </c>
      <c r="I159" s="396" t="str">
        <f t="shared" si="58"/>
        <v/>
      </c>
      <c r="K159" s="396" t="str">
        <f t="shared" si="60"/>
        <v/>
      </c>
      <c r="M159" s="396" t="str">
        <f t="shared" si="61"/>
        <v/>
      </c>
      <c r="O159" s="396" t="str">
        <f t="shared" si="62"/>
        <v/>
      </c>
      <c r="Q159" s="396" t="str">
        <f t="shared" si="63"/>
        <v/>
      </c>
      <c r="S159" s="396" t="str">
        <f t="shared" si="64"/>
        <v/>
      </c>
      <c r="U159" s="396" t="str">
        <f t="shared" si="65"/>
        <v/>
      </c>
      <c r="W159" s="396" t="str">
        <f t="shared" si="66"/>
        <v/>
      </c>
      <c r="Y159" s="396" t="str">
        <f t="shared" si="67"/>
        <v/>
      </c>
      <c r="AA159" s="396" t="str">
        <f t="shared" si="68"/>
        <v/>
      </c>
      <c r="AC159" s="396" t="str">
        <f t="shared" si="69"/>
        <v/>
      </c>
      <c r="AE159" s="396" t="str">
        <f t="shared" si="70"/>
        <v/>
      </c>
      <c r="AG159" s="396" t="str">
        <f t="shared" si="71"/>
        <v/>
      </c>
      <c r="AI159" s="396" t="str">
        <f t="shared" si="72"/>
        <v/>
      </c>
      <c r="AK159" s="396" t="str">
        <f t="shared" si="73"/>
        <v/>
      </c>
      <c r="AM159" s="396" t="str">
        <f t="shared" si="74"/>
        <v/>
      </c>
      <c r="AO159" s="396" t="str">
        <f t="shared" si="75"/>
        <v/>
      </c>
      <c r="AQ159" s="396" t="str">
        <f t="shared" si="76"/>
        <v/>
      </c>
    </row>
    <row r="160" spans="5:43">
      <c r="E160" s="396" t="str">
        <f t="shared" si="59"/>
        <v/>
      </c>
      <c r="G160" s="396" t="str">
        <f t="shared" si="59"/>
        <v/>
      </c>
      <c r="I160" s="396" t="str">
        <f t="shared" si="58"/>
        <v/>
      </c>
      <c r="K160" s="396" t="str">
        <f t="shared" si="60"/>
        <v/>
      </c>
      <c r="M160" s="396" t="str">
        <f t="shared" si="61"/>
        <v/>
      </c>
      <c r="O160" s="396" t="str">
        <f t="shared" si="62"/>
        <v/>
      </c>
      <c r="Q160" s="396" t="str">
        <f t="shared" si="63"/>
        <v/>
      </c>
      <c r="S160" s="396" t="str">
        <f t="shared" si="64"/>
        <v/>
      </c>
      <c r="U160" s="396" t="str">
        <f t="shared" si="65"/>
        <v/>
      </c>
      <c r="W160" s="396" t="str">
        <f t="shared" si="66"/>
        <v/>
      </c>
      <c r="Y160" s="396" t="str">
        <f t="shared" si="67"/>
        <v/>
      </c>
      <c r="AA160" s="396" t="str">
        <f t="shared" si="68"/>
        <v/>
      </c>
      <c r="AC160" s="396" t="str">
        <f t="shared" si="69"/>
        <v/>
      </c>
      <c r="AE160" s="396" t="str">
        <f t="shared" si="70"/>
        <v/>
      </c>
      <c r="AG160" s="396" t="str">
        <f t="shared" si="71"/>
        <v/>
      </c>
      <c r="AI160" s="396" t="str">
        <f t="shared" si="72"/>
        <v/>
      </c>
      <c r="AK160" s="396" t="str">
        <f t="shared" si="73"/>
        <v/>
      </c>
      <c r="AM160" s="396" t="str">
        <f t="shared" si="74"/>
        <v/>
      </c>
      <c r="AO160" s="396" t="str">
        <f t="shared" si="75"/>
        <v/>
      </c>
      <c r="AQ160" s="396" t="str">
        <f t="shared" si="76"/>
        <v/>
      </c>
    </row>
    <row r="161" spans="5:43">
      <c r="E161" s="396" t="str">
        <f t="shared" si="59"/>
        <v/>
      </c>
      <c r="G161" s="396" t="str">
        <f t="shared" si="59"/>
        <v/>
      </c>
      <c r="I161" s="396" t="str">
        <f t="shared" si="58"/>
        <v/>
      </c>
      <c r="K161" s="396" t="str">
        <f t="shared" si="60"/>
        <v/>
      </c>
      <c r="M161" s="396" t="str">
        <f t="shared" si="61"/>
        <v/>
      </c>
      <c r="O161" s="396" t="str">
        <f t="shared" si="62"/>
        <v/>
      </c>
      <c r="Q161" s="396" t="str">
        <f t="shared" si="63"/>
        <v/>
      </c>
      <c r="S161" s="396" t="str">
        <f t="shared" si="64"/>
        <v/>
      </c>
      <c r="U161" s="396" t="str">
        <f t="shared" si="65"/>
        <v/>
      </c>
      <c r="W161" s="396" t="str">
        <f t="shared" si="66"/>
        <v/>
      </c>
      <c r="Y161" s="396" t="str">
        <f t="shared" si="67"/>
        <v/>
      </c>
      <c r="AA161" s="396" t="str">
        <f t="shared" si="68"/>
        <v/>
      </c>
      <c r="AC161" s="396" t="str">
        <f t="shared" si="69"/>
        <v/>
      </c>
      <c r="AE161" s="396" t="str">
        <f t="shared" si="70"/>
        <v/>
      </c>
      <c r="AG161" s="396" t="str">
        <f t="shared" si="71"/>
        <v/>
      </c>
      <c r="AI161" s="396" t="str">
        <f t="shared" si="72"/>
        <v/>
      </c>
      <c r="AK161" s="396" t="str">
        <f t="shared" si="73"/>
        <v/>
      </c>
      <c r="AM161" s="396" t="str">
        <f t="shared" si="74"/>
        <v/>
      </c>
      <c r="AO161" s="396" t="str">
        <f t="shared" si="75"/>
        <v/>
      </c>
      <c r="AQ161" s="396" t="str">
        <f t="shared" si="76"/>
        <v/>
      </c>
    </row>
    <row r="162" spans="5:43">
      <c r="E162" s="396" t="str">
        <f t="shared" si="59"/>
        <v/>
      </c>
      <c r="G162" s="396" t="str">
        <f t="shared" si="59"/>
        <v/>
      </c>
      <c r="I162" s="396" t="str">
        <f t="shared" si="58"/>
        <v/>
      </c>
      <c r="K162" s="396" t="str">
        <f t="shared" si="60"/>
        <v/>
      </c>
      <c r="M162" s="396" t="str">
        <f t="shared" si="61"/>
        <v/>
      </c>
      <c r="O162" s="396" t="str">
        <f t="shared" si="62"/>
        <v/>
      </c>
      <c r="Q162" s="396" t="str">
        <f t="shared" si="63"/>
        <v/>
      </c>
      <c r="S162" s="396" t="str">
        <f t="shared" si="64"/>
        <v/>
      </c>
      <c r="U162" s="396" t="str">
        <f t="shared" si="65"/>
        <v/>
      </c>
      <c r="W162" s="396" t="str">
        <f t="shared" si="66"/>
        <v/>
      </c>
      <c r="Y162" s="396" t="str">
        <f t="shared" si="67"/>
        <v/>
      </c>
      <c r="AA162" s="396" t="str">
        <f t="shared" si="68"/>
        <v/>
      </c>
      <c r="AC162" s="396" t="str">
        <f t="shared" si="69"/>
        <v/>
      </c>
      <c r="AE162" s="396" t="str">
        <f t="shared" si="70"/>
        <v/>
      </c>
      <c r="AG162" s="396" t="str">
        <f t="shared" si="71"/>
        <v/>
      </c>
      <c r="AI162" s="396" t="str">
        <f t="shared" si="72"/>
        <v/>
      </c>
      <c r="AK162" s="396" t="str">
        <f t="shared" si="73"/>
        <v/>
      </c>
      <c r="AM162" s="396" t="str">
        <f t="shared" si="74"/>
        <v/>
      </c>
      <c r="AO162" s="396" t="str">
        <f t="shared" si="75"/>
        <v/>
      </c>
      <c r="AQ162" s="396" t="str">
        <f t="shared" si="76"/>
        <v/>
      </c>
    </row>
    <row r="163" spans="5:43">
      <c r="E163" s="396" t="str">
        <f t="shared" si="59"/>
        <v/>
      </c>
      <c r="G163" s="396" t="str">
        <f t="shared" si="59"/>
        <v/>
      </c>
      <c r="I163" s="396" t="str">
        <f t="shared" si="58"/>
        <v/>
      </c>
      <c r="K163" s="396" t="str">
        <f t="shared" si="60"/>
        <v/>
      </c>
      <c r="M163" s="396" t="str">
        <f t="shared" si="61"/>
        <v/>
      </c>
      <c r="O163" s="396" t="str">
        <f t="shared" si="62"/>
        <v/>
      </c>
      <c r="Q163" s="396" t="str">
        <f t="shared" si="63"/>
        <v/>
      </c>
      <c r="S163" s="396" t="str">
        <f t="shared" si="64"/>
        <v/>
      </c>
      <c r="U163" s="396" t="str">
        <f t="shared" si="65"/>
        <v/>
      </c>
      <c r="W163" s="396" t="str">
        <f t="shared" si="66"/>
        <v/>
      </c>
      <c r="Y163" s="396" t="str">
        <f t="shared" si="67"/>
        <v/>
      </c>
      <c r="AA163" s="396" t="str">
        <f t="shared" si="68"/>
        <v/>
      </c>
      <c r="AC163" s="396" t="str">
        <f t="shared" si="69"/>
        <v/>
      </c>
      <c r="AE163" s="396" t="str">
        <f t="shared" si="70"/>
        <v/>
      </c>
      <c r="AG163" s="396" t="str">
        <f t="shared" si="71"/>
        <v/>
      </c>
      <c r="AI163" s="396" t="str">
        <f t="shared" si="72"/>
        <v/>
      </c>
      <c r="AK163" s="396" t="str">
        <f t="shared" si="73"/>
        <v/>
      </c>
      <c r="AM163" s="396" t="str">
        <f t="shared" si="74"/>
        <v/>
      </c>
      <c r="AO163" s="396" t="str">
        <f t="shared" si="75"/>
        <v/>
      </c>
      <c r="AQ163" s="396" t="str">
        <f t="shared" si="76"/>
        <v/>
      </c>
    </row>
    <row r="164" spans="5:43">
      <c r="E164" s="396" t="str">
        <f t="shared" si="59"/>
        <v/>
      </c>
      <c r="G164" s="396" t="str">
        <f t="shared" si="59"/>
        <v/>
      </c>
      <c r="I164" s="396" t="str">
        <f t="shared" si="58"/>
        <v/>
      </c>
      <c r="K164" s="396" t="str">
        <f t="shared" si="60"/>
        <v/>
      </c>
      <c r="M164" s="396" t="str">
        <f t="shared" si="61"/>
        <v/>
      </c>
      <c r="O164" s="396" t="str">
        <f t="shared" si="62"/>
        <v/>
      </c>
      <c r="Q164" s="396" t="str">
        <f t="shared" si="63"/>
        <v/>
      </c>
      <c r="S164" s="396" t="str">
        <f t="shared" si="64"/>
        <v/>
      </c>
      <c r="U164" s="396" t="str">
        <f t="shared" si="65"/>
        <v/>
      </c>
      <c r="W164" s="396" t="str">
        <f t="shared" si="66"/>
        <v/>
      </c>
      <c r="Y164" s="396" t="str">
        <f t="shared" si="67"/>
        <v/>
      </c>
      <c r="AA164" s="396" t="str">
        <f t="shared" si="68"/>
        <v/>
      </c>
      <c r="AC164" s="396" t="str">
        <f t="shared" si="69"/>
        <v/>
      </c>
      <c r="AE164" s="396" t="str">
        <f t="shared" si="70"/>
        <v/>
      </c>
      <c r="AG164" s="396" t="str">
        <f t="shared" si="71"/>
        <v/>
      </c>
      <c r="AI164" s="396" t="str">
        <f t="shared" si="72"/>
        <v/>
      </c>
      <c r="AK164" s="396" t="str">
        <f t="shared" si="73"/>
        <v/>
      </c>
      <c r="AM164" s="396" t="str">
        <f t="shared" si="74"/>
        <v/>
      </c>
      <c r="AO164" s="396" t="str">
        <f t="shared" si="75"/>
        <v/>
      </c>
      <c r="AQ164" s="396" t="str">
        <f t="shared" si="76"/>
        <v/>
      </c>
    </row>
    <row r="165" spans="5:43">
      <c r="E165" s="396" t="str">
        <f t="shared" si="59"/>
        <v/>
      </c>
      <c r="G165" s="396" t="str">
        <f t="shared" si="59"/>
        <v/>
      </c>
      <c r="I165" s="396" t="str">
        <f t="shared" si="58"/>
        <v/>
      </c>
      <c r="K165" s="396" t="str">
        <f t="shared" si="60"/>
        <v/>
      </c>
      <c r="M165" s="396" t="str">
        <f t="shared" si="61"/>
        <v/>
      </c>
      <c r="O165" s="396" t="str">
        <f t="shared" si="62"/>
        <v/>
      </c>
      <c r="Q165" s="396" t="str">
        <f t="shared" si="63"/>
        <v/>
      </c>
      <c r="S165" s="396" t="str">
        <f t="shared" si="64"/>
        <v/>
      </c>
      <c r="U165" s="396" t="str">
        <f t="shared" si="65"/>
        <v/>
      </c>
      <c r="W165" s="396" t="str">
        <f t="shared" si="66"/>
        <v/>
      </c>
      <c r="Y165" s="396" t="str">
        <f t="shared" si="67"/>
        <v/>
      </c>
      <c r="AA165" s="396" t="str">
        <f t="shared" si="68"/>
        <v/>
      </c>
      <c r="AC165" s="396" t="str">
        <f t="shared" si="69"/>
        <v/>
      </c>
      <c r="AE165" s="396" t="str">
        <f t="shared" si="70"/>
        <v/>
      </c>
      <c r="AG165" s="396" t="str">
        <f t="shared" si="71"/>
        <v/>
      </c>
      <c r="AI165" s="396" t="str">
        <f t="shared" si="72"/>
        <v/>
      </c>
      <c r="AK165" s="396" t="str">
        <f t="shared" si="73"/>
        <v/>
      </c>
      <c r="AM165" s="396" t="str">
        <f t="shared" si="74"/>
        <v/>
      </c>
      <c r="AO165" s="396" t="str">
        <f t="shared" si="75"/>
        <v/>
      </c>
      <c r="AQ165" s="396" t="str">
        <f t="shared" si="76"/>
        <v/>
      </c>
    </row>
    <row r="166" spans="5:43">
      <c r="E166" s="396" t="str">
        <f t="shared" si="59"/>
        <v/>
      </c>
      <c r="G166" s="396" t="str">
        <f t="shared" si="59"/>
        <v/>
      </c>
      <c r="I166" s="396" t="str">
        <f t="shared" si="58"/>
        <v/>
      </c>
      <c r="K166" s="396" t="str">
        <f t="shared" si="60"/>
        <v/>
      </c>
      <c r="M166" s="396" t="str">
        <f t="shared" si="61"/>
        <v/>
      </c>
      <c r="O166" s="396" t="str">
        <f t="shared" si="62"/>
        <v/>
      </c>
      <c r="Q166" s="396" t="str">
        <f t="shared" si="63"/>
        <v/>
      </c>
      <c r="S166" s="396" t="str">
        <f t="shared" si="64"/>
        <v/>
      </c>
      <c r="U166" s="396" t="str">
        <f t="shared" si="65"/>
        <v/>
      </c>
      <c r="W166" s="396" t="str">
        <f t="shared" si="66"/>
        <v/>
      </c>
      <c r="Y166" s="396" t="str">
        <f t="shared" si="67"/>
        <v/>
      </c>
      <c r="AA166" s="396" t="str">
        <f t="shared" si="68"/>
        <v/>
      </c>
      <c r="AC166" s="396" t="str">
        <f t="shared" si="69"/>
        <v/>
      </c>
      <c r="AE166" s="396" t="str">
        <f t="shared" si="70"/>
        <v/>
      </c>
      <c r="AG166" s="396" t="str">
        <f t="shared" si="71"/>
        <v/>
      </c>
      <c r="AI166" s="396" t="str">
        <f t="shared" si="72"/>
        <v/>
      </c>
      <c r="AK166" s="396" t="str">
        <f t="shared" si="73"/>
        <v/>
      </c>
      <c r="AM166" s="396" t="str">
        <f t="shared" si="74"/>
        <v/>
      </c>
      <c r="AO166" s="396" t="str">
        <f t="shared" si="75"/>
        <v/>
      </c>
      <c r="AQ166" s="396" t="str">
        <f t="shared" si="76"/>
        <v/>
      </c>
    </row>
    <row r="167" spans="5:43">
      <c r="E167" s="396" t="str">
        <f t="shared" si="59"/>
        <v/>
      </c>
      <c r="G167" s="396" t="str">
        <f t="shared" si="59"/>
        <v/>
      </c>
      <c r="I167" s="396" t="str">
        <f t="shared" si="58"/>
        <v/>
      </c>
      <c r="K167" s="396" t="str">
        <f t="shared" si="60"/>
        <v/>
      </c>
      <c r="M167" s="396" t="str">
        <f t="shared" si="61"/>
        <v/>
      </c>
      <c r="O167" s="396" t="str">
        <f t="shared" si="62"/>
        <v/>
      </c>
      <c r="Q167" s="396" t="str">
        <f t="shared" si="63"/>
        <v/>
      </c>
      <c r="S167" s="396" t="str">
        <f t="shared" si="64"/>
        <v/>
      </c>
      <c r="U167" s="396" t="str">
        <f t="shared" si="65"/>
        <v/>
      </c>
      <c r="W167" s="396" t="str">
        <f t="shared" si="66"/>
        <v/>
      </c>
      <c r="Y167" s="396" t="str">
        <f t="shared" si="67"/>
        <v/>
      </c>
      <c r="AA167" s="396" t="str">
        <f t="shared" si="68"/>
        <v/>
      </c>
      <c r="AC167" s="396" t="str">
        <f t="shared" si="69"/>
        <v/>
      </c>
      <c r="AE167" s="396" t="str">
        <f t="shared" si="70"/>
        <v/>
      </c>
      <c r="AG167" s="396" t="str">
        <f t="shared" si="71"/>
        <v/>
      </c>
      <c r="AI167" s="396" t="str">
        <f t="shared" si="72"/>
        <v/>
      </c>
      <c r="AK167" s="396" t="str">
        <f t="shared" si="73"/>
        <v/>
      </c>
      <c r="AM167" s="396" t="str">
        <f t="shared" si="74"/>
        <v/>
      </c>
      <c r="AO167" s="396" t="str">
        <f t="shared" si="75"/>
        <v/>
      </c>
      <c r="AQ167" s="396" t="str">
        <f t="shared" si="76"/>
        <v/>
      </c>
    </row>
    <row r="168" spans="5:43">
      <c r="E168" s="396" t="str">
        <f t="shared" si="59"/>
        <v/>
      </c>
      <c r="G168" s="396" t="str">
        <f t="shared" si="59"/>
        <v/>
      </c>
      <c r="I168" s="396" t="str">
        <f t="shared" si="58"/>
        <v/>
      </c>
      <c r="K168" s="396" t="str">
        <f t="shared" si="60"/>
        <v/>
      </c>
      <c r="M168" s="396" t="str">
        <f t="shared" si="61"/>
        <v/>
      </c>
      <c r="O168" s="396" t="str">
        <f t="shared" si="62"/>
        <v/>
      </c>
      <c r="Q168" s="396" t="str">
        <f t="shared" si="63"/>
        <v/>
      </c>
      <c r="S168" s="396" t="str">
        <f t="shared" si="64"/>
        <v/>
      </c>
      <c r="U168" s="396" t="str">
        <f t="shared" si="65"/>
        <v/>
      </c>
      <c r="W168" s="396" t="str">
        <f t="shared" si="66"/>
        <v/>
      </c>
      <c r="Y168" s="396" t="str">
        <f t="shared" si="67"/>
        <v/>
      </c>
      <c r="AA168" s="396" t="str">
        <f t="shared" si="68"/>
        <v/>
      </c>
      <c r="AC168" s="396" t="str">
        <f t="shared" si="69"/>
        <v/>
      </c>
      <c r="AE168" s="396" t="str">
        <f t="shared" si="70"/>
        <v/>
      </c>
      <c r="AG168" s="396" t="str">
        <f t="shared" si="71"/>
        <v/>
      </c>
      <c r="AI168" s="396" t="str">
        <f t="shared" si="72"/>
        <v/>
      </c>
      <c r="AK168" s="396" t="str">
        <f t="shared" si="73"/>
        <v/>
      </c>
      <c r="AM168" s="396" t="str">
        <f t="shared" si="74"/>
        <v/>
      </c>
      <c r="AO168" s="396" t="str">
        <f t="shared" si="75"/>
        <v/>
      </c>
      <c r="AQ168" s="396" t="str">
        <f t="shared" si="76"/>
        <v/>
      </c>
    </row>
    <row r="169" spans="5:43">
      <c r="E169" s="396" t="str">
        <f t="shared" si="59"/>
        <v/>
      </c>
      <c r="G169" s="396" t="str">
        <f t="shared" si="59"/>
        <v/>
      </c>
      <c r="I169" s="396" t="str">
        <f t="shared" ref="I169:I232" si="77">IF(OR($B169=0,H169=0),"",H169/$B169)</f>
        <v/>
      </c>
      <c r="K169" s="396" t="str">
        <f t="shared" si="60"/>
        <v/>
      </c>
      <c r="M169" s="396" t="str">
        <f t="shared" si="61"/>
        <v/>
      </c>
      <c r="O169" s="396" t="str">
        <f t="shared" si="62"/>
        <v/>
      </c>
      <c r="Q169" s="396" t="str">
        <f t="shared" si="63"/>
        <v/>
      </c>
      <c r="S169" s="396" t="str">
        <f t="shared" si="64"/>
        <v/>
      </c>
      <c r="U169" s="396" t="str">
        <f t="shared" si="65"/>
        <v/>
      </c>
      <c r="W169" s="396" t="str">
        <f t="shared" si="66"/>
        <v/>
      </c>
      <c r="Y169" s="396" t="str">
        <f t="shared" si="67"/>
        <v/>
      </c>
      <c r="AA169" s="396" t="str">
        <f t="shared" si="68"/>
        <v/>
      </c>
      <c r="AC169" s="396" t="str">
        <f t="shared" si="69"/>
        <v/>
      </c>
      <c r="AE169" s="396" t="str">
        <f t="shared" si="70"/>
        <v/>
      </c>
      <c r="AG169" s="396" t="str">
        <f t="shared" si="71"/>
        <v/>
      </c>
      <c r="AI169" s="396" t="str">
        <f t="shared" si="72"/>
        <v/>
      </c>
      <c r="AK169" s="396" t="str">
        <f t="shared" si="73"/>
        <v/>
      </c>
      <c r="AM169" s="396" t="str">
        <f t="shared" si="74"/>
        <v/>
      </c>
      <c r="AO169" s="396" t="str">
        <f t="shared" si="75"/>
        <v/>
      </c>
      <c r="AQ169" s="396" t="str">
        <f t="shared" si="76"/>
        <v/>
      </c>
    </row>
    <row r="170" spans="5:43">
      <c r="E170" s="396" t="str">
        <f t="shared" si="59"/>
        <v/>
      </c>
      <c r="G170" s="396" t="str">
        <f t="shared" si="59"/>
        <v/>
      </c>
      <c r="I170" s="396" t="str">
        <f t="shared" si="77"/>
        <v/>
      </c>
      <c r="K170" s="396" t="str">
        <f t="shared" si="60"/>
        <v/>
      </c>
      <c r="M170" s="396" t="str">
        <f t="shared" si="61"/>
        <v/>
      </c>
      <c r="O170" s="396" t="str">
        <f t="shared" si="62"/>
        <v/>
      </c>
      <c r="Q170" s="396" t="str">
        <f t="shared" si="63"/>
        <v/>
      </c>
      <c r="S170" s="396" t="str">
        <f t="shared" si="64"/>
        <v/>
      </c>
      <c r="U170" s="396" t="str">
        <f t="shared" si="65"/>
        <v/>
      </c>
      <c r="W170" s="396" t="str">
        <f t="shared" si="66"/>
        <v/>
      </c>
      <c r="Y170" s="396" t="str">
        <f t="shared" si="67"/>
        <v/>
      </c>
      <c r="AA170" s="396" t="str">
        <f t="shared" si="68"/>
        <v/>
      </c>
      <c r="AC170" s="396" t="str">
        <f t="shared" si="69"/>
        <v/>
      </c>
      <c r="AE170" s="396" t="str">
        <f t="shared" si="70"/>
        <v/>
      </c>
      <c r="AG170" s="396" t="str">
        <f t="shared" si="71"/>
        <v/>
      </c>
      <c r="AI170" s="396" t="str">
        <f t="shared" si="72"/>
        <v/>
      </c>
      <c r="AK170" s="396" t="str">
        <f t="shared" si="73"/>
        <v/>
      </c>
      <c r="AM170" s="396" t="str">
        <f t="shared" si="74"/>
        <v/>
      </c>
      <c r="AO170" s="396" t="str">
        <f t="shared" si="75"/>
        <v/>
      </c>
      <c r="AQ170" s="396" t="str">
        <f t="shared" si="76"/>
        <v/>
      </c>
    </row>
    <row r="171" spans="5:43">
      <c r="E171" s="396" t="str">
        <f t="shared" si="59"/>
        <v/>
      </c>
      <c r="G171" s="396" t="str">
        <f t="shared" si="59"/>
        <v/>
      </c>
      <c r="I171" s="396" t="str">
        <f t="shared" si="77"/>
        <v/>
      </c>
      <c r="K171" s="396" t="str">
        <f t="shared" si="60"/>
        <v/>
      </c>
      <c r="M171" s="396" t="str">
        <f t="shared" si="61"/>
        <v/>
      </c>
      <c r="O171" s="396" t="str">
        <f t="shared" si="62"/>
        <v/>
      </c>
      <c r="Q171" s="396" t="str">
        <f t="shared" si="63"/>
        <v/>
      </c>
      <c r="S171" s="396" t="str">
        <f t="shared" si="64"/>
        <v/>
      </c>
      <c r="U171" s="396" t="str">
        <f t="shared" si="65"/>
        <v/>
      </c>
      <c r="W171" s="396" t="str">
        <f t="shared" si="66"/>
        <v/>
      </c>
      <c r="Y171" s="396" t="str">
        <f t="shared" si="67"/>
        <v/>
      </c>
      <c r="AA171" s="396" t="str">
        <f t="shared" si="68"/>
        <v/>
      </c>
      <c r="AC171" s="396" t="str">
        <f t="shared" si="69"/>
        <v/>
      </c>
      <c r="AE171" s="396" t="str">
        <f t="shared" si="70"/>
        <v/>
      </c>
      <c r="AG171" s="396" t="str">
        <f t="shared" si="71"/>
        <v/>
      </c>
      <c r="AI171" s="396" t="str">
        <f t="shared" si="72"/>
        <v/>
      </c>
      <c r="AK171" s="396" t="str">
        <f t="shared" si="73"/>
        <v/>
      </c>
      <c r="AM171" s="396" t="str">
        <f t="shared" si="74"/>
        <v/>
      </c>
      <c r="AO171" s="396" t="str">
        <f t="shared" si="75"/>
        <v/>
      </c>
      <c r="AQ171" s="396" t="str">
        <f t="shared" si="76"/>
        <v/>
      </c>
    </row>
    <row r="172" spans="5:43">
      <c r="E172" s="396" t="str">
        <f t="shared" si="59"/>
        <v/>
      </c>
      <c r="G172" s="396" t="str">
        <f t="shared" si="59"/>
        <v/>
      </c>
      <c r="I172" s="396" t="str">
        <f t="shared" si="77"/>
        <v/>
      </c>
      <c r="K172" s="396" t="str">
        <f t="shared" si="60"/>
        <v/>
      </c>
      <c r="M172" s="396" t="str">
        <f t="shared" si="61"/>
        <v/>
      </c>
      <c r="O172" s="396" t="str">
        <f t="shared" si="62"/>
        <v/>
      </c>
      <c r="Q172" s="396" t="str">
        <f t="shared" si="63"/>
        <v/>
      </c>
      <c r="S172" s="396" t="str">
        <f t="shared" si="64"/>
        <v/>
      </c>
      <c r="U172" s="396" t="str">
        <f t="shared" si="65"/>
        <v/>
      </c>
      <c r="W172" s="396" t="str">
        <f t="shared" si="66"/>
        <v/>
      </c>
      <c r="Y172" s="396" t="str">
        <f t="shared" si="67"/>
        <v/>
      </c>
      <c r="AA172" s="396" t="str">
        <f t="shared" si="68"/>
        <v/>
      </c>
      <c r="AC172" s="396" t="str">
        <f t="shared" si="69"/>
        <v/>
      </c>
      <c r="AE172" s="396" t="str">
        <f t="shared" si="70"/>
        <v/>
      </c>
      <c r="AG172" s="396" t="str">
        <f t="shared" si="71"/>
        <v/>
      </c>
      <c r="AI172" s="396" t="str">
        <f t="shared" si="72"/>
        <v/>
      </c>
      <c r="AK172" s="396" t="str">
        <f t="shared" si="73"/>
        <v/>
      </c>
      <c r="AM172" s="396" t="str">
        <f t="shared" si="74"/>
        <v/>
      </c>
      <c r="AO172" s="396" t="str">
        <f t="shared" si="75"/>
        <v/>
      </c>
      <c r="AQ172" s="396" t="str">
        <f t="shared" si="76"/>
        <v/>
      </c>
    </row>
    <row r="173" spans="5:43">
      <c r="E173" s="396" t="str">
        <f t="shared" si="59"/>
        <v/>
      </c>
      <c r="G173" s="396" t="str">
        <f t="shared" si="59"/>
        <v/>
      </c>
      <c r="I173" s="396" t="str">
        <f t="shared" si="77"/>
        <v/>
      </c>
      <c r="K173" s="396" t="str">
        <f t="shared" si="60"/>
        <v/>
      </c>
      <c r="M173" s="396" t="str">
        <f t="shared" si="61"/>
        <v/>
      </c>
      <c r="O173" s="396" t="str">
        <f t="shared" si="62"/>
        <v/>
      </c>
      <c r="Q173" s="396" t="str">
        <f t="shared" si="63"/>
        <v/>
      </c>
      <c r="S173" s="396" t="str">
        <f t="shared" si="64"/>
        <v/>
      </c>
      <c r="U173" s="396" t="str">
        <f t="shared" si="65"/>
        <v/>
      </c>
      <c r="W173" s="396" t="str">
        <f t="shared" si="66"/>
        <v/>
      </c>
      <c r="Y173" s="396" t="str">
        <f t="shared" si="67"/>
        <v/>
      </c>
      <c r="AA173" s="396" t="str">
        <f t="shared" si="68"/>
        <v/>
      </c>
      <c r="AC173" s="396" t="str">
        <f t="shared" si="69"/>
        <v/>
      </c>
      <c r="AE173" s="396" t="str">
        <f t="shared" si="70"/>
        <v/>
      </c>
      <c r="AG173" s="396" t="str">
        <f t="shared" si="71"/>
        <v/>
      </c>
      <c r="AI173" s="396" t="str">
        <f t="shared" si="72"/>
        <v/>
      </c>
      <c r="AK173" s="396" t="str">
        <f t="shared" si="73"/>
        <v/>
      </c>
      <c r="AM173" s="396" t="str">
        <f t="shared" si="74"/>
        <v/>
      </c>
      <c r="AO173" s="396" t="str">
        <f t="shared" si="75"/>
        <v/>
      </c>
      <c r="AQ173" s="396" t="str">
        <f t="shared" si="76"/>
        <v/>
      </c>
    </row>
    <row r="174" spans="5:43">
      <c r="E174" s="396" t="str">
        <f t="shared" si="59"/>
        <v/>
      </c>
      <c r="G174" s="396" t="str">
        <f t="shared" si="59"/>
        <v/>
      </c>
      <c r="I174" s="396" t="str">
        <f t="shared" si="77"/>
        <v/>
      </c>
      <c r="K174" s="396" t="str">
        <f t="shared" si="60"/>
        <v/>
      </c>
      <c r="M174" s="396" t="str">
        <f t="shared" si="61"/>
        <v/>
      </c>
      <c r="O174" s="396" t="str">
        <f t="shared" si="62"/>
        <v/>
      </c>
      <c r="Q174" s="396" t="str">
        <f t="shared" si="63"/>
        <v/>
      </c>
      <c r="S174" s="396" t="str">
        <f t="shared" si="64"/>
        <v/>
      </c>
      <c r="U174" s="396" t="str">
        <f t="shared" si="65"/>
        <v/>
      </c>
      <c r="W174" s="396" t="str">
        <f t="shared" si="66"/>
        <v/>
      </c>
      <c r="Y174" s="396" t="str">
        <f t="shared" si="67"/>
        <v/>
      </c>
      <c r="AA174" s="396" t="str">
        <f t="shared" si="68"/>
        <v/>
      </c>
      <c r="AC174" s="396" t="str">
        <f t="shared" si="69"/>
        <v/>
      </c>
      <c r="AE174" s="396" t="str">
        <f t="shared" si="70"/>
        <v/>
      </c>
      <c r="AG174" s="396" t="str">
        <f t="shared" si="71"/>
        <v/>
      </c>
      <c r="AI174" s="396" t="str">
        <f t="shared" si="72"/>
        <v/>
      </c>
      <c r="AK174" s="396" t="str">
        <f t="shared" si="73"/>
        <v/>
      </c>
      <c r="AM174" s="396" t="str">
        <f t="shared" si="74"/>
        <v/>
      </c>
      <c r="AO174" s="396" t="str">
        <f t="shared" si="75"/>
        <v/>
      </c>
      <c r="AQ174" s="396" t="str">
        <f t="shared" si="76"/>
        <v/>
      </c>
    </row>
    <row r="175" spans="5:43">
      <c r="E175" s="396" t="str">
        <f t="shared" si="59"/>
        <v/>
      </c>
      <c r="G175" s="396" t="str">
        <f t="shared" si="59"/>
        <v/>
      </c>
      <c r="I175" s="396" t="str">
        <f t="shared" si="77"/>
        <v/>
      </c>
      <c r="K175" s="396" t="str">
        <f t="shared" si="60"/>
        <v/>
      </c>
      <c r="M175" s="396" t="str">
        <f t="shared" si="61"/>
        <v/>
      </c>
      <c r="O175" s="396" t="str">
        <f t="shared" si="62"/>
        <v/>
      </c>
      <c r="Q175" s="396" t="str">
        <f t="shared" si="63"/>
        <v/>
      </c>
      <c r="S175" s="396" t="str">
        <f t="shared" si="64"/>
        <v/>
      </c>
      <c r="U175" s="396" t="str">
        <f t="shared" si="65"/>
        <v/>
      </c>
      <c r="W175" s="396" t="str">
        <f t="shared" si="66"/>
        <v/>
      </c>
      <c r="Y175" s="396" t="str">
        <f t="shared" si="67"/>
        <v/>
      </c>
      <c r="AA175" s="396" t="str">
        <f t="shared" si="68"/>
        <v/>
      </c>
      <c r="AC175" s="396" t="str">
        <f t="shared" si="69"/>
        <v/>
      </c>
      <c r="AE175" s="396" t="str">
        <f t="shared" si="70"/>
        <v/>
      </c>
      <c r="AG175" s="396" t="str">
        <f t="shared" si="71"/>
        <v/>
      </c>
      <c r="AI175" s="396" t="str">
        <f t="shared" si="72"/>
        <v/>
      </c>
      <c r="AK175" s="396" t="str">
        <f t="shared" si="73"/>
        <v/>
      </c>
      <c r="AM175" s="396" t="str">
        <f t="shared" si="74"/>
        <v/>
      </c>
      <c r="AO175" s="396" t="str">
        <f t="shared" si="75"/>
        <v/>
      </c>
      <c r="AQ175" s="396" t="str">
        <f t="shared" si="76"/>
        <v/>
      </c>
    </row>
    <row r="176" spans="5:43">
      <c r="E176" s="396" t="str">
        <f t="shared" si="59"/>
        <v/>
      </c>
      <c r="G176" s="396" t="str">
        <f t="shared" si="59"/>
        <v/>
      </c>
      <c r="I176" s="396" t="str">
        <f t="shared" si="77"/>
        <v/>
      </c>
      <c r="K176" s="396" t="str">
        <f t="shared" si="60"/>
        <v/>
      </c>
      <c r="M176" s="396" t="str">
        <f t="shared" si="61"/>
        <v/>
      </c>
      <c r="O176" s="396" t="str">
        <f t="shared" si="62"/>
        <v/>
      </c>
      <c r="Q176" s="396" t="str">
        <f t="shared" si="63"/>
        <v/>
      </c>
      <c r="S176" s="396" t="str">
        <f t="shared" si="64"/>
        <v/>
      </c>
      <c r="U176" s="396" t="str">
        <f t="shared" si="65"/>
        <v/>
      </c>
      <c r="W176" s="396" t="str">
        <f t="shared" si="66"/>
        <v/>
      </c>
      <c r="Y176" s="396" t="str">
        <f t="shared" si="67"/>
        <v/>
      </c>
      <c r="AA176" s="396" t="str">
        <f t="shared" si="68"/>
        <v/>
      </c>
      <c r="AC176" s="396" t="str">
        <f t="shared" si="69"/>
        <v/>
      </c>
      <c r="AE176" s="396" t="str">
        <f t="shared" si="70"/>
        <v/>
      </c>
      <c r="AG176" s="396" t="str">
        <f t="shared" si="71"/>
        <v/>
      </c>
      <c r="AI176" s="396" t="str">
        <f t="shared" si="72"/>
        <v/>
      </c>
      <c r="AK176" s="396" t="str">
        <f t="shared" si="73"/>
        <v/>
      </c>
      <c r="AM176" s="396" t="str">
        <f t="shared" si="74"/>
        <v/>
      </c>
      <c r="AO176" s="396" t="str">
        <f t="shared" si="75"/>
        <v/>
      </c>
      <c r="AQ176" s="396" t="str">
        <f t="shared" si="76"/>
        <v/>
      </c>
    </row>
    <row r="177" spans="5:43">
      <c r="E177" s="396" t="str">
        <f t="shared" si="59"/>
        <v/>
      </c>
      <c r="G177" s="396" t="str">
        <f t="shared" si="59"/>
        <v/>
      </c>
      <c r="I177" s="396" t="str">
        <f t="shared" si="77"/>
        <v/>
      </c>
      <c r="K177" s="396" t="str">
        <f t="shared" si="60"/>
        <v/>
      </c>
      <c r="M177" s="396" t="str">
        <f t="shared" si="61"/>
        <v/>
      </c>
      <c r="O177" s="396" t="str">
        <f t="shared" si="62"/>
        <v/>
      </c>
      <c r="Q177" s="396" t="str">
        <f t="shared" si="63"/>
        <v/>
      </c>
      <c r="S177" s="396" t="str">
        <f t="shared" si="64"/>
        <v/>
      </c>
      <c r="U177" s="396" t="str">
        <f t="shared" si="65"/>
        <v/>
      </c>
      <c r="W177" s="396" t="str">
        <f t="shared" si="66"/>
        <v/>
      </c>
      <c r="Y177" s="396" t="str">
        <f t="shared" si="67"/>
        <v/>
      </c>
      <c r="AA177" s="396" t="str">
        <f t="shared" si="68"/>
        <v/>
      </c>
      <c r="AC177" s="396" t="str">
        <f t="shared" si="69"/>
        <v/>
      </c>
      <c r="AE177" s="396" t="str">
        <f t="shared" si="70"/>
        <v/>
      </c>
      <c r="AG177" s="396" t="str">
        <f t="shared" si="71"/>
        <v/>
      </c>
      <c r="AI177" s="396" t="str">
        <f t="shared" si="72"/>
        <v/>
      </c>
      <c r="AK177" s="396" t="str">
        <f t="shared" si="73"/>
        <v/>
      </c>
      <c r="AM177" s="396" t="str">
        <f t="shared" si="74"/>
        <v/>
      </c>
      <c r="AO177" s="396" t="str">
        <f t="shared" si="75"/>
        <v/>
      </c>
      <c r="AQ177" s="396" t="str">
        <f t="shared" si="76"/>
        <v/>
      </c>
    </row>
    <row r="178" spans="5:43">
      <c r="E178" s="396" t="str">
        <f t="shared" si="59"/>
        <v/>
      </c>
      <c r="G178" s="396" t="str">
        <f t="shared" si="59"/>
        <v/>
      </c>
      <c r="I178" s="396" t="str">
        <f t="shared" si="77"/>
        <v/>
      </c>
      <c r="K178" s="396" t="str">
        <f t="shared" si="60"/>
        <v/>
      </c>
      <c r="M178" s="396" t="str">
        <f t="shared" si="61"/>
        <v/>
      </c>
      <c r="O178" s="396" t="str">
        <f t="shared" si="62"/>
        <v/>
      </c>
      <c r="Q178" s="396" t="str">
        <f t="shared" si="63"/>
        <v/>
      </c>
      <c r="S178" s="396" t="str">
        <f t="shared" si="64"/>
        <v/>
      </c>
      <c r="U178" s="396" t="str">
        <f t="shared" si="65"/>
        <v/>
      </c>
      <c r="W178" s="396" t="str">
        <f t="shared" si="66"/>
        <v/>
      </c>
      <c r="Y178" s="396" t="str">
        <f t="shared" si="67"/>
        <v/>
      </c>
      <c r="AA178" s="396" t="str">
        <f t="shared" si="68"/>
        <v/>
      </c>
      <c r="AC178" s="396" t="str">
        <f t="shared" si="69"/>
        <v/>
      </c>
      <c r="AE178" s="396" t="str">
        <f t="shared" si="70"/>
        <v/>
      </c>
      <c r="AG178" s="396" t="str">
        <f t="shared" si="71"/>
        <v/>
      </c>
      <c r="AI178" s="396" t="str">
        <f t="shared" si="72"/>
        <v/>
      </c>
      <c r="AK178" s="396" t="str">
        <f t="shared" si="73"/>
        <v/>
      </c>
      <c r="AM178" s="396" t="str">
        <f t="shared" si="74"/>
        <v/>
      </c>
      <c r="AO178" s="396" t="str">
        <f t="shared" si="75"/>
        <v/>
      </c>
      <c r="AQ178" s="396" t="str">
        <f t="shared" si="76"/>
        <v/>
      </c>
    </row>
    <row r="179" spans="5:43">
      <c r="E179" s="396" t="str">
        <f t="shared" si="59"/>
        <v/>
      </c>
      <c r="G179" s="396" t="str">
        <f t="shared" si="59"/>
        <v/>
      </c>
      <c r="I179" s="396" t="str">
        <f t="shared" si="77"/>
        <v/>
      </c>
      <c r="K179" s="396" t="str">
        <f t="shared" si="60"/>
        <v/>
      </c>
      <c r="M179" s="396" t="str">
        <f t="shared" si="61"/>
        <v/>
      </c>
      <c r="O179" s="396" t="str">
        <f t="shared" si="62"/>
        <v/>
      </c>
      <c r="Q179" s="396" t="str">
        <f t="shared" si="63"/>
        <v/>
      </c>
      <c r="S179" s="396" t="str">
        <f t="shared" si="64"/>
        <v/>
      </c>
      <c r="U179" s="396" t="str">
        <f t="shared" si="65"/>
        <v/>
      </c>
      <c r="W179" s="396" t="str">
        <f t="shared" si="66"/>
        <v/>
      </c>
      <c r="Y179" s="396" t="str">
        <f t="shared" si="67"/>
        <v/>
      </c>
      <c r="AA179" s="396" t="str">
        <f t="shared" si="68"/>
        <v/>
      </c>
      <c r="AC179" s="396" t="str">
        <f t="shared" si="69"/>
        <v/>
      </c>
      <c r="AE179" s="396" t="str">
        <f t="shared" si="70"/>
        <v/>
      </c>
      <c r="AG179" s="396" t="str">
        <f t="shared" si="71"/>
        <v/>
      </c>
      <c r="AI179" s="396" t="str">
        <f t="shared" si="72"/>
        <v/>
      </c>
      <c r="AK179" s="396" t="str">
        <f t="shared" si="73"/>
        <v/>
      </c>
      <c r="AM179" s="396" t="str">
        <f t="shared" si="74"/>
        <v/>
      </c>
      <c r="AO179" s="396" t="str">
        <f t="shared" si="75"/>
        <v/>
      </c>
      <c r="AQ179" s="396" t="str">
        <f t="shared" si="76"/>
        <v/>
      </c>
    </row>
    <row r="180" spans="5:43">
      <c r="E180" s="396" t="str">
        <f t="shared" si="59"/>
        <v/>
      </c>
      <c r="G180" s="396" t="str">
        <f t="shared" si="59"/>
        <v/>
      </c>
      <c r="I180" s="396" t="str">
        <f t="shared" si="77"/>
        <v/>
      </c>
      <c r="K180" s="396" t="str">
        <f t="shared" si="60"/>
        <v/>
      </c>
      <c r="M180" s="396" t="str">
        <f t="shared" si="61"/>
        <v/>
      </c>
      <c r="O180" s="396" t="str">
        <f t="shared" si="62"/>
        <v/>
      </c>
      <c r="Q180" s="396" t="str">
        <f t="shared" si="63"/>
        <v/>
      </c>
      <c r="S180" s="396" t="str">
        <f t="shared" si="64"/>
        <v/>
      </c>
      <c r="U180" s="396" t="str">
        <f t="shared" si="65"/>
        <v/>
      </c>
      <c r="W180" s="396" t="str">
        <f t="shared" si="66"/>
        <v/>
      </c>
      <c r="Y180" s="396" t="str">
        <f t="shared" si="67"/>
        <v/>
      </c>
      <c r="AA180" s="396" t="str">
        <f t="shared" si="68"/>
        <v/>
      </c>
      <c r="AC180" s="396" t="str">
        <f t="shared" si="69"/>
        <v/>
      </c>
      <c r="AE180" s="396" t="str">
        <f t="shared" si="70"/>
        <v/>
      </c>
      <c r="AG180" s="396" t="str">
        <f t="shared" si="71"/>
        <v/>
      </c>
      <c r="AI180" s="396" t="str">
        <f t="shared" si="72"/>
        <v/>
      </c>
      <c r="AK180" s="396" t="str">
        <f t="shared" si="73"/>
        <v/>
      </c>
      <c r="AM180" s="396" t="str">
        <f t="shared" si="74"/>
        <v/>
      </c>
      <c r="AO180" s="396" t="str">
        <f t="shared" si="75"/>
        <v/>
      </c>
      <c r="AQ180" s="396" t="str">
        <f t="shared" si="76"/>
        <v/>
      </c>
    </row>
    <row r="181" spans="5:43">
      <c r="E181" s="396" t="str">
        <f t="shared" si="59"/>
        <v/>
      </c>
      <c r="G181" s="396" t="str">
        <f t="shared" si="59"/>
        <v/>
      </c>
      <c r="I181" s="396" t="str">
        <f t="shared" si="77"/>
        <v/>
      </c>
      <c r="K181" s="396" t="str">
        <f t="shared" si="60"/>
        <v/>
      </c>
      <c r="M181" s="396" t="str">
        <f t="shared" si="61"/>
        <v/>
      </c>
      <c r="O181" s="396" t="str">
        <f t="shared" si="62"/>
        <v/>
      </c>
      <c r="Q181" s="396" t="str">
        <f t="shared" si="63"/>
        <v/>
      </c>
      <c r="S181" s="396" t="str">
        <f t="shared" si="64"/>
        <v/>
      </c>
      <c r="U181" s="396" t="str">
        <f t="shared" si="65"/>
        <v/>
      </c>
      <c r="W181" s="396" t="str">
        <f t="shared" si="66"/>
        <v/>
      </c>
      <c r="Y181" s="396" t="str">
        <f t="shared" si="67"/>
        <v/>
      </c>
      <c r="AA181" s="396" t="str">
        <f t="shared" si="68"/>
        <v/>
      </c>
      <c r="AC181" s="396" t="str">
        <f t="shared" si="69"/>
        <v/>
      </c>
      <c r="AE181" s="396" t="str">
        <f t="shared" si="70"/>
        <v/>
      </c>
      <c r="AG181" s="396" t="str">
        <f t="shared" si="71"/>
        <v/>
      </c>
      <c r="AI181" s="396" t="str">
        <f t="shared" si="72"/>
        <v/>
      </c>
      <c r="AK181" s="396" t="str">
        <f t="shared" si="73"/>
        <v/>
      </c>
      <c r="AM181" s="396" t="str">
        <f t="shared" si="74"/>
        <v/>
      </c>
      <c r="AO181" s="396" t="str">
        <f t="shared" si="75"/>
        <v/>
      </c>
      <c r="AQ181" s="396" t="str">
        <f t="shared" si="76"/>
        <v/>
      </c>
    </row>
    <row r="182" spans="5:43">
      <c r="E182" s="396" t="str">
        <f t="shared" si="59"/>
        <v/>
      </c>
      <c r="G182" s="396" t="str">
        <f t="shared" si="59"/>
        <v/>
      </c>
      <c r="I182" s="396" t="str">
        <f t="shared" si="77"/>
        <v/>
      </c>
      <c r="K182" s="396" t="str">
        <f t="shared" si="60"/>
        <v/>
      </c>
      <c r="M182" s="396" t="str">
        <f t="shared" si="61"/>
        <v/>
      </c>
      <c r="O182" s="396" t="str">
        <f t="shared" si="62"/>
        <v/>
      </c>
      <c r="Q182" s="396" t="str">
        <f t="shared" si="63"/>
        <v/>
      </c>
      <c r="S182" s="396" t="str">
        <f t="shared" si="64"/>
        <v/>
      </c>
      <c r="U182" s="396" t="str">
        <f t="shared" si="65"/>
        <v/>
      </c>
      <c r="W182" s="396" t="str">
        <f t="shared" si="66"/>
        <v/>
      </c>
      <c r="Y182" s="396" t="str">
        <f t="shared" si="67"/>
        <v/>
      </c>
      <c r="AA182" s="396" t="str">
        <f t="shared" si="68"/>
        <v/>
      </c>
      <c r="AC182" s="396" t="str">
        <f t="shared" si="69"/>
        <v/>
      </c>
      <c r="AE182" s="396" t="str">
        <f t="shared" si="70"/>
        <v/>
      </c>
      <c r="AG182" s="396" t="str">
        <f t="shared" si="71"/>
        <v/>
      </c>
      <c r="AI182" s="396" t="str">
        <f t="shared" si="72"/>
        <v/>
      </c>
      <c r="AK182" s="396" t="str">
        <f t="shared" si="73"/>
        <v/>
      </c>
      <c r="AM182" s="396" t="str">
        <f t="shared" si="74"/>
        <v/>
      </c>
      <c r="AO182" s="396" t="str">
        <f t="shared" si="75"/>
        <v/>
      </c>
      <c r="AQ182" s="396" t="str">
        <f t="shared" si="76"/>
        <v/>
      </c>
    </row>
    <row r="183" spans="5:43">
      <c r="E183" s="396" t="str">
        <f t="shared" si="59"/>
        <v/>
      </c>
      <c r="G183" s="396" t="str">
        <f t="shared" si="59"/>
        <v/>
      </c>
      <c r="I183" s="396" t="str">
        <f t="shared" si="77"/>
        <v/>
      </c>
      <c r="K183" s="396" t="str">
        <f t="shared" si="60"/>
        <v/>
      </c>
      <c r="M183" s="396" t="str">
        <f t="shared" si="61"/>
        <v/>
      </c>
      <c r="O183" s="396" t="str">
        <f t="shared" si="62"/>
        <v/>
      </c>
      <c r="Q183" s="396" t="str">
        <f t="shared" si="63"/>
        <v/>
      </c>
      <c r="S183" s="396" t="str">
        <f t="shared" si="64"/>
        <v/>
      </c>
      <c r="U183" s="396" t="str">
        <f t="shared" si="65"/>
        <v/>
      </c>
      <c r="W183" s="396" t="str">
        <f t="shared" si="66"/>
        <v/>
      </c>
      <c r="Y183" s="396" t="str">
        <f t="shared" si="67"/>
        <v/>
      </c>
      <c r="AA183" s="396" t="str">
        <f t="shared" si="68"/>
        <v/>
      </c>
      <c r="AC183" s="396" t="str">
        <f t="shared" si="69"/>
        <v/>
      </c>
      <c r="AE183" s="396" t="str">
        <f t="shared" si="70"/>
        <v/>
      </c>
      <c r="AG183" s="396" t="str">
        <f t="shared" si="71"/>
        <v/>
      </c>
      <c r="AI183" s="396" t="str">
        <f t="shared" si="72"/>
        <v/>
      </c>
      <c r="AK183" s="396" t="str">
        <f t="shared" si="73"/>
        <v/>
      </c>
      <c r="AM183" s="396" t="str">
        <f t="shared" si="74"/>
        <v/>
      </c>
      <c r="AO183" s="396" t="str">
        <f t="shared" si="75"/>
        <v/>
      </c>
      <c r="AQ183" s="396" t="str">
        <f t="shared" si="76"/>
        <v/>
      </c>
    </row>
    <row r="184" spans="5:43">
      <c r="E184" s="396" t="str">
        <f t="shared" si="59"/>
        <v/>
      </c>
      <c r="G184" s="396" t="str">
        <f t="shared" si="59"/>
        <v/>
      </c>
      <c r="I184" s="396" t="str">
        <f t="shared" si="77"/>
        <v/>
      </c>
      <c r="K184" s="396" t="str">
        <f t="shared" si="60"/>
        <v/>
      </c>
      <c r="M184" s="396" t="str">
        <f t="shared" si="61"/>
        <v/>
      </c>
      <c r="O184" s="396" t="str">
        <f t="shared" si="62"/>
        <v/>
      </c>
      <c r="Q184" s="396" t="str">
        <f t="shared" si="63"/>
        <v/>
      </c>
      <c r="S184" s="396" t="str">
        <f t="shared" si="64"/>
        <v/>
      </c>
      <c r="U184" s="396" t="str">
        <f t="shared" si="65"/>
        <v/>
      </c>
      <c r="W184" s="396" t="str">
        <f t="shared" si="66"/>
        <v/>
      </c>
      <c r="Y184" s="396" t="str">
        <f t="shared" si="67"/>
        <v/>
      </c>
      <c r="AA184" s="396" t="str">
        <f t="shared" si="68"/>
        <v/>
      </c>
      <c r="AC184" s="396" t="str">
        <f t="shared" si="69"/>
        <v/>
      </c>
      <c r="AE184" s="396" t="str">
        <f t="shared" si="70"/>
        <v/>
      </c>
      <c r="AG184" s="396" t="str">
        <f t="shared" si="71"/>
        <v/>
      </c>
      <c r="AI184" s="396" t="str">
        <f t="shared" si="72"/>
        <v/>
      </c>
      <c r="AK184" s="396" t="str">
        <f t="shared" si="73"/>
        <v/>
      </c>
      <c r="AM184" s="396" t="str">
        <f t="shared" si="74"/>
        <v/>
      </c>
      <c r="AO184" s="396" t="str">
        <f t="shared" si="75"/>
        <v/>
      </c>
      <c r="AQ184" s="396" t="str">
        <f t="shared" si="76"/>
        <v/>
      </c>
    </row>
    <row r="185" spans="5:43">
      <c r="E185" s="396" t="str">
        <f t="shared" si="59"/>
        <v/>
      </c>
      <c r="G185" s="396" t="str">
        <f t="shared" si="59"/>
        <v/>
      </c>
      <c r="I185" s="396" t="str">
        <f t="shared" si="77"/>
        <v/>
      </c>
      <c r="K185" s="396" t="str">
        <f t="shared" si="60"/>
        <v/>
      </c>
      <c r="M185" s="396" t="str">
        <f t="shared" si="61"/>
        <v/>
      </c>
      <c r="O185" s="396" t="str">
        <f t="shared" si="62"/>
        <v/>
      </c>
      <c r="Q185" s="396" t="str">
        <f t="shared" si="63"/>
        <v/>
      </c>
      <c r="S185" s="396" t="str">
        <f t="shared" si="64"/>
        <v/>
      </c>
      <c r="U185" s="396" t="str">
        <f t="shared" si="65"/>
        <v/>
      </c>
      <c r="W185" s="396" t="str">
        <f t="shared" si="66"/>
        <v/>
      </c>
      <c r="Y185" s="396" t="str">
        <f t="shared" si="67"/>
        <v/>
      </c>
      <c r="AA185" s="396" t="str">
        <f t="shared" si="68"/>
        <v/>
      </c>
      <c r="AC185" s="396" t="str">
        <f t="shared" si="69"/>
        <v/>
      </c>
      <c r="AE185" s="396" t="str">
        <f t="shared" si="70"/>
        <v/>
      </c>
      <c r="AG185" s="396" t="str">
        <f t="shared" si="71"/>
        <v/>
      </c>
      <c r="AI185" s="396" t="str">
        <f t="shared" si="72"/>
        <v/>
      </c>
      <c r="AK185" s="396" t="str">
        <f t="shared" si="73"/>
        <v/>
      </c>
      <c r="AM185" s="396" t="str">
        <f t="shared" si="74"/>
        <v/>
      </c>
      <c r="AO185" s="396" t="str">
        <f t="shared" si="75"/>
        <v/>
      </c>
      <c r="AQ185" s="396" t="str">
        <f t="shared" si="76"/>
        <v/>
      </c>
    </row>
    <row r="186" spans="5:43">
      <c r="E186" s="396" t="str">
        <f t="shared" si="59"/>
        <v/>
      </c>
      <c r="G186" s="396" t="str">
        <f t="shared" si="59"/>
        <v/>
      </c>
      <c r="I186" s="396" t="str">
        <f t="shared" si="77"/>
        <v/>
      </c>
      <c r="K186" s="396" t="str">
        <f t="shared" si="60"/>
        <v/>
      </c>
      <c r="M186" s="396" t="str">
        <f t="shared" si="61"/>
        <v/>
      </c>
      <c r="O186" s="396" t="str">
        <f t="shared" si="62"/>
        <v/>
      </c>
      <c r="Q186" s="396" t="str">
        <f t="shared" si="63"/>
        <v/>
      </c>
      <c r="S186" s="396" t="str">
        <f t="shared" si="64"/>
        <v/>
      </c>
      <c r="U186" s="396" t="str">
        <f t="shared" si="65"/>
        <v/>
      </c>
      <c r="W186" s="396" t="str">
        <f t="shared" si="66"/>
        <v/>
      </c>
      <c r="Y186" s="396" t="str">
        <f t="shared" si="67"/>
        <v/>
      </c>
      <c r="AA186" s="396" t="str">
        <f t="shared" si="68"/>
        <v/>
      </c>
      <c r="AC186" s="396" t="str">
        <f t="shared" si="69"/>
        <v/>
      </c>
      <c r="AE186" s="396" t="str">
        <f t="shared" si="70"/>
        <v/>
      </c>
      <c r="AG186" s="396" t="str">
        <f t="shared" si="71"/>
        <v/>
      </c>
      <c r="AI186" s="396" t="str">
        <f t="shared" si="72"/>
        <v/>
      </c>
      <c r="AK186" s="396" t="str">
        <f t="shared" si="73"/>
        <v/>
      </c>
      <c r="AM186" s="396" t="str">
        <f t="shared" si="74"/>
        <v/>
      </c>
      <c r="AO186" s="396" t="str">
        <f t="shared" si="75"/>
        <v/>
      </c>
      <c r="AQ186" s="396" t="str">
        <f t="shared" si="76"/>
        <v/>
      </c>
    </row>
    <row r="187" spans="5:43">
      <c r="E187" s="396" t="str">
        <f t="shared" si="59"/>
        <v/>
      </c>
      <c r="G187" s="396" t="str">
        <f t="shared" si="59"/>
        <v/>
      </c>
      <c r="I187" s="396" t="str">
        <f t="shared" si="77"/>
        <v/>
      </c>
      <c r="K187" s="396" t="str">
        <f t="shared" si="60"/>
        <v/>
      </c>
      <c r="M187" s="396" t="str">
        <f t="shared" si="61"/>
        <v/>
      </c>
      <c r="O187" s="396" t="str">
        <f t="shared" si="62"/>
        <v/>
      </c>
      <c r="Q187" s="396" t="str">
        <f t="shared" si="63"/>
        <v/>
      </c>
      <c r="S187" s="396" t="str">
        <f t="shared" si="64"/>
        <v/>
      </c>
      <c r="U187" s="396" t="str">
        <f t="shared" si="65"/>
        <v/>
      </c>
      <c r="W187" s="396" t="str">
        <f t="shared" si="66"/>
        <v/>
      </c>
      <c r="Y187" s="396" t="str">
        <f t="shared" si="67"/>
        <v/>
      </c>
      <c r="AA187" s="396" t="str">
        <f t="shared" si="68"/>
        <v/>
      </c>
      <c r="AC187" s="396" t="str">
        <f t="shared" si="69"/>
        <v/>
      </c>
      <c r="AE187" s="396" t="str">
        <f t="shared" si="70"/>
        <v/>
      </c>
      <c r="AG187" s="396" t="str">
        <f t="shared" si="71"/>
        <v/>
      </c>
      <c r="AI187" s="396" t="str">
        <f t="shared" si="72"/>
        <v/>
      </c>
      <c r="AK187" s="396" t="str">
        <f t="shared" si="73"/>
        <v/>
      </c>
      <c r="AM187" s="396" t="str">
        <f t="shared" si="74"/>
        <v/>
      </c>
      <c r="AO187" s="396" t="str">
        <f t="shared" si="75"/>
        <v/>
      </c>
      <c r="AQ187" s="396" t="str">
        <f t="shared" si="76"/>
        <v/>
      </c>
    </row>
    <row r="188" spans="5:43">
      <c r="E188" s="396" t="str">
        <f t="shared" si="59"/>
        <v/>
      </c>
      <c r="G188" s="396" t="str">
        <f t="shared" si="59"/>
        <v/>
      </c>
      <c r="I188" s="396" t="str">
        <f t="shared" si="77"/>
        <v/>
      </c>
      <c r="K188" s="396" t="str">
        <f t="shared" si="60"/>
        <v/>
      </c>
      <c r="M188" s="396" t="str">
        <f t="shared" si="61"/>
        <v/>
      </c>
      <c r="O188" s="396" t="str">
        <f t="shared" si="62"/>
        <v/>
      </c>
      <c r="Q188" s="396" t="str">
        <f t="shared" si="63"/>
        <v/>
      </c>
      <c r="S188" s="396" t="str">
        <f t="shared" si="64"/>
        <v/>
      </c>
      <c r="U188" s="396" t="str">
        <f t="shared" si="65"/>
        <v/>
      </c>
      <c r="W188" s="396" t="str">
        <f t="shared" si="66"/>
        <v/>
      </c>
      <c r="Y188" s="396" t="str">
        <f t="shared" si="67"/>
        <v/>
      </c>
      <c r="AA188" s="396" t="str">
        <f t="shared" si="68"/>
        <v/>
      </c>
      <c r="AC188" s="396" t="str">
        <f t="shared" si="69"/>
        <v/>
      </c>
      <c r="AE188" s="396" t="str">
        <f t="shared" si="70"/>
        <v/>
      </c>
      <c r="AG188" s="396" t="str">
        <f t="shared" si="71"/>
        <v/>
      </c>
      <c r="AI188" s="396" t="str">
        <f t="shared" si="72"/>
        <v/>
      </c>
      <c r="AK188" s="396" t="str">
        <f t="shared" si="73"/>
        <v/>
      </c>
      <c r="AM188" s="396" t="str">
        <f t="shared" si="74"/>
        <v/>
      </c>
      <c r="AO188" s="396" t="str">
        <f t="shared" si="75"/>
        <v/>
      </c>
      <c r="AQ188" s="396" t="str">
        <f t="shared" si="76"/>
        <v/>
      </c>
    </row>
    <row r="189" spans="5:43">
      <c r="E189" s="396" t="str">
        <f t="shared" si="59"/>
        <v/>
      </c>
      <c r="G189" s="396" t="str">
        <f t="shared" si="59"/>
        <v/>
      </c>
      <c r="I189" s="396" t="str">
        <f t="shared" si="77"/>
        <v/>
      </c>
      <c r="K189" s="396" t="str">
        <f t="shared" si="60"/>
        <v/>
      </c>
      <c r="M189" s="396" t="str">
        <f t="shared" si="61"/>
        <v/>
      </c>
      <c r="O189" s="396" t="str">
        <f t="shared" si="62"/>
        <v/>
      </c>
      <c r="Q189" s="396" t="str">
        <f t="shared" si="63"/>
        <v/>
      </c>
      <c r="S189" s="396" t="str">
        <f t="shared" si="64"/>
        <v/>
      </c>
      <c r="U189" s="396" t="str">
        <f t="shared" si="65"/>
        <v/>
      </c>
      <c r="W189" s="396" t="str">
        <f t="shared" si="66"/>
        <v/>
      </c>
      <c r="Y189" s="396" t="str">
        <f t="shared" si="67"/>
        <v/>
      </c>
      <c r="AA189" s="396" t="str">
        <f t="shared" si="68"/>
        <v/>
      </c>
      <c r="AC189" s="396" t="str">
        <f t="shared" si="69"/>
        <v/>
      </c>
      <c r="AE189" s="396" t="str">
        <f t="shared" si="70"/>
        <v/>
      </c>
      <c r="AG189" s="396" t="str">
        <f t="shared" si="71"/>
        <v/>
      </c>
      <c r="AI189" s="396" t="str">
        <f t="shared" si="72"/>
        <v/>
      </c>
      <c r="AK189" s="396" t="str">
        <f t="shared" si="73"/>
        <v/>
      </c>
      <c r="AM189" s="396" t="str">
        <f t="shared" si="74"/>
        <v/>
      </c>
      <c r="AO189" s="396" t="str">
        <f t="shared" si="75"/>
        <v/>
      </c>
      <c r="AQ189" s="396" t="str">
        <f t="shared" si="76"/>
        <v/>
      </c>
    </row>
    <row r="190" spans="5:43">
      <c r="E190" s="396" t="str">
        <f t="shared" si="59"/>
        <v/>
      </c>
      <c r="G190" s="396" t="str">
        <f t="shared" si="59"/>
        <v/>
      </c>
      <c r="I190" s="396" t="str">
        <f t="shared" si="77"/>
        <v/>
      </c>
      <c r="K190" s="396" t="str">
        <f t="shared" si="60"/>
        <v/>
      </c>
      <c r="M190" s="396" t="str">
        <f t="shared" si="61"/>
        <v/>
      </c>
      <c r="O190" s="396" t="str">
        <f t="shared" si="62"/>
        <v/>
      </c>
      <c r="Q190" s="396" t="str">
        <f t="shared" si="63"/>
        <v/>
      </c>
      <c r="S190" s="396" t="str">
        <f t="shared" si="64"/>
        <v/>
      </c>
      <c r="U190" s="396" t="str">
        <f t="shared" si="65"/>
        <v/>
      </c>
      <c r="W190" s="396" t="str">
        <f t="shared" si="66"/>
        <v/>
      </c>
      <c r="Y190" s="396" t="str">
        <f t="shared" si="67"/>
        <v/>
      </c>
      <c r="AA190" s="396" t="str">
        <f t="shared" si="68"/>
        <v/>
      </c>
      <c r="AC190" s="396" t="str">
        <f t="shared" si="69"/>
        <v/>
      </c>
      <c r="AE190" s="396" t="str">
        <f t="shared" si="70"/>
        <v/>
      </c>
      <c r="AG190" s="396" t="str">
        <f t="shared" si="71"/>
        <v/>
      </c>
      <c r="AI190" s="396" t="str">
        <f t="shared" si="72"/>
        <v/>
      </c>
      <c r="AK190" s="396" t="str">
        <f t="shared" si="73"/>
        <v/>
      </c>
      <c r="AM190" s="396" t="str">
        <f t="shared" si="74"/>
        <v/>
      </c>
      <c r="AO190" s="396" t="str">
        <f t="shared" si="75"/>
        <v/>
      </c>
      <c r="AQ190" s="396" t="str">
        <f t="shared" si="76"/>
        <v/>
      </c>
    </row>
    <row r="191" spans="5:43">
      <c r="E191" s="396" t="str">
        <f t="shared" si="59"/>
        <v/>
      </c>
      <c r="G191" s="396" t="str">
        <f t="shared" si="59"/>
        <v/>
      </c>
      <c r="I191" s="396" t="str">
        <f t="shared" si="77"/>
        <v/>
      </c>
      <c r="K191" s="396" t="str">
        <f t="shared" si="60"/>
        <v/>
      </c>
      <c r="M191" s="396" t="str">
        <f t="shared" si="61"/>
        <v/>
      </c>
      <c r="O191" s="396" t="str">
        <f t="shared" si="62"/>
        <v/>
      </c>
      <c r="Q191" s="396" t="str">
        <f t="shared" si="63"/>
        <v/>
      </c>
      <c r="S191" s="396" t="str">
        <f t="shared" si="64"/>
        <v/>
      </c>
      <c r="U191" s="396" t="str">
        <f t="shared" si="65"/>
        <v/>
      </c>
      <c r="W191" s="396" t="str">
        <f t="shared" si="66"/>
        <v/>
      </c>
      <c r="Y191" s="396" t="str">
        <f t="shared" si="67"/>
        <v/>
      </c>
      <c r="AA191" s="396" t="str">
        <f t="shared" si="68"/>
        <v/>
      </c>
      <c r="AC191" s="396" t="str">
        <f t="shared" si="69"/>
        <v/>
      </c>
      <c r="AE191" s="396" t="str">
        <f t="shared" si="70"/>
        <v/>
      </c>
      <c r="AG191" s="396" t="str">
        <f t="shared" si="71"/>
        <v/>
      </c>
      <c r="AI191" s="396" t="str">
        <f t="shared" si="72"/>
        <v/>
      </c>
      <c r="AK191" s="396" t="str">
        <f t="shared" si="73"/>
        <v/>
      </c>
      <c r="AM191" s="396" t="str">
        <f t="shared" si="74"/>
        <v/>
      </c>
      <c r="AO191" s="396" t="str">
        <f t="shared" si="75"/>
        <v/>
      </c>
      <c r="AQ191" s="396" t="str">
        <f t="shared" si="76"/>
        <v/>
      </c>
    </row>
    <row r="192" spans="5:43">
      <c r="E192" s="396" t="str">
        <f t="shared" si="59"/>
        <v/>
      </c>
      <c r="G192" s="396" t="str">
        <f t="shared" si="59"/>
        <v/>
      </c>
      <c r="I192" s="396" t="str">
        <f t="shared" si="77"/>
        <v/>
      </c>
      <c r="K192" s="396" t="str">
        <f t="shared" si="60"/>
        <v/>
      </c>
      <c r="M192" s="396" t="str">
        <f t="shared" si="61"/>
        <v/>
      </c>
      <c r="O192" s="396" t="str">
        <f t="shared" si="62"/>
        <v/>
      </c>
      <c r="Q192" s="396" t="str">
        <f t="shared" si="63"/>
        <v/>
      </c>
      <c r="S192" s="396" t="str">
        <f t="shared" si="64"/>
        <v/>
      </c>
      <c r="U192" s="396" t="str">
        <f t="shared" si="65"/>
        <v/>
      </c>
      <c r="W192" s="396" t="str">
        <f t="shared" si="66"/>
        <v/>
      </c>
      <c r="Y192" s="396" t="str">
        <f t="shared" si="67"/>
        <v/>
      </c>
      <c r="AA192" s="396" t="str">
        <f t="shared" si="68"/>
        <v/>
      </c>
      <c r="AC192" s="396" t="str">
        <f t="shared" si="69"/>
        <v/>
      </c>
      <c r="AE192" s="396" t="str">
        <f t="shared" si="70"/>
        <v/>
      </c>
      <c r="AG192" s="396" t="str">
        <f t="shared" si="71"/>
        <v/>
      </c>
      <c r="AI192" s="396" t="str">
        <f t="shared" si="72"/>
        <v/>
      </c>
      <c r="AK192" s="396" t="str">
        <f t="shared" si="73"/>
        <v/>
      </c>
      <c r="AM192" s="396" t="str">
        <f t="shared" si="74"/>
        <v/>
      </c>
      <c r="AO192" s="396" t="str">
        <f t="shared" si="75"/>
        <v/>
      </c>
      <c r="AQ192" s="396" t="str">
        <f t="shared" si="76"/>
        <v/>
      </c>
    </row>
    <row r="193" spans="5:43">
      <c r="E193" s="396" t="str">
        <f t="shared" si="59"/>
        <v/>
      </c>
      <c r="G193" s="396" t="str">
        <f t="shared" si="59"/>
        <v/>
      </c>
      <c r="I193" s="396" t="str">
        <f t="shared" si="77"/>
        <v/>
      </c>
      <c r="K193" s="396" t="str">
        <f t="shared" si="60"/>
        <v/>
      </c>
      <c r="M193" s="396" t="str">
        <f t="shared" si="61"/>
        <v/>
      </c>
      <c r="O193" s="396" t="str">
        <f t="shared" si="62"/>
        <v/>
      </c>
      <c r="Q193" s="396" t="str">
        <f t="shared" si="63"/>
        <v/>
      </c>
      <c r="S193" s="396" t="str">
        <f t="shared" si="64"/>
        <v/>
      </c>
      <c r="U193" s="396" t="str">
        <f t="shared" si="65"/>
        <v/>
      </c>
      <c r="W193" s="396" t="str">
        <f t="shared" si="66"/>
        <v/>
      </c>
      <c r="Y193" s="396" t="str">
        <f t="shared" si="67"/>
        <v/>
      </c>
      <c r="AA193" s="396" t="str">
        <f t="shared" si="68"/>
        <v/>
      </c>
      <c r="AC193" s="396" t="str">
        <f t="shared" si="69"/>
        <v/>
      </c>
      <c r="AE193" s="396" t="str">
        <f t="shared" si="70"/>
        <v/>
      </c>
      <c r="AG193" s="396" t="str">
        <f t="shared" si="71"/>
        <v/>
      </c>
      <c r="AI193" s="396" t="str">
        <f t="shared" si="72"/>
        <v/>
      </c>
      <c r="AK193" s="396" t="str">
        <f t="shared" si="73"/>
        <v/>
      </c>
      <c r="AM193" s="396" t="str">
        <f t="shared" si="74"/>
        <v/>
      </c>
      <c r="AO193" s="396" t="str">
        <f t="shared" si="75"/>
        <v/>
      </c>
      <c r="AQ193" s="396" t="str">
        <f t="shared" si="76"/>
        <v/>
      </c>
    </row>
    <row r="194" spans="5:43">
      <c r="E194" s="396" t="str">
        <f t="shared" si="59"/>
        <v/>
      </c>
      <c r="G194" s="396" t="str">
        <f t="shared" si="59"/>
        <v/>
      </c>
      <c r="I194" s="396" t="str">
        <f t="shared" si="77"/>
        <v/>
      </c>
      <c r="K194" s="396" t="str">
        <f t="shared" si="60"/>
        <v/>
      </c>
      <c r="M194" s="396" t="str">
        <f t="shared" si="61"/>
        <v/>
      </c>
      <c r="O194" s="396" t="str">
        <f t="shared" si="62"/>
        <v/>
      </c>
      <c r="Q194" s="396" t="str">
        <f t="shared" si="63"/>
        <v/>
      </c>
      <c r="S194" s="396" t="str">
        <f t="shared" si="64"/>
        <v/>
      </c>
      <c r="U194" s="396" t="str">
        <f t="shared" si="65"/>
        <v/>
      </c>
      <c r="W194" s="396" t="str">
        <f t="shared" si="66"/>
        <v/>
      </c>
      <c r="Y194" s="396" t="str">
        <f t="shared" si="67"/>
        <v/>
      </c>
      <c r="AA194" s="396" t="str">
        <f t="shared" si="68"/>
        <v/>
      </c>
      <c r="AC194" s="396" t="str">
        <f t="shared" si="69"/>
        <v/>
      </c>
      <c r="AE194" s="396" t="str">
        <f t="shared" si="70"/>
        <v/>
      </c>
      <c r="AG194" s="396" t="str">
        <f t="shared" si="71"/>
        <v/>
      </c>
      <c r="AI194" s="396" t="str">
        <f t="shared" si="72"/>
        <v/>
      </c>
      <c r="AK194" s="396" t="str">
        <f t="shared" si="73"/>
        <v/>
      </c>
      <c r="AM194" s="396" t="str">
        <f t="shared" si="74"/>
        <v/>
      </c>
      <c r="AO194" s="396" t="str">
        <f t="shared" si="75"/>
        <v/>
      </c>
      <c r="AQ194" s="396" t="str">
        <f t="shared" si="76"/>
        <v/>
      </c>
    </row>
    <row r="195" spans="5:43">
      <c r="E195" s="396" t="str">
        <f t="shared" si="59"/>
        <v/>
      </c>
      <c r="G195" s="396" t="str">
        <f t="shared" si="59"/>
        <v/>
      </c>
      <c r="I195" s="396" t="str">
        <f t="shared" si="77"/>
        <v/>
      </c>
      <c r="K195" s="396" t="str">
        <f t="shared" si="60"/>
        <v/>
      </c>
      <c r="M195" s="396" t="str">
        <f t="shared" si="61"/>
        <v/>
      </c>
      <c r="O195" s="396" t="str">
        <f t="shared" si="62"/>
        <v/>
      </c>
      <c r="Q195" s="396" t="str">
        <f t="shared" si="63"/>
        <v/>
      </c>
      <c r="S195" s="396" t="str">
        <f t="shared" si="64"/>
        <v/>
      </c>
      <c r="U195" s="396" t="str">
        <f t="shared" si="65"/>
        <v/>
      </c>
      <c r="W195" s="396" t="str">
        <f t="shared" si="66"/>
        <v/>
      </c>
      <c r="Y195" s="396" t="str">
        <f t="shared" si="67"/>
        <v/>
      </c>
      <c r="AA195" s="396" t="str">
        <f t="shared" si="68"/>
        <v/>
      </c>
      <c r="AC195" s="396" t="str">
        <f t="shared" si="69"/>
        <v/>
      </c>
      <c r="AE195" s="396" t="str">
        <f t="shared" si="70"/>
        <v/>
      </c>
      <c r="AG195" s="396" t="str">
        <f t="shared" si="71"/>
        <v/>
      </c>
      <c r="AI195" s="396" t="str">
        <f t="shared" si="72"/>
        <v/>
      </c>
      <c r="AK195" s="396" t="str">
        <f t="shared" si="73"/>
        <v/>
      </c>
      <c r="AM195" s="396" t="str">
        <f t="shared" si="74"/>
        <v/>
      </c>
      <c r="AO195" s="396" t="str">
        <f t="shared" si="75"/>
        <v/>
      </c>
      <c r="AQ195" s="396" t="str">
        <f t="shared" si="76"/>
        <v/>
      </c>
    </row>
    <row r="196" spans="5:43">
      <c r="E196" s="396" t="str">
        <f t="shared" si="59"/>
        <v/>
      </c>
      <c r="G196" s="396" t="str">
        <f t="shared" si="59"/>
        <v/>
      </c>
      <c r="I196" s="396" t="str">
        <f t="shared" si="77"/>
        <v/>
      </c>
      <c r="K196" s="396" t="str">
        <f t="shared" si="60"/>
        <v/>
      </c>
      <c r="M196" s="396" t="str">
        <f t="shared" si="61"/>
        <v/>
      </c>
      <c r="O196" s="396" t="str">
        <f t="shared" si="62"/>
        <v/>
      </c>
      <c r="Q196" s="396" t="str">
        <f t="shared" si="63"/>
        <v/>
      </c>
      <c r="S196" s="396" t="str">
        <f t="shared" si="64"/>
        <v/>
      </c>
      <c r="U196" s="396" t="str">
        <f t="shared" si="65"/>
        <v/>
      </c>
      <c r="W196" s="396" t="str">
        <f t="shared" si="66"/>
        <v/>
      </c>
      <c r="Y196" s="396" t="str">
        <f t="shared" si="67"/>
        <v/>
      </c>
      <c r="AA196" s="396" t="str">
        <f t="shared" si="68"/>
        <v/>
      </c>
      <c r="AC196" s="396" t="str">
        <f t="shared" si="69"/>
        <v/>
      </c>
      <c r="AE196" s="396" t="str">
        <f t="shared" si="70"/>
        <v/>
      </c>
      <c r="AG196" s="396" t="str">
        <f t="shared" si="71"/>
        <v/>
      </c>
      <c r="AI196" s="396" t="str">
        <f t="shared" si="72"/>
        <v/>
      </c>
      <c r="AK196" s="396" t="str">
        <f t="shared" si="73"/>
        <v/>
      </c>
      <c r="AM196" s="396" t="str">
        <f t="shared" si="74"/>
        <v/>
      </c>
      <c r="AO196" s="396" t="str">
        <f t="shared" si="75"/>
        <v/>
      </c>
      <c r="AQ196" s="396" t="str">
        <f t="shared" si="76"/>
        <v/>
      </c>
    </row>
    <row r="197" spans="5:43">
      <c r="E197" s="396" t="str">
        <f t="shared" si="59"/>
        <v/>
      </c>
      <c r="G197" s="396" t="str">
        <f t="shared" si="59"/>
        <v/>
      </c>
      <c r="I197" s="396" t="str">
        <f t="shared" si="77"/>
        <v/>
      </c>
      <c r="K197" s="396" t="str">
        <f t="shared" si="60"/>
        <v/>
      </c>
      <c r="M197" s="396" t="str">
        <f t="shared" si="61"/>
        <v/>
      </c>
      <c r="O197" s="396" t="str">
        <f t="shared" si="62"/>
        <v/>
      </c>
      <c r="Q197" s="396" t="str">
        <f t="shared" si="63"/>
        <v/>
      </c>
      <c r="S197" s="396" t="str">
        <f t="shared" si="64"/>
        <v/>
      </c>
      <c r="U197" s="396" t="str">
        <f t="shared" si="65"/>
        <v/>
      </c>
      <c r="W197" s="396" t="str">
        <f t="shared" si="66"/>
        <v/>
      </c>
      <c r="Y197" s="396" t="str">
        <f t="shared" si="67"/>
        <v/>
      </c>
      <c r="AA197" s="396" t="str">
        <f t="shared" si="68"/>
        <v/>
      </c>
      <c r="AC197" s="396" t="str">
        <f t="shared" si="69"/>
        <v/>
      </c>
      <c r="AE197" s="396" t="str">
        <f t="shared" si="70"/>
        <v/>
      </c>
      <c r="AG197" s="396" t="str">
        <f t="shared" si="71"/>
        <v/>
      </c>
      <c r="AI197" s="396" t="str">
        <f t="shared" si="72"/>
        <v/>
      </c>
      <c r="AK197" s="396" t="str">
        <f t="shared" si="73"/>
        <v/>
      </c>
      <c r="AM197" s="396" t="str">
        <f t="shared" si="74"/>
        <v/>
      </c>
      <c r="AO197" s="396" t="str">
        <f t="shared" si="75"/>
        <v/>
      </c>
      <c r="AQ197" s="396" t="str">
        <f t="shared" si="76"/>
        <v/>
      </c>
    </row>
    <row r="198" spans="5:43">
      <c r="E198" s="396" t="str">
        <f t="shared" si="59"/>
        <v/>
      </c>
      <c r="G198" s="396" t="str">
        <f t="shared" si="59"/>
        <v/>
      </c>
      <c r="I198" s="396" t="str">
        <f t="shared" si="77"/>
        <v/>
      </c>
      <c r="K198" s="396" t="str">
        <f t="shared" si="60"/>
        <v/>
      </c>
      <c r="M198" s="396" t="str">
        <f t="shared" si="61"/>
        <v/>
      </c>
      <c r="O198" s="396" t="str">
        <f t="shared" si="62"/>
        <v/>
      </c>
      <c r="Q198" s="396" t="str">
        <f t="shared" si="63"/>
        <v/>
      </c>
      <c r="S198" s="396" t="str">
        <f t="shared" si="64"/>
        <v/>
      </c>
      <c r="U198" s="396" t="str">
        <f t="shared" si="65"/>
        <v/>
      </c>
      <c r="W198" s="396" t="str">
        <f t="shared" si="66"/>
        <v/>
      </c>
      <c r="Y198" s="396" t="str">
        <f t="shared" si="67"/>
        <v/>
      </c>
      <c r="AA198" s="396" t="str">
        <f t="shared" si="68"/>
        <v/>
      </c>
      <c r="AC198" s="396" t="str">
        <f t="shared" si="69"/>
        <v/>
      </c>
      <c r="AE198" s="396" t="str">
        <f t="shared" si="70"/>
        <v/>
      </c>
      <c r="AG198" s="396" t="str">
        <f t="shared" si="71"/>
        <v/>
      </c>
      <c r="AI198" s="396" t="str">
        <f t="shared" si="72"/>
        <v/>
      </c>
      <c r="AK198" s="396" t="str">
        <f t="shared" si="73"/>
        <v/>
      </c>
      <c r="AM198" s="396" t="str">
        <f t="shared" si="74"/>
        <v/>
      </c>
      <c r="AO198" s="396" t="str">
        <f t="shared" si="75"/>
        <v/>
      </c>
      <c r="AQ198" s="396" t="str">
        <f t="shared" si="76"/>
        <v/>
      </c>
    </row>
    <row r="199" spans="5:43">
      <c r="E199" s="396" t="str">
        <f t="shared" si="59"/>
        <v/>
      </c>
      <c r="G199" s="396" t="str">
        <f t="shared" si="59"/>
        <v/>
      </c>
      <c r="I199" s="396" t="str">
        <f t="shared" si="77"/>
        <v/>
      </c>
      <c r="K199" s="396" t="str">
        <f t="shared" si="60"/>
        <v/>
      </c>
      <c r="M199" s="396" t="str">
        <f t="shared" si="61"/>
        <v/>
      </c>
      <c r="O199" s="396" t="str">
        <f t="shared" si="62"/>
        <v/>
      </c>
      <c r="Q199" s="396" t="str">
        <f t="shared" si="63"/>
        <v/>
      </c>
      <c r="S199" s="396" t="str">
        <f t="shared" si="64"/>
        <v/>
      </c>
      <c r="U199" s="396" t="str">
        <f t="shared" si="65"/>
        <v/>
      </c>
      <c r="W199" s="396" t="str">
        <f t="shared" si="66"/>
        <v/>
      </c>
      <c r="Y199" s="396" t="str">
        <f t="shared" si="67"/>
        <v/>
      </c>
      <c r="AA199" s="396" t="str">
        <f t="shared" si="68"/>
        <v/>
      </c>
      <c r="AC199" s="396" t="str">
        <f t="shared" si="69"/>
        <v/>
      </c>
      <c r="AE199" s="396" t="str">
        <f t="shared" si="70"/>
        <v/>
      </c>
      <c r="AG199" s="396" t="str">
        <f t="shared" si="71"/>
        <v/>
      </c>
      <c r="AI199" s="396" t="str">
        <f t="shared" si="72"/>
        <v/>
      </c>
      <c r="AK199" s="396" t="str">
        <f t="shared" si="73"/>
        <v/>
      </c>
      <c r="AM199" s="396" t="str">
        <f t="shared" si="74"/>
        <v/>
      </c>
      <c r="AO199" s="396" t="str">
        <f t="shared" si="75"/>
        <v/>
      </c>
      <c r="AQ199" s="396" t="str">
        <f t="shared" si="76"/>
        <v/>
      </c>
    </row>
    <row r="200" spans="5:43">
      <c r="E200" s="396" t="str">
        <f t="shared" si="59"/>
        <v/>
      </c>
      <c r="G200" s="396" t="str">
        <f t="shared" si="59"/>
        <v/>
      </c>
      <c r="I200" s="396" t="str">
        <f t="shared" si="77"/>
        <v/>
      </c>
      <c r="K200" s="396" t="str">
        <f t="shared" si="60"/>
        <v/>
      </c>
      <c r="M200" s="396" t="str">
        <f t="shared" si="61"/>
        <v/>
      </c>
      <c r="O200" s="396" t="str">
        <f t="shared" si="62"/>
        <v/>
      </c>
      <c r="Q200" s="396" t="str">
        <f t="shared" si="63"/>
        <v/>
      </c>
      <c r="S200" s="396" t="str">
        <f t="shared" si="64"/>
        <v/>
      </c>
      <c r="U200" s="396" t="str">
        <f t="shared" si="65"/>
        <v/>
      </c>
      <c r="W200" s="396" t="str">
        <f t="shared" si="66"/>
        <v/>
      </c>
      <c r="Y200" s="396" t="str">
        <f t="shared" si="67"/>
        <v/>
      </c>
      <c r="AA200" s="396" t="str">
        <f t="shared" si="68"/>
        <v/>
      </c>
      <c r="AC200" s="396" t="str">
        <f t="shared" si="69"/>
        <v/>
      </c>
      <c r="AE200" s="396" t="str">
        <f t="shared" si="70"/>
        <v/>
      </c>
      <c r="AG200" s="396" t="str">
        <f t="shared" si="71"/>
        <v/>
      </c>
      <c r="AI200" s="396" t="str">
        <f t="shared" si="72"/>
        <v/>
      </c>
      <c r="AK200" s="396" t="str">
        <f t="shared" si="73"/>
        <v/>
      </c>
      <c r="AM200" s="396" t="str">
        <f t="shared" si="74"/>
        <v/>
      </c>
      <c r="AO200" s="396" t="str">
        <f t="shared" si="75"/>
        <v/>
      </c>
      <c r="AQ200" s="396" t="str">
        <f t="shared" si="76"/>
        <v/>
      </c>
    </row>
    <row r="201" spans="5:43">
      <c r="E201" s="396" t="str">
        <f t="shared" si="59"/>
        <v/>
      </c>
      <c r="G201" s="396" t="str">
        <f t="shared" si="59"/>
        <v/>
      </c>
      <c r="I201" s="396" t="str">
        <f t="shared" si="77"/>
        <v/>
      </c>
      <c r="K201" s="396" t="str">
        <f t="shared" si="60"/>
        <v/>
      </c>
      <c r="M201" s="396" t="str">
        <f t="shared" si="61"/>
        <v/>
      </c>
      <c r="O201" s="396" t="str">
        <f t="shared" si="62"/>
        <v/>
      </c>
      <c r="Q201" s="396" t="str">
        <f t="shared" si="63"/>
        <v/>
      </c>
      <c r="S201" s="396" t="str">
        <f t="shared" si="64"/>
        <v/>
      </c>
      <c r="U201" s="396" t="str">
        <f t="shared" si="65"/>
        <v/>
      </c>
      <c r="W201" s="396" t="str">
        <f t="shared" si="66"/>
        <v/>
      </c>
      <c r="Y201" s="396" t="str">
        <f t="shared" si="67"/>
        <v/>
      </c>
      <c r="AA201" s="396" t="str">
        <f t="shared" si="68"/>
        <v/>
      </c>
      <c r="AC201" s="396" t="str">
        <f t="shared" si="69"/>
        <v/>
      </c>
      <c r="AE201" s="396" t="str">
        <f t="shared" si="70"/>
        <v/>
      </c>
      <c r="AG201" s="396" t="str">
        <f t="shared" si="71"/>
        <v/>
      </c>
      <c r="AI201" s="396" t="str">
        <f t="shared" si="72"/>
        <v/>
      </c>
      <c r="AK201" s="396" t="str">
        <f t="shared" si="73"/>
        <v/>
      </c>
      <c r="AM201" s="396" t="str">
        <f t="shared" si="74"/>
        <v/>
      </c>
      <c r="AO201" s="396" t="str">
        <f t="shared" si="75"/>
        <v/>
      </c>
      <c r="AQ201" s="396" t="str">
        <f t="shared" si="76"/>
        <v/>
      </c>
    </row>
    <row r="202" spans="5:43">
      <c r="E202" s="396" t="str">
        <f t="shared" si="59"/>
        <v/>
      </c>
      <c r="G202" s="396" t="str">
        <f t="shared" si="59"/>
        <v/>
      </c>
      <c r="I202" s="396" t="str">
        <f t="shared" si="77"/>
        <v/>
      </c>
      <c r="K202" s="396" t="str">
        <f t="shared" si="60"/>
        <v/>
      </c>
      <c r="M202" s="396" t="str">
        <f t="shared" si="61"/>
        <v/>
      </c>
      <c r="O202" s="396" t="str">
        <f t="shared" si="62"/>
        <v/>
      </c>
      <c r="Q202" s="396" t="str">
        <f t="shared" si="63"/>
        <v/>
      </c>
      <c r="S202" s="396" t="str">
        <f t="shared" si="64"/>
        <v/>
      </c>
      <c r="U202" s="396" t="str">
        <f t="shared" si="65"/>
        <v/>
      </c>
      <c r="W202" s="396" t="str">
        <f t="shared" si="66"/>
        <v/>
      </c>
      <c r="Y202" s="396" t="str">
        <f t="shared" si="67"/>
        <v/>
      </c>
      <c r="AA202" s="396" t="str">
        <f t="shared" si="68"/>
        <v/>
      </c>
      <c r="AC202" s="396" t="str">
        <f t="shared" si="69"/>
        <v/>
      </c>
      <c r="AE202" s="396" t="str">
        <f t="shared" si="70"/>
        <v/>
      </c>
      <c r="AG202" s="396" t="str">
        <f t="shared" si="71"/>
        <v/>
      </c>
      <c r="AI202" s="396" t="str">
        <f t="shared" si="72"/>
        <v/>
      </c>
      <c r="AK202" s="396" t="str">
        <f t="shared" si="73"/>
        <v/>
      </c>
      <c r="AM202" s="396" t="str">
        <f t="shared" si="74"/>
        <v/>
      </c>
      <c r="AO202" s="396" t="str">
        <f t="shared" si="75"/>
        <v/>
      </c>
      <c r="AQ202" s="396" t="str">
        <f t="shared" si="76"/>
        <v/>
      </c>
    </row>
    <row r="203" spans="5:43">
      <c r="E203" s="396" t="str">
        <f t="shared" si="59"/>
        <v/>
      </c>
      <c r="G203" s="396" t="str">
        <f t="shared" si="59"/>
        <v/>
      </c>
      <c r="I203" s="396" t="str">
        <f t="shared" si="77"/>
        <v/>
      </c>
      <c r="K203" s="396" t="str">
        <f t="shared" si="60"/>
        <v/>
      </c>
      <c r="M203" s="396" t="str">
        <f t="shared" si="61"/>
        <v/>
      </c>
      <c r="O203" s="396" t="str">
        <f t="shared" si="62"/>
        <v/>
      </c>
      <c r="Q203" s="396" t="str">
        <f t="shared" si="63"/>
        <v/>
      </c>
      <c r="S203" s="396" t="str">
        <f t="shared" si="64"/>
        <v/>
      </c>
      <c r="U203" s="396" t="str">
        <f t="shared" si="65"/>
        <v/>
      </c>
      <c r="W203" s="396" t="str">
        <f t="shared" si="66"/>
        <v/>
      </c>
      <c r="Y203" s="396" t="str">
        <f t="shared" si="67"/>
        <v/>
      </c>
      <c r="AA203" s="396" t="str">
        <f t="shared" si="68"/>
        <v/>
      </c>
      <c r="AC203" s="396" t="str">
        <f t="shared" si="69"/>
        <v/>
      </c>
      <c r="AE203" s="396" t="str">
        <f t="shared" si="70"/>
        <v/>
      </c>
      <c r="AG203" s="396" t="str">
        <f t="shared" si="71"/>
        <v/>
      </c>
      <c r="AI203" s="396" t="str">
        <f t="shared" si="72"/>
        <v/>
      </c>
      <c r="AK203" s="396" t="str">
        <f t="shared" si="73"/>
        <v/>
      </c>
      <c r="AM203" s="396" t="str">
        <f t="shared" si="74"/>
        <v/>
      </c>
      <c r="AO203" s="396" t="str">
        <f t="shared" si="75"/>
        <v/>
      </c>
      <c r="AQ203" s="396" t="str">
        <f t="shared" si="76"/>
        <v/>
      </c>
    </row>
    <row r="204" spans="5:43">
      <c r="E204" s="396" t="str">
        <f t="shared" si="59"/>
        <v/>
      </c>
      <c r="G204" s="396" t="str">
        <f t="shared" si="59"/>
        <v/>
      </c>
      <c r="I204" s="396" t="str">
        <f t="shared" si="77"/>
        <v/>
      </c>
      <c r="K204" s="396" t="str">
        <f t="shared" si="60"/>
        <v/>
      </c>
      <c r="M204" s="396" t="str">
        <f t="shared" si="61"/>
        <v/>
      </c>
      <c r="O204" s="396" t="str">
        <f t="shared" si="62"/>
        <v/>
      </c>
      <c r="Q204" s="396" t="str">
        <f t="shared" si="63"/>
        <v/>
      </c>
      <c r="S204" s="396" t="str">
        <f t="shared" si="64"/>
        <v/>
      </c>
      <c r="U204" s="396" t="str">
        <f t="shared" si="65"/>
        <v/>
      </c>
      <c r="W204" s="396" t="str">
        <f t="shared" si="66"/>
        <v/>
      </c>
      <c r="Y204" s="396" t="str">
        <f t="shared" si="67"/>
        <v/>
      </c>
      <c r="AA204" s="396" t="str">
        <f t="shared" si="68"/>
        <v/>
      </c>
      <c r="AC204" s="396" t="str">
        <f t="shared" si="69"/>
        <v/>
      </c>
      <c r="AE204" s="396" t="str">
        <f t="shared" si="70"/>
        <v/>
      </c>
      <c r="AG204" s="396" t="str">
        <f t="shared" si="71"/>
        <v/>
      </c>
      <c r="AI204" s="396" t="str">
        <f t="shared" si="72"/>
        <v/>
      </c>
      <c r="AK204" s="396" t="str">
        <f t="shared" si="73"/>
        <v/>
      </c>
      <c r="AM204" s="396" t="str">
        <f t="shared" si="74"/>
        <v/>
      </c>
      <c r="AO204" s="396" t="str">
        <f t="shared" si="75"/>
        <v/>
      </c>
      <c r="AQ204" s="396" t="str">
        <f t="shared" si="76"/>
        <v/>
      </c>
    </row>
    <row r="205" spans="5:43">
      <c r="E205" s="396" t="str">
        <f t="shared" ref="E205:G268" si="78">IF(OR($B205=0,D205=0),"",D205/$B205)</f>
        <v/>
      </c>
      <c r="G205" s="396" t="str">
        <f t="shared" si="78"/>
        <v/>
      </c>
      <c r="I205" s="396" t="str">
        <f t="shared" si="77"/>
        <v/>
      </c>
      <c r="K205" s="396" t="str">
        <f t="shared" si="60"/>
        <v/>
      </c>
      <c r="M205" s="396" t="str">
        <f t="shared" si="61"/>
        <v/>
      </c>
      <c r="O205" s="396" t="str">
        <f t="shared" si="62"/>
        <v/>
      </c>
      <c r="Q205" s="396" t="str">
        <f t="shared" si="63"/>
        <v/>
      </c>
      <c r="S205" s="396" t="str">
        <f t="shared" si="64"/>
        <v/>
      </c>
      <c r="U205" s="396" t="str">
        <f t="shared" si="65"/>
        <v/>
      </c>
      <c r="W205" s="396" t="str">
        <f t="shared" si="66"/>
        <v/>
      </c>
      <c r="Y205" s="396" t="str">
        <f t="shared" si="67"/>
        <v/>
      </c>
      <c r="AA205" s="396" t="str">
        <f t="shared" si="68"/>
        <v/>
      </c>
      <c r="AC205" s="396" t="str">
        <f t="shared" si="69"/>
        <v/>
      </c>
      <c r="AE205" s="396" t="str">
        <f t="shared" si="70"/>
        <v/>
      </c>
      <c r="AG205" s="396" t="str">
        <f t="shared" si="71"/>
        <v/>
      </c>
      <c r="AI205" s="396" t="str">
        <f t="shared" si="72"/>
        <v/>
      </c>
      <c r="AK205" s="396" t="str">
        <f t="shared" si="73"/>
        <v/>
      </c>
      <c r="AM205" s="396" t="str">
        <f t="shared" si="74"/>
        <v/>
      </c>
      <c r="AO205" s="396" t="str">
        <f t="shared" si="75"/>
        <v/>
      </c>
      <c r="AQ205" s="396" t="str">
        <f t="shared" si="76"/>
        <v/>
      </c>
    </row>
    <row r="206" spans="5:43">
      <c r="E206" s="396" t="str">
        <f t="shared" si="78"/>
        <v/>
      </c>
      <c r="G206" s="396" t="str">
        <f t="shared" si="78"/>
        <v/>
      </c>
      <c r="I206" s="396" t="str">
        <f t="shared" si="77"/>
        <v/>
      </c>
      <c r="K206" s="396" t="str">
        <f t="shared" si="60"/>
        <v/>
      </c>
      <c r="M206" s="396" t="str">
        <f t="shared" si="61"/>
        <v/>
      </c>
      <c r="O206" s="396" t="str">
        <f t="shared" si="62"/>
        <v/>
      </c>
      <c r="Q206" s="396" t="str">
        <f t="shared" si="63"/>
        <v/>
      </c>
      <c r="S206" s="396" t="str">
        <f t="shared" si="64"/>
        <v/>
      </c>
      <c r="U206" s="396" t="str">
        <f t="shared" si="65"/>
        <v/>
      </c>
      <c r="W206" s="396" t="str">
        <f t="shared" si="66"/>
        <v/>
      </c>
      <c r="Y206" s="396" t="str">
        <f t="shared" si="67"/>
        <v/>
      </c>
      <c r="AA206" s="396" t="str">
        <f t="shared" si="68"/>
        <v/>
      </c>
      <c r="AC206" s="396" t="str">
        <f t="shared" si="69"/>
        <v/>
      </c>
      <c r="AE206" s="396" t="str">
        <f t="shared" si="70"/>
        <v/>
      </c>
      <c r="AG206" s="396" t="str">
        <f t="shared" si="71"/>
        <v/>
      </c>
      <c r="AI206" s="396" t="str">
        <f t="shared" si="72"/>
        <v/>
      </c>
      <c r="AK206" s="396" t="str">
        <f t="shared" si="73"/>
        <v/>
      </c>
      <c r="AM206" s="396" t="str">
        <f t="shared" si="74"/>
        <v/>
      </c>
      <c r="AO206" s="396" t="str">
        <f t="shared" si="75"/>
        <v/>
      </c>
      <c r="AQ206" s="396" t="str">
        <f t="shared" si="76"/>
        <v/>
      </c>
    </row>
    <row r="207" spans="5:43">
      <c r="E207" s="396" t="str">
        <f t="shared" si="78"/>
        <v/>
      </c>
      <c r="G207" s="396" t="str">
        <f t="shared" si="78"/>
        <v/>
      </c>
      <c r="I207" s="396" t="str">
        <f t="shared" si="77"/>
        <v/>
      </c>
      <c r="K207" s="396" t="str">
        <f t="shared" si="60"/>
        <v/>
      </c>
      <c r="M207" s="396" t="str">
        <f t="shared" si="61"/>
        <v/>
      </c>
      <c r="O207" s="396" t="str">
        <f t="shared" si="62"/>
        <v/>
      </c>
      <c r="Q207" s="396" t="str">
        <f t="shared" si="63"/>
        <v/>
      </c>
      <c r="S207" s="396" t="str">
        <f t="shared" si="64"/>
        <v/>
      </c>
      <c r="U207" s="396" t="str">
        <f t="shared" si="65"/>
        <v/>
      </c>
      <c r="W207" s="396" t="str">
        <f t="shared" si="66"/>
        <v/>
      </c>
      <c r="Y207" s="396" t="str">
        <f t="shared" si="67"/>
        <v/>
      </c>
      <c r="AA207" s="396" t="str">
        <f t="shared" si="68"/>
        <v/>
      </c>
      <c r="AC207" s="396" t="str">
        <f t="shared" si="69"/>
        <v/>
      </c>
      <c r="AE207" s="396" t="str">
        <f t="shared" si="70"/>
        <v/>
      </c>
      <c r="AG207" s="396" t="str">
        <f t="shared" si="71"/>
        <v/>
      </c>
      <c r="AI207" s="396" t="str">
        <f t="shared" si="72"/>
        <v/>
      </c>
      <c r="AK207" s="396" t="str">
        <f t="shared" si="73"/>
        <v/>
      </c>
      <c r="AM207" s="396" t="str">
        <f t="shared" si="74"/>
        <v/>
      </c>
      <c r="AO207" s="396" t="str">
        <f t="shared" si="75"/>
        <v/>
      </c>
      <c r="AQ207" s="396" t="str">
        <f t="shared" si="76"/>
        <v/>
      </c>
    </row>
    <row r="208" spans="5:43">
      <c r="E208" s="396" t="str">
        <f t="shared" si="78"/>
        <v/>
      </c>
      <c r="G208" s="396" t="str">
        <f t="shared" si="78"/>
        <v/>
      </c>
      <c r="I208" s="396" t="str">
        <f t="shared" si="77"/>
        <v/>
      </c>
      <c r="K208" s="396" t="str">
        <f t="shared" si="60"/>
        <v/>
      </c>
      <c r="M208" s="396" t="str">
        <f t="shared" si="61"/>
        <v/>
      </c>
      <c r="O208" s="396" t="str">
        <f t="shared" si="62"/>
        <v/>
      </c>
      <c r="Q208" s="396" t="str">
        <f t="shared" si="63"/>
        <v/>
      </c>
      <c r="S208" s="396" t="str">
        <f t="shared" si="64"/>
        <v/>
      </c>
      <c r="U208" s="396" t="str">
        <f t="shared" si="65"/>
        <v/>
      </c>
      <c r="W208" s="396" t="str">
        <f t="shared" si="66"/>
        <v/>
      </c>
      <c r="Y208" s="396" t="str">
        <f t="shared" si="67"/>
        <v/>
      </c>
      <c r="AA208" s="396" t="str">
        <f t="shared" si="68"/>
        <v/>
      </c>
      <c r="AC208" s="396" t="str">
        <f t="shared" si="69"/>
        <v/>
      </c>
      <c r="AE208" s="396" t="str">
        <f t="shared" si="70"/>
        <v/>
      </c>
      <c r="AG208" s="396" t="str">
        <f t="shared" si="71"/>
        <v/>
      </c>
      <c r="AI208" s="396" t="str">
        <f t="shared" si="72"/>
        <v/>
      </c>
      <c r="AK208" s="396" t="str">
        <f t="shared" si="73"/>
        <v/>
      </c>
      <c r="AM208" s="396" t="str">
        <f t="shared" si="74"/>
        <v/>
      </c>
      <c r="AO208" s="396" t="str">
        <f t="shared" si="75"/>
        <v/>
      </c>
      <c r="AQ208" s="396" t="str">
        <f t="shared" si="76"/>
        <v/>
      </c>
    </row>
    <row r="209" spans="5:43">
      <c r="E209" s="396" t="str">
        <f t="shared" si="78"/>
        <v/>
      </c>
      <c r="G209" s="396" t="str">
        <f t="shared" si="78"/>
        <v/>
      </c>
      <c r="I209" s="396" t="str">
        <f t="shared" si="77"/>
        <v/>
      </c>
      <c r="K209" s="396" t="str">
        <f t="shared" si="60"/>
        <v/>
      </c>
      <c r="M209" s="396" t="str">
        <f t="shared" si="61"/>
        <v/>
      </c>
      <c r="O209" s="396" t="str">
        <f t="shared" si="62"/>
        <v/>
      </c>
      <c r="Q209" s="396" t="str">
        <f t="shared" si="63"/>
        <v/>
      </c>
      <c r="S209" s="396" t="str">
        <f t="shared" si="64"/>
        <v/>
      </c>
      <c r="U209" s="396" t="str">
        <f t="shared" si="65"/>
        <v/>
      </c>
      <c r="W209" s="396" t="str">
        <f t="shared" si="66"/>
        <v/>
      </c>
      <c r="Y209" s="396" t="str">
        <f t="shared" si="67"/>
        <v/>
      </c>
      <c r="AA209" s="396" t="str">
        <f t="shared" si="68"/>
        <v/>
      </c>
      <c r="AC209" s="396" t="str">
        <f t="shared" si="69"/>
        <v/>
      </c>
      <c r="AE209" s="396" t="str">
        <f t="shared" si="70"/>
        <v/>
      </c>
      <c r="AG209" s="396" t="str">
        <f t="shared" si="71"/>
        <v/>
      </c>
      <c r="AI209" s="396" t="str">
        <f t="shared" si="72"/>
        <v/>
      </c>
      <c r="AK209" s="396" t="str">
        <f t="shared" si="73"/>
        <v/>
      </c>
      <c r="AM209" s="396" t="str">
        <f t="shared" si="74"/>
        <v/>
      </c>
      <c r="AO209" s="396" t="str">
        <f t="shared" si="75"/>
        <v/>
      </c>
      <c r="AQ209" s="396" t="str">
        <f t="shared" si="76"/>
        <v/>
      </c>
    </row>
    <row r="210" spans="5:43">
      <c r="E210" s="396" t="str">
        <f t="shared" si="78"/>
        <v/>
      </c>
      <c r="G210" s="396" t="str">
        <f t="shared" si="78"/>
        <v/>
      </c>
      <c r="I210" s="396" t="str">
        <f t="shared" si="77"/>
        <v/>
      </c>
      <c r="K210" s="396" t="str">
        <f t="shared" si="60"/>
        <v/>
      </c>
      <c r="M210" s="396" t="str">
        <f t="shared" si="61"/>
        <v/>
      </c>
      <c r="O210" s="396" t="str">
        <f t="shared" si="62"/>
        <v/>
      </c>
      <c r="Q210" s="396" t="str">
        <f t="shared" si="63"/>
        <v/>
      </c>
      <c r="S210" s="396" t="str">
        <f t="shared" si="64"/>
        <v/>
      </c>
      <c r="U210" s="396" t="str">
        <f t="shared" si="65"/>
        <v/>
      </c>
      <c r="W210" s="396" t="str">
        <f t="shared" si="66"/>
        <v/>
      </c>
      <c r="Y210" s="396" t="str">
        <f t="shared" si="67"/>
        <v/>
      </c>
      <c r="AA210" s="396" t="str">
        <f t="shared" si="68"/>
        <v/>
      </c>
      <c r="AC210" s="396" t="str">
        <f t="shared" si="69"/>
        <v/>
      </c>
      <c r="AE210" s="396" t="str">
        <f t="shared" si="70"/>
        <v/>
      </c>
      <c r="AG210" s="396" t="str">
        <f t="shared" si="71"/>
        <v/>
      </c>
      <c r="AI210" s="396" t="str">
        <f t="shared" si="72"/>
        <v/>
      </c>
      <c r="AK210" s="396" t="str">
        <f t="shared" si="73"/>
        <v/>
      </c>
      <c r="AM210" s="396" t="str">
        <f t="shared" si="74"/>
        <v/>
      </c>
      <c r="AO210" s="396" t="str">
        <f t="shared" si="75"/>
        <v/>
      </c>
      <c r="AQ210" s="396" t="str">
        <f t="shared" si="76"/>
        <v/>
      </c>
    </row>
    <row r="211" spans="5:43">
      <c r="E211" s="396" t="str">
        <f t="shared" si="78"/>
        <v/>
      </c>
      <c r="G211" s="396" t="str">
        <f t="shared" si="78"/>
        <v/>
      </c>
      <c r="I211" s="396" t="str">
        <f t="shared" si="77"/>
        <v/>
      </c>
      <c r="K211" s="396" t="str">
        <f t="shared" si="60"/>
        <v/>
      </c>
      <c r="M211" s="396" t="str">
        <f t="shared" si="61"/>
        <v/>
      </c>
      <c r="O211" s="396" t="str">
        <f t="shared" si="62"/>
        <v/>
      </c>
      <c r="Q211" s="396" t="str">
        <f t="shared" si="63"/>
        <v/>
      </c>
      <c r="S211" s="396" t="str">
        <f t="shared" si="64"/>
        <v/>
      </c>
      <c r="U211" s="396" t="str">
        <f t="shared" si="65"/>
        <v/>
      </c>
      <c r="W211" s="396" t="str">
        <f t="shared" si="66"/>
        <v/>
      </c>
      <c r="Y211" s="396" t="str">
        <f t="shared" si="67"/>
        <v/>
      </c>
      <c r="AA211" s="396" t="str">
        <f t="shared" si="68"/>
        <v/>
      </c>
      <c r="AC211" s="396" t="str">
        <f t="shared" si="69"/>
        <v/>
      </c>
      <c r="AE211" s="396" t="str">
        <f t="shared" si="70"/>
        <v/>
      </c>
      <c r="AG211" s="396" t="str">
        <f t="shared" si="71"/>
        <v/>
      </c>
      <c r="AI211" s="396" t="str">
        <f t="shared" si="72"/>
        <v/>
      </c>
      <c r="AK211" s="396" t="str">
        <f t="shared" si="73"/>
        <v/>
      </c>
      <c r="AM211" s="396" t="str">
        <f t="shared" si="74"/>
        <v/>
      </c>
      <c r="AO211" s="396" t="str">
        <f t="shared" si="75"/>
        <v/>
      </c>
      <c r="AQ211" s="396" t="str">
        <f t="shared" si="76"/>
        <v/>
      </c>
    </row>
    <row r="212" spans="5:43">
      <c r="E212" s="396" t="str">
        <f t="shared" si="78"/>
        <v/>
      </c>
      <c r="G212" s="396" t="str">
        <f t="shared" si="78"/>
        <v/>
      </c>
      <c r="I212" s="396" t="str">
        <f t="shared" si="77"/>
        <v/>
      </c>
      <c r="K212" s="396" t="str">
        <f t="shared" si="60"/>
        <v/>
      </c>
      <c r="M212" s="396" t="str">
        <f t="shared" si="61"/>
        <v/>
      </c>
      <c r="O212" s="396" t="str">
        <f t="shared" si="62"/>
        <v/>
      </c>
      <c r="Q212" s="396" t="str">
        <f t="shared" si="63"/>
        <v/>
      </c>
      <c r="S212" s="396" t="str">
        <f t="shared" si="64"/>
        <v/>
      </c>
      <c r="U212" s="396" t="str">
        <f t="shared" si="65"/>
        <v/>
      </c>
      <c r="W212" s="396" t="str">
        <f t="shared" si="66"/>
        <v/>
      </c>
      <c r="Y212" s="396" t="str">
        <f t="shared" si="67"/>
        <v/>
      </c>
      <c r="AA212" s="396" t="str">
        <f t="shared" si="68"/>
        <v/>
      </c>
      <c r="AC212" s="396" t="str">
        <f t="shared" si="69"/>
        <v/>
      </c>
      <c r="AE212" s="396" t="str">
        <f t="shared" si="70"/>
        <v/>
      </c>
      <c r="AG212" s="396" t="str">
        <f t="shared" si="71"/>
        <v/>
      </c>
      <c r="AI212" s="396" t="str">
        <f t="shared" si="72"/>
        <v/>
      </c>
      <c r="AK212" s="396" t="str">
        <f t="shared" si="73"/>
        <v/>
      </c>
      <c r="AM212" s="396" t="str">
        <f t="shared" si="74"/>
        <v/>
      </c>
      <c r="AO212" s="396" t="str">
        <f t="shared" si="75"/>
        <v/>
      </c>
      <c r="AQ212" s="396" t="str">
        <f t="shared" si="76"/>
        <v/>
      </c>
    </row>
    <row r="213" spans="5:43">
      <c r="E213" s="396" t="str">
        <f t="shared" si="78"/>
        <v/>
      </c>
      <c r="G213" s="396" t="str">
        <f t="shared" si="78"/>
        <v/>
      </c>
      <c r="I213" s="396" t="str">
        <f t="shared" si="77"/>
        <v/>
      </c>
      <c r="K213" s="396" t="str">
        <f t="shared" si="60"/>
        <v/>
      </c>
      <c r="M213" s="396" t="str">
        <f t="shared" si="61"/>
        <v/>
      </c>
      <c r="O213" s="396" t="str">
        <f t="shared" si="62"/>
        <v/>
      </c>
      <c r="Q213" s="396" t="str">
        <f t="shared" si="63"/>
        <v/>
      </c>
      <c r="S213" s="396" t="str">
        <f t="shared" si="64"/>
        <v/>
      </c>
      <c r="U213" s="396" t="str">
        <f t="shared" si="65"/>
        <v/>
      </c>
      <c r="W213" s="396" t="str">
        <f t="shared" si="66"/>
        <v/>
      </c>
      <c r="Y213" s="396" t="str">
        <f t="shared" si="67"/>
        <v/>
      </c>
      <c r="AA213" s="396" t="str">
        <f t="shared" si="68"/>
        <v/>
      </c>
      <c r="AC213" s="396" t="str">
        <f t="shared" si="69"/>
        <v/>
      </c>
      <c r="AE213" s="396" t="str">
        <f t="shared" si="70"/>
        <v/>
      </c>
      <c r="AG213" s="396" t="str">
        <f t="shared" si="71"/>
        <v/>
      </c>
      <c r="AI213" s="396" t="str">
        <f t="shared" si="72"/>
        <v/>
      </c>
      <c r="AK213" s="396" t="str">
        <f t="shared" si="73"/>
        <v/>
      </c>
      <c r="AM213" s="396" t="str">
        <f t="shared" si="74"/>
        <v/>
      </c>
      <c r="AO213" s="396" t="str">
        <f t="shared" si="75"/>
        <v/>
      </c>
      <c r="AQ213" s="396" t="str">
        <f t="shared" si="76"/>
        <v/>
      </c>
    </row>
    <row r="214" spans="5:43">
      <c r="E214" s="396" t="str">
        <f t="shared" si="78"/>
        <v/>
      </c>
      <c r="G214" s="396" t="str">
        <f t="shared" si="78"/>
        <v/>
      </c>
      <c r="I214" s="396" t="str">
        <f t="shared" si="77"/>
        <v/>
      </c>
      <c r="K214" s="396" t="str">
        <f t="shared" si="60"/>
        <v/>
      </c>
      <c r="M214" s="396" t="str">
        <f t="shared" si="61"/>
        <v/>
      </c>
      <c r="O214" s="396" t="str">
        <f t="shared" si="62"/>
        <v/>
      </c>
      <c r="Q214" s="396" t="str">
        <f t="shared" si="63"/>
        <v/>
      </c>
      <c r="S214" s="396" t="str">
        <f t="shared" si="64"/>
        <v/>
      </c>
      <c r="U214" s="396" t="str">
        <f t="shared" si="65"/>
        <v/>
      </c>
      <c r="W214" s="396" t="str">
        <f t="shared" si="66"/>
        <v/>
      </c>
      <c r="Y214" s="396" t="str">
        <f t="shared" si="67"/>
        <v/>
      </c>
      <c r="AA214" s="396" t="str">
        <f t="shared" si="68"/>
        <v/>
      </c>
      <c r="AC214" s="396" t="str">
        <f t="shared" si="69"/>
        <v/>
      </c>
      <c r="AE214" s="396" t="str">
        <f t="shared" si="70"/>
        <v/>
      </c>
      <c r="AG214" s="396" t="str">
        <f t="shared" si="71"/>
        <v/>
      </c>
      <c r="AI214" s="396" t="str">
        <f t="shared" si="72"/>
        <v/>
      </c>
      <c r="AK214" s="396" t="str">
        <f t="shared" si="73"/>
        <v/>
      </c>
      <c r="AM214" s="396" t="str">
        <f t="shared" si="74"/>
        <v/>
      </c>
      <c r="AO214" s="396" t="str">
        <f t="shared" si="75"/>
        <v/>
      </c>
      <c r="AQ214" s="396" t="str">
        <f t="shared" si="76"/>
        <v/>
      </c>
    </row>
    <row r="215" spans="5:43">
      <c r="E215" s="396" t="str">
        <f t="shared" si="78"/>
        <v/>
      </c>
      <c r="G215" s="396" t="str">
        <f t="shared" si="78"/>
        <v/>
      </c>
      <c r="I215" s="396" t="str">
        <f t="shared" si="77"/>
        <v/>
      </c>
      <c r="K215" s="396" t="str">
        <f t="shared" si="60"/>
        <v/>
      </c>
      <c r="M215" s="396" t="str">
        <f t="shared" si="61"/>
        <v/>
      </c>
      <c r="O215" s="396" t="str">
        <f t="shared" si="62"/>
        <v/>
      </c>
      <c r="Q215" s="396" t="str">
        <f t="shared" si="63"/>
        <v/>
      </c>
      <c r="S215" s="396" t="str">
        <f t="shared" si="64"/>
        <v/>
      </c>
      <c r="U215" s="396" t="str">
        <f t="shared" si="65"/>
        <v/>
      </c>
      <c r="W215" s="396" t="str">
        <f t="shared" si="66"/>
        <v/>
      </c>
      <c r="Y215" s="396" t="str">
        <f t="shared" si="67"/>
        <v/>
      </c>
      <c r="AA215" s="396" t="str">
        <f t="shared" si="68"/>
        <v/>
      </c>
      <c r="AC215" s="396" t="str">
        <f t="shared" si="69"/>
        <v/>
      </c>
      <c r="AE215" s="396" t="str">
        <f t="shared" si="70"/>
        <v/>
      </c>
      <c r="AG215" s="396" t="str">
        <f t="shared" si="71"/>
        <v/>
      </c>
      <c r="AI215" s="396" t="str">
        <f t="shared" si="72"/>
        <v/>
      </c>
      <c r="AK215" s="396" t="str">
        <f t="shared" si="73"/>
        <v/>
      </c>
      <c r="AM215" s="396" t="str">
        <f t="shared" si="74"/>
        <v/>
      </c>
      <c r="AO215" s="396" t="str">
        <f t="shared" si="75"/>
        <v/>
      </c>
      <c r="AQ215" s="396" t="str">
        <f t="shared" si="76"/>
        <v/>
      </c>
    </row>
    <row r="216" spans="5:43">
      <c r="E216" s="396" t="str">
        <f t="shared" si="78"/>
        <v/>
      </c>
      <c r="G216" s="396" t="str">
        <f t="shared" si="78"/>
        <v/>
      </c>
      <c r="I216" s="396" t="str">
        <f t="shared" si="77"/>
        <v/>
      </c>
      <c r="K216" s="396" t="str">
        <f t="shared" si="60"/>
        <v/>
      </c>
      <c r="M216" s="396" t="str">
        <f t="shared" si="61"/>
        <v/>
      </c>
      <c r="O216" s="396" t="str">
        <f t="shared" si="62"/>
        <v/>
      </c>
      <c r="Q216" s="396" t="str">
        <f t="shared" si="63"/>
        <v/>
      </c>
      <c r="S216" s="396" t="str">
        <f t="shared" si="64"/>
        <v/>
      </c>
      <c r="U216" s="396" t="str">
        <f t="shared" si="65"/>
        <v/>
      </c>
      <c r="W216" s="396" t="str">
        <f t="shared" si="66"/>
        <v/>
      </c>
      <c r="Y216" s="396" t="str">
        <f t="shared" si="67"/>
        <v/>
      </c>
      <c r="AA216" s="396" t="str">
        <f t="shared" si="68"/>
        <v/>
      </c>
      <c r="AC216" s="396" t="str">
        <f t="shared" si="69"/>
        <v/>
      </c>
      <c r="AE216" s="396" t="str">
        <f t="shared" si="70"/>
        <v/>
      </c>
      <c r="AG216" s="396" t="str">
        <f t="shared" si="71"/>
        <v/>
      </c>
      <c r="AI216" s="396" t="str">
        <f t="shared" si="72"/>
        <v/>
      </c>
      <c r="AK216" s="396" t="str">
        <f t="shared" si="73"/>
        <v/>
      </c>
      <c r="AM216" s="396" t="str">
        <f t="shared" si="74"/>
        <v/>
      </c>
      <c r="AO216" s="396" t="str">
        <f t="shared" si="75"/>
        <v/>
      </c>
      <c r="AQ216" s="396" t="str">
        <f t="shared" si="76"/>
        <v/>
      </c>
    </row>
    <row r="217" spans="5:43">
      <c r="E217" s="396" t="str">
        <f t="shared" si="78"/>
        <v/>
      </c>
      <c r="G217" s="396" t="str">
        <f t="shared" si="78"/>
        <v/>
      </c>
      <c r="I217" s="396" t="str">
        <f t="shared" si="77"/>
        <v/>
      </c>
      <c r="K217" s="396" t="str">
        <f t="shared" si="60"/>
        <v/>
      </c>
      <c r="M217" s="396" t="str">
        <f t="shared" si="61"/>
        <v/>
      </c>
      <c r="O217" s="396" t="str">
        <f t="shared" si="62"/>
        <v/>
      </c>
      <c r="Q217" s="396" t="str">
        <f t="shared" si="63"/>
        <v/>
      </c>
      <c r="S217" s="396" t="str">
        <f t="shared" si="64"/>
        <v/>
      </c>
      <c r="U217" s="396" t="str">
        <f t="shared" si="65"/>
        <v/>
      </c>
      <c r="W217" s="396" t="str">
        <f t="shared" si="66"/>
        <v/>
      </c>
      <c r="Y217" s="396" t="str">
        <f t="shared" si="67"/>
        <v/>
      </c>
      <c r="AA217" s="396" t="str">
        <f t="shared" si="68"/>
        <v/>
      </c>
      <c r="AC217" s="396" t="str">
        <f t="shared" si="69"/>
        <v/>
      </c>
      <c r="AE217" s="396" t="str">
        <f t="shared" si="70"/>
        <v/>
      </c>
      <c r="AG217" s="396" t="str">
        <f t="shared" si="71"/>
        <v/>
      </c>
      <c r="AI217" s="396" t="str">
        <f t="shared" si="72"/>
        <v/>
      </c>
      <c r="AK217" s="396" t="str">
        <f t="shared" si="73"/>
        <v/>
      </c>
      <c r="AM217" s="396" t="str">
        <f t="shared" si="74"/>
        <v/>
      </c>
      <c r="AO217" s="396" t="str">
        <f t="shared" si="75"/>
        <v/>
      </c>
      <c r="AQ217" s="396" t="str">
        <f t="shared" si="76"/>
        <v/>
      </c>
    </row>
    <row r="218" spans="5:43">
      <c r="E218" s="396" t="str">
        <f t="shared" si="78"/>
        <v/>
      </c>
      <c r="G218" s="396" t="str">
        <f t="shared" si="78"/>
        <v/>
      </c>
      <c r="I218" s="396" t="str">
        <f t="shared" si="77"/>
        <v/>
      </c>
      <c r="K218" s="396" t="str">
        <f t="shared" si="60"/>
        <v/>
      </c>
      <c r="M218" s="396" t="str">
        <f t="shared" si="61"/>
        <v/>
      </c>
      <c r="O218" s="396" t="str">
        <f t="shared" si="62"/>
        <v/>
      </c>
      <c r="Q218" s="396" t="str">
        <f t="shared" si="63"/>
        <v/>
      </c>
      <c r="S218" s="396" t="str">
        <f t="shared" si="64"/>
        <v/>
      </c>
      <c r="U218" s="396" t="str">
        <f t="shared" si="65"/>
        <v/>
      </c>
      <c r="W218" s="396" t="str">
        <f t="shared" si="66"/>
        <v/>
      </c>
      <c r="Y218" s="396" t="str">
        <f t="shared" si="67"/>
        <v/>
      </c>
      <c r="AA218" s="396" t="str">
        <f t="shared" si="68"/>
        <v/>
      </c>
      <c r="AC218" s="396" t="str">
        <f t="shared" si="69"/>
        <v/>
      </c>
      <c r="AE218" s="396" t="str">
        <f t="shared" si="70"/>
        <v/>
      </c>
      <c r="AG218" s="396" t="str">
        <f t="shared" si="71"/>
        <v/>
      </c>
      <c r="AI218" s="396" t="str">
        <f t="shared" si="72"/>
        <v/>
      </c>
      <c r="AK218" s="396" t="str">
        <f t="shared" si="73"/>
        <v/>
      </c>
      <c r="AM218" s="396" t="str">
        <f t="shared" si="74"/>
        <v/>
      </c>
      <c r="AO218" s="396" t="str">
        <f t="shared" si="75"/>
        <v/>
      </c>
      <c r="AQ218" s="396" t="str">
        <f t="shared" si="76"/>
        <v/>
      </c>
    </row>
    <row r="219" spans="5:43">
      <c r="E219" s="396" t="str">
        <f t="shared" si="78"/>
        <v/>
      </c>
      <c r="G219" s="396" t="str">
        <f t="shared" si="78"/>
        <v/>
      </c>
      <c r="I219" s="396" t="str">
        <f t="shared" si="77"/>
        <v/>
      </c>
      <c r="K219" s="396" t="str">
        <f t="shared" si="60"/>
        <v/>
      </c>
      <c r="M219" s="396" t="str">
        <f t="shared" si="61"/>
        <v/>
      </c>
      <c r="O219" s="396" t="str">
        <f t="shared" si="62"/>
        <v/>
      </c>
      <c r="Q219" s="396" t="str">
        <f t="shared" si="63"/>
        <v/>
      </c>
      <c r="S219" s="396" t="str">
        <f t="shared" si="64"/>
        <v/>
      </c>
      <c r="U219" s="396" t="str">
        <f t="shared" si="65"/>
        <v/>
      </c>
      <c r="W219" s="396" t="str">
        <f t="shared" si="66"/>
        <v/>
      </c>
      <c r="Y219" s="396" t="str">
        <f t="shared" si="67"/>
        <v/>
      </c>
      <c r="AA219" s="396" t="str">
        <f t="shared" si="68"/>
        <v/>
      </c>
      <c r="AC219" s="396" t="str">
        <f t="shared" si="69"/>
        <v/>
      </c>
      <c r="AE219" s="396" t="str">
        <f t="shared" si="70"/>
        <v/>
      </c>
      <c r="AG219" s="396" t="str">
        <f t="shared" si="71"/>
        <v/>
      </c>
      <c r="AI219" s="396" t="str">
        <f t="shared" si="72"/>
        <v/>
      </c>
      <c r="AK219" s="396" t="str">
        <f t="shared" si="73"/>
        <v/>
      </c>
      <c r="AM219" s="396" t="str">
        <f t="shared" si="74"/>
        <v/>
      </c>
      <c r="AO219" s="396" t="str">
        <f t="shared" si="75"/>
        <v/>
      </c>
      <c r="AQ219" s="396" t="str">
        <f t="shared" si="76"/>
        <v/>
      </c>
    </row>
    <row r="220" spans="5:43">
      <c r="E220" s="396" t="str">
        <f t="shared" si="78"/>
        <v/>
      </c>
      <c r="G220" s="396" t="str">
        <f t="shared" si="78"/>
        <v/>
      </c>
      <c r="I220" s="396" t="str">
        <f t="shared" si="77"/>
        <v/>
      </c>
      <c r="K220" s="396" t="str">
        <f t="shared" si="60"/>
        <v/>
      </c>
      <c r="M220" s="396" t="str">
        <f t="shared" si="61"/>
        <v/>
      </c>
      <c r="O220" s="396" t="str">
        <f t="shared" si="62"/>
        <v/>
      </c>
      <c r="Q220" s="396" t="str">
        <f t="shared" si="63"/>
        <v/>
      </c>
      <c r="S220" s="396" t="str">
        <f t="shared" si="64"/>
        <v/>
      </c>
      <c r="U220" s="396" t="str">
        <f t="shared" si="65"/>
        <v/>
      </c>
      <c r="W220" s="396" t="str">
        <f t="shared" si="66"/>
        <v/>
      </c>
      <c r="Y220" s="396" t="str">
        <f t="shared" si="67"/>
        <v/>
      </c>
      <c r="AA220" s="396" t="str">
        <f t="shared" si="68"/>
        <v/>
      </c>
      <c r="AC220" s="396" t="str">
        <f t="shared" si="69"/>
        <v/>
      </c>
      <c r="AE220" s="396" t="str">
        <f t="shared" si="70"/>
        <v/>
      </c>
      <c r="AG220" s="396" t="str">
        <f t="shared" si="71"/>
        <v/>
      </c>
      <c r="AI220" s="396" t="str">
        <f t="shared" si="72"/>
        <v/>
      </c>
      <c r="AK220" s="396" t="str">
        <f t="shared" si="73"/>
        <v/>
      </c>
      <c r="AM220" s="396" t="str">
        <f t="shared" si="74"/>
        <v/>
      </c>
      <c r="AO220" s="396" t="str">
        <f t="shared" si="75"/>
        <v/>
      </c>
      <c r="AQ220" s="396" t="str">
        <f t="shared" si="76"/>
        <v/>
      </c>
    </row>
    <row r="221" spans="5:43">
      <c r="E221" s="396" t="str">
        <f t="shared" si="78"/>
        <v/>
      </c>
      <c r="G221" s="396" t="str">
        <f t="shared" si="78"/>
        <v/>
      </c>
      <c r="I221" s="396" t="str">
        <f t="shared" si="77"/>
        <v/>
      </c>
      <c r="K221" s="396" t="str">
        <f t="shared" ref="K221:K284" si="79">IF(OR($B221=0,J221=0),"",J221/$B221)</f>
        <v/>
      </c>
      <c r="M221" s="396" t="str">
        <f t="shared" ref="M221:M284" si="80">IF(OR($B221=0,L221=0),"",L221/$B221)</f>
        <v/>
      </c>
      <c r="O221" s="396" t="str">
        <f t="shared" ref="O221:O284" si="81">IF(OR($B221=0,N221=0),"",N221/$B221)</f>
        <v/>
      </c>
      <c r="Q221" s="396" t="str">
        <f t="shared" ref="Q221:Q284" si="82">IF(OR($B221=0,P221=0),"",P221/$B221)</f>
        <v/>
      </c>
      <c r="S221" s="396" t="str">
        <f t="shared" ref="S221:S284" si="83">IF(OR($B221=0,R221=0),"",R221/$B221)</f>
        <v/>
      </c>
      <c r="U221" s="396" t="str">
        <f t="shared" ref="U221:U284" si="84">IF(OR($B221=0,T221=0),"",T221/$B221)</f>
        <v/>
      </c>
      <c r="W221" s="396" t="str">
        <f t="shared" ref="W221:W284" si="85">IF(OR($B221=0,V221=0),"",V221/$B221)</f>
        <v/>
      </c>
      <c r="Y221" s="396" t="str">
        <f t="shared" ref="Y221:Y284" si="86">IF(OR($B221=0,X221=0),"",X221/$B221)</f>
        <v/>
      </c>
      <c r="AA221" s="396" t="str">
        <f t="shared" ref="AA221:AA284" si="87">IF(OR($B221=0,Z221=0),"",Z221/$B221)</f>
        <v/>
      </c>
      <c r="AC221" s="396" t="str">
        <f t="shared" ref="AC221:AC284" si="88">IF(OR($B221=0,AB221=0),"",AB221/$B221)</f>
        <v/>
      </c>
      <c r="AE221" s="396" t="str">
        <f t="shared" ref="AE221:AE284" si="89">IF(OR($B221=0,AD221=0),"",AD221/$B221)</f>
        <v/>
      </c>
      <c r="AG221" s="396" t="str">
        <f t="shared" ref="AG221:AG284" si="90">IF(OR($B221=0,AF221=0),"",AF221/$B221)</f>
        <v/>
      </c>
      <c r="AI221" s="396" t="str">
        <f t="shared" ref="AI221:AI284" si="91">IF(OR($B221=0,AH221=0),"",AH221/$B221)</f>
        <v/>
      </c>
      <c r="AK221" s="396" t="str">
        <f t="shared" ref="AK221:AK284" si="92">IF(OR($B221=0,AJ221=0),"",AJ221/$B221)</f>
        <v/>
      </c>
      <c r="AM221" s="396" t="str">
        <f t="shared" ref="AM221:AM284" si="93">IF(OR($B221=0,AL221=0),"",AL221/$B221)</f>
        <v/>
      </c>
      <c r="AO221" s="396" t="str">
        <f t="shared" ref="AO221:AO284" si="94">IF(OR($B221=0,AN221=0),"",AN221/$B221)</f>
        <v/>
      </c>
      <c r="AQ221" s="396" t="str">
        <f t="shared" ref="AQ221:AQ284" si="95">IF(OR($B221=0,AP221=0),"",AP221/$B221)</f>
        <v/>
      </c>
    </row>
    <row r="222" spans="5:43">
      <c r="E222" s="396" t="str">
        <f t="shared" si="78"/>
        <v/>
      </c>
      <c r="G222" s="396" t="str">
        <f t="shared" si="78"/>
        <v/>
      </c>
      <c r="I222" s="396" t="str">
        <f t="shared" si="77"/>
        <v/>
      </c>
      <c r="K222" s="396" t="str">
        <f t="shared" si="79"/>
        <v/>
      </c>
      <c r="M222" s="396" t="str">
        <f t="shared" si="80"/>
        <v/>
      </c>
      <c r="O222" s="396" t="str">
        <f t="shared" si="81"/>
        <v/>
      </c>
      <c r="Q222" s="396" t="str">
        <f t="shared" si="82"/>
        <v/>
      </c>
      <c r="S222" s="396" t="str">
        <f t="shared" si="83"/>
        <v/>
      </c>
      <c r="U222" s="396" t="str">
        <f t="shared" si="84"/>
        <v/>
      </c>
      <c r="W222" s="396" t="str">
        <f t="shared" si="85"/>
        <v/>
      </c>
      <c r="Y222" s="396" t="str">
        <f t="shared" si="86"/>
        <v/>
      </c>
      <c r="AA222" s="396" t="str">
        <f t="shared" si="87"/>
        <v/>
      </c>
      <c r="AC222" s="396" t="str">
        <f t="shared" si="88"/>
        <v/>
      </c>
      <c r="AE222" s="396" t="str">
        <f t="shared" si="89"/>
        <v/>
      </c>
      <c r="AG222" s="396" t="str">
        <f t="shared" si="90"/>
        <v/>
      </c>
      <c r="AI222" s="396" t="str">
        <f t="shared" si="91"/>
        <v/>
      </c>
      <c r="AK222" s="396" t="str">
        <f t="shared" si="92"/>
        <v/>
      </c>
      <c r="AM222" s="396" t="str">
        <f t="shared" si="93"/>
        <v/>
      </c>
      <c r="AO222" s="396" t="str">
        <f t="shared" si="94"/>
        <v/>
      </c>
      <c r="AQ222" s="396" t="str">
        <f t="shared" si="95"/>
        <v/>
      </c>
    </row>
    <row r="223" spans="5:43">
      <c r="E223" s="396" t="str">
        <f t="shared" si="78"/>
        <v/>
      </c>
      <c r="G223" s="396" t="str">
        <f t="shared" si="78"/>
        <v/>
      </c>
      <c r="I223" s="396" t="str">
        <f t="shared" si="77"/>
        <v/>
      </c>
      <c r="K223" s="396" t="str">
        <f t="shared" si="79"/>
        <v/>
      </c>
      <c r="M223" s="396" t="str">
        <f t="shared" si="80"/>
        <v/>
      </c>
      <c r="O223" s="396" t="str">
        <f t="shared" si="81"/>
        <v/>
      </c>
      <c r="Q223" s="396" t="str">
        <f t="shared" si="82"/>
        <v/>
      </c>
      <c r="S223" s="396" t="str">
        <f t="shared" si="83"/>
        <v/>
      </c>
      <c r="U223" s="396" t="str">
        <f t="shared" si="84"/>
        <v/>
      </c>
      <c r="W223" s="396" t="str">
        <f t="shared" si="85"/>
        <v/>
      </c>
      <c r="Y223" s="396" t="str">
        <f t="shared" si="86"/>
        <v/>
      </c>
      <c r="AA223" s="396" t="str">
        <f t="shared" si="87"/>
        <v/>
      </c>
      <c r="AC223" s="396" t="str">
        <f t="shared" si="88"/>
        <v/>
      </c>
      <c r="AE223" s="396" t="str">
        <f t="shared" si="89"/>
        <v/>
      </c>
      <c r="AG223" s="396" t="str">
        <f t="shared" si="90"/>
        <v/>
      </c>
      <c r="AI223" s="396" t="str">
        <f t="shared" si="91"/>
        <v/>
      </c>
      <c r="AK223" s="396" t="str">
        <f t="shared" si="92"/>
        <v/>
      </c>
      <c r="AM223" s="396" t="str">
        <f t="shared" si="93"/>
        <v/>
      </c>
      <c r="AO223" s="396" t="str">
        <f t="shared" si="94"/>
        <v/>
      </c>
      <c r="AQ223" s="396" t="str">
        <f t="shared" si="95"/>
        <v/>
      </c>
    </row>
    <row r="224" spans="5:43">
      <c r="E224" s="396" t="str">
        <f t="shared" si="78"/>
        <v/>
      </c>
      <c r="G224" s="396" t="str">
        <f t="shared" si="78"/>
        <v/>
      </c>
      <c r="I224" s="396" t="str">
        <f t="shared" si="77"/>
        <v/>
      </c>
      <c r="K224" s="396" t="str">
        <f t="shared" si="79"/>
        <v/>
      </c>
      <c r="M224" s="396" t="str">
        <f t="shared" si="80"/>
        <v/>
      </c>
      <c r="O224" s="396" t="str">
        <f t="shared" si="81"/>
        <v/>
      </c>
      <c r="Q224" s="396" t="str">
        <f t="shared" si="82"/>
        <v/>
      </c>
      <c r="S224" s="396" t="str">
        <f t="shared" si="83"/>
        <v/>
      </c>
      <c r="U224" s="396" t="str">
        <f t="shared" si="84"/>
        <v/>
      </c>
      <c r="W224" s="396" t="str">
        <f t="shared" si="85"/>
        <v/>
      </c>
      <c r="Y224" s="396" t="str">
        <f t="shared" si="86"/>
        <v/>
      </c>
      <c r="AA224" s="396" t="str">
        <f t="shared" si="87"/>
        <v/>
      </c>
      <c r="AC224" s="396" t="str">
        <f t="shared" si="88"/>
        <v/>
      </c>
      <c r="AE224" s="396" t="str">
        <f t="shared" si="89"/>
        <v/>
      </c>
      <c r="AG224" s="396" t="str">
        <f t="shared" si="90"/>
        <v/>
      </c>
      <c r="AI224" s="396" t="str">
        <f t="shared" si="91"/>
        <v/>
      </c>
      <c r="AK224" s="396" t="str">
        <f t="shared" si="92"/>
        <v/>
      </c>
      <c r="AM224" s="396" t="str">
        <f t="shared" si="93"/>
        <v/>
      </c>
      <c r="AO224" s="396" t="str">
        <f t="shared" si="94"/>
        <v/>
      </c>
      <c r="AQ224" s="396" t="str">
        <f t="shared" si="95"/>
        <v/>
      </c>
    </row>
    <row r="225" spans="5:43">
      <c r="E225" s="396" t="str">
        <f t="shared" si="78"/>
        <v/>
      </c>
      <c r="G225" s="396" t="str">
        <f t="shared" si="78"/>
        <v/>
      </c>
      <c r="I225" s="396" t="str">
        <f t="shared" si="77"/>
        <v/>
      </c>
      <c r="K225" s="396" t="str">
        <f t="shared" si="79"/>
        <v/>
      </c>
      <c r="M225" s="396" t="str">
        <f t="shared" si="80"/>
        <v/>
      </c>
      <c r="O225" s="396" t="str">
        <f t="shared" si="81"/>
        <v/>
      </c>
      <c r="Q225" s="396" t="str">
        <f t="shared" si="82"/>
        <v/>
      </c>
      <c r="S225" s="396" t="str">
        <f t="shared" si="83"/>
        <v/>
      </c>
      <c r="U225" s="396" t="str">
        <f t="shared" si="84"/>
        <v/>
      </c>
      <c r="W225" s="396" t="str">
        <f t="shared" si="85"/>
        <v/>
      </c>
      <c r="Y225" s="396" t="str">
        <f t="shared" si="86"/>
        <v/>
      </c>
      <c r="AA225" s="396" t="str">
        <f t="shared" si="87"/>
        <v/>
      </c>
      <c r="AC225" s="396" t="str">
        <f t="shared" si="88"/>
        <v/>
      </c>
      <c r="AE225" s="396" t="str">
        <f t="shared" si="89"/>
        <v/>
      </c>
      <c r="AG225" s="396" t="str">
        <f t="shared" si="90"/>
        <v/>
      </c>
      <c r="AI225" s="396" t="str">
        <f t="shared" si="91"/>
        <v/>
      </c>
      <c r="AK225" s="396" t="str">
        <f t="shared" si="92"/>
        <v/>
      </c>
      <c r="AM225" s="396" t="str">
        <f t="shared" si="93"/>
        <v/>
      </c>
      <c r="AO225" s="396" t="str">
        <f t="shared" si="94"/>
        <v/>
      </c>
      <c r="AQ225" s="396" t="str">
        <f t="shared" si="95"/>
        <v/>
      </c>
    </row>
    <row r="226" spans="5:43">
      <c r="E226" s="396" t="str">
        <f t="shared" si="78"/>
        <v/>
      </c>
      <c r="G226" s="396" t="str">
        <f t="shared" si="78"/>
        <v/>
      </c>
      <c r="I226" s="396" t="str">
        <f t="shared" si="77"/>
        <v/>
      </c>
      <c r="K226" s="396" t="str">
        <f t="shared" si="79"/>
        <v/>
      </c>
      <c r="M226" s="396" t="str">
        <f t="shared" si="80"/>
        <v/>
      </c>
      <c r="O226" s="396" t="str">
        <f t="shared" si="81"/>
        <v/>
      </c>
      <c r="Q226" s="396" t="str">
        <f t="shared" si="82"/>
        <v/>
      </c>
      <c r="S226" s="396" t="str">
        <f t="shared" si="83"/>
        <v/>
      </c>
      <c r="U226" s="396" t="str">
        <f t="shared" si="84"/>
        <v/>
      </c>
      <c r="W226" s="396" t="str">
        <f t="shared" si="85"/>
        <v/>
      </c>
      <c r="Y226" s="396" t="str">
        <f t="shared" si="86"/>
        <v/>
      </c>
      <c r="AA226" s="396" t="str">
        <f t="shared" si="87"/>
        <v/>
      </c>
      <c r="AC226" s="396" t="str">
        <f t="shared" si="88"/>
        <v/>
      </c>
      <c r="AE226" s="396" t="str">
        <f t="shared" si="89"/>
        <v/>
      </c>
      <c r="AG226" s="396" t="str">
        <f t="shared" si="90"/>
        <v/>
      </c>
      <c r="AI226" s="396" t="str">
        <f t="shared" si="91"/>
        <v/>
      </c>
      <c r="AK226" s="396" t="str">
        <f t="shared" si="92"/>
        <v/>
      </c>
      <c r="AM226" s="396" t="str">
        <f t="shared" si="93"/>
        <v/>
      </c>
      <c r="AO226" s="396" t="str">
        <f t="shared" si="94"/>
        <v/>
      </c>
      <c r="AQ226" s="396" t="str">
        <f t="shared" si="95"/>
        <v/>
      </c>
    </row>
    <row r="227" spans="5:43">
      <c r="E227" s="396" t="str">
        <f t="shared" si="78"/>
        <v/>
      </c>
      <c r="G227" s="396" t="str">
        <f t="shared" si="78"/>
        <v/>
      </c>
      <c r="I227" s="396" t="str">
        <f t="shared" si="77"/>
        <v/>
      </c>
      <c r="K227" s="396" t="str">
        <f t="shared" si="79"/>
        <v/>
      </c>
      <c r="M227" s="396" t="str">
        <f t="shared" si="80"/>
        <v/>
      </c>
      <c r="O227" s="396" t="str">
        <f t="shared" si="81"/>
        <v/>
      </c>
      <c r="Q227" s="396" t="str">
        <f t="shared" si="82"/>
        <v/>
      </c>
      <c r="S227" s="396" t="str">
        <f t="shared" si="83"/>
        <v/>
      </c>
      <c r="U227" s="396" t="str">
        <f t="shared" si="84"/>
        <v/>
      </c>
      <c r="W227" s="396" t="str">
        <f t="shared" si="85"/>
        <v/>
      </c>
      <c r="Y227" s="396" t="str">
        <f t="shared" si="86"/>
        <v/>
      </c>
      <c r="AA227" s="396" t="str">
        <f t="shared" si="87"/>
        <v/>
      </c>
      <c r="AC227" s="396" t="str">
        <f t="shared" si="88"/>
        <v/>
      </c>
      <c r="AE227" s="396" t="str">
        <f t="shared" si="89"/>
        <v/>
      </c>
      <c r="AG227" s="396" t="str">
        <f t="shared" si="90"/>
        <v/>
      </c>
      <c r="AI227" s="396" t="str">
        <f t="shared" si="91"/>
        <v/>
      </c>
      <c r="AK227" s="396" t="str">
        <f t="shared" si="92"/>
        <v/>
      </c>
      <c r="AM227" s="396" t="str">
        <f t="shared" si="93"/>
        <v/>
      </c>
      <c r="AO227" s="396" t="str">
        <f t="shared" si="94"/>
        <v/>
      </c>
      <c r="AQ227" s="396" t="str">
        <f t="shared" si="95"/>
        <v/>
      </c>
    </row>
    <row r="228" spans="5:43">
      <c r="E228" s="396" t="str">
        <f t="shared" si="78"/>
        <v/>
      </c>
      <c r="G228" s="396" t="str">
        <f t="shared" si="78"/>
        <v/>
      </c>
      <c r="I228" s="396" t="str">
        <f t="shared" si="77"/>
        <v/>
      </c>
      <c r="K228" s="396" t="str">
        <f t="shared" si="79"/>
        <v/>
      </c>
      <c r="M228" s="396" t="str">
        <f t="shared" si="80"/>
        <v/>
      </c>
      <c r="O228" s="396" t="str">
        <f t="shared" si="81"/>
        <v/>
      </c>
      <c r="Q228" s="396" t="str">
        <f t="shared" si="82"/>
        <v/>
      </c>
      <c r="S228" s="396" t="str">
        <f t="shared" si="83"/>
        <v/>
      </c>
      <c r="U228" s="396" t="str">
        <f t="shared" si="84"/>
        <v/>
      </c>
      <c r="W228" s="396" t="str">
        <f t="shared" si="85"/>
        <v/>
      </c>
      <c r="Y228" s="396" t="str">
        <f t="shared" si="86"/>
        <v/>
      </c>
      <c r="AA228" s="396" t="str">
        <f t="shared" si="87"/>
        <v/>
      </c>
      <c r="AC228" s="396" t="str">
        <f t="shared" si="88"/>
        <v/>
      </c>
      <c r="AE228" s="396" t="str">
        <f t="shared" si="89"/>
        <v/>
      </c>
      <c r="AG228" s="396" t="str">
        <f t="shared" si="90"/>
        <v/>
      </c>
      <c r="AI228" s="396" t="str">
        <f t="shared" si="91"/>
        <v/>
      </c>
      <c r="AK228" s="396" t="str">
        <f t="shared" si="92"/>
        <v/>
      </c>
      <c r="AM228" s="396" t="str">
        <f t="shared" si="93"/>
        <v/>
      </c>
      <c r="AO228" s="396" t="str">
        <f t="shared" si="94"/>
        <v/>
      </c>
      <c r="AQ228" s="396" t="str">
        <f t="shared" si="95"/>
        <v/>
      </c>
    </row>
    <row r="229" spans="5:43">
      <c r="E229" s="396" t="str">
        <f t="shared" si="78"/>
        <v/>
      </c>
      <c r="G229" s="396" t="str">
        <f t="shared" si="78"/>
        <v/>
      </c>
      <c r="I229" s="396" t="str">
        <f t="shared" si="77"/>
        <v/>
      </c>
      <c r="K229" s="396" t="str">
        <f t="shared" si="79"/>
        <v/>
      </c>
      <c r="M229" s="396" t="str">
        <f t="shared" si="80"/>
        <v/>
      </c>
      <c r="O229" s="396" t="str">
        <f t="shared" si="81"/>
        <v/>
      </c>
      <c r="Q229" s="396" t="str">
        <f t="shared" si="82"/>
        <v/>
      </c>
      <c r="S229" s="396" t="str">
        <f t="shared" si="83"/>
        <v/>
      </c>
      <c r="U229" s="396" t="str">
        <f t="shared" si="84"/>
        <v/>
      </c>
      <c r="W229" s="396" t="str">
        <f t="shared" si="85"/>
        <v/>
      </c>
      <c r="Y229" s="396" t="str">
        <f t="shared" si="86"/>
        <v/>
      </c>
      <c r="AA229" s="396" t="str">
        <f t="shared" si="87"/>
        <v/>
      </c>
      <c r="AC229" s="396" t="str">
        <f t="shared" si="88"/>
        <v/>
      </c>
      <c r="AE229" s="396" t="str">
        <f t="shared" si="89"/>
        <v/>
      </c>
      <c r="AG229" s="396" t="str">
        <f t="shared" si="90"/>
        <v/>
      </c>
      <c r="AI229" s="396" t="str">
        <f t="shared" si="91"/>
        <v/>
      </c>
      <c r="AK229" s="396" t="str">
        <f t="shared" si="92"/>
        <v/>
      </c>
      <c r="AM229" s="396" t="str">
        <f t="shared" si="93"/>
        <v/>
      </c>
      <c r="AO229" s="396" t="str">
        <f t="shared" si="94"/>
        <v/>
      </c>
      <c r="AQ229" s="396" t="str">
        <f t="shared" si="95"/>
        <v/>
      </c>
    </row>
    <row r="230" spans="5:43">
      <c r="E230" s="396" t="str">
        <f t="shared" si="78"/>
        <v/>
      </c>
      <c r="G230" s="396" t="str">
        <f t="shared" si="78"/>
        <v/>
      </c>
      <c r="I230" s="396" t="str">
        <f t="shared" si="77"/>
        <v/>
      </c>
      <c r="K230" s="396" t="str">
        <f t="shared" si="79"/>
        <v/>
      </c>
      <c r="M230" s="396" t="str">
        <f t="shared" si="80"/>
        <v/>
      </c>
      <c r="O230" s="396" t="str">
        <f t="shared" si="81"/>
        <v/>
      </c>
      <c r="Q230" s="396" t="str">
        <f t="shared" si="82"/>
        <v/>
      </c>
      <c r="S230" s="396" t="str">
        <f t="shared" si="83"/>
        <v/>
      </c>
      <c r="U230" s="396" t="str">
        <f t="shared" si="84"/>
        <v/>
      </c>
      <c r="W230" s="396" t="str">
        <f t="shared" si="85"/>
        <v/>
      </c>
      <c r="Y230" s="396" t="str">
        <f t="shared" si="86"/>
        <v/>
      </c>
      <c r="AA230" s="396" t="str">
        <f t="shared" si="87"/>
        <v/>
      </c>
      <c r="AC230" s="396" t="str">
        <f t="shared" si="88"/>
        <v/>
      </c>
      <c r="AE230" s="396" t="str">
        <f t="shared" si="89"/>
        <v/>
      </c>
      <c r="AG230" s="396" t="str">
        <f t="shared" si="90"/>
        <v/>
      </c>
      <c r="AI230" s="396" t="str">
        <f t="shared" si="91"/>
        <v/>
      </c>
      <c r="AK230" s="396" t="str">
        <f t="shared" si="92"/>
        <v/>
      </c>
      <c r="AM230" s="396" t="str">
        <f t="shared" si="93"/>
        <v/>
      </c>
      <c r="AO230" s="396" t="str">
        <f t="shared" si="94"/>
        <v/>
      </c>
      <c r="AQ230" s="396" t="str">
        <f t="shared" si="95"/>
        <v/>
      </c>
    </row>
    <row r="231" spans="5:43">
      <c r="E231" s="396" t="str">
        <f t="shared" si="78"/>
        <v/>
      </c>
      <c r="G231" s="396" t="str">
        <f t="shared" si="78"/>
        <v/>
      </c>
      <c r="I231" s="396" t="str">
        <f t="shared" si="77"/>
        <v/>
      </c>
      <c r="K231" s="396" t="str">
        <f t="shared" si="79"/>
        <v/>
      </c>
      <c r="M231" s="396" t="str">
        <f t="shared" si="80"/>
        <v/>
      </c>
      <c r="O231" s="396" t="str">
        <f t="shared" si="81"/>
        <v/>
      </c>
      <c r="Q231" s="396" t="str">
        <f t="shared" si="82"/>
        <v/>
      </c>
      <c r="S231" s="396" t="str">
        <f t="shared" si="83"/>
        <v/>
      </c>
      <c r="U231" s="396" t="str">
        <f t="shared" si="84"/>
        <v/>
      </c>
      <c r="W231" s="396" t="str">
        <f t="shared" si="85"/>
        <v/>
      </c>
      <c r="Y231" s="396" t="str">
        <f t="shared" si="86"/>
        <v/>
      </c>
      <c r="AA231" s="396" t="str">
        <f t="shared" si="87"/>
        <v/>
      </c>
      <c r="AC231" s="396" t="str">
        <f t="shared" si="88"/>
        <v/>
      </c>
      <c r="AE231" s="396" t="str">
        <f t="shared" si="89"/>
        <v/>
      </c>
      <c r="AG231" s="396" t="str">
        <f t="shared" si="90"/>
        <v/>
      </c>
      <c r="AI231" s="396" t="str">
        <f t="shared" si="91"/>
        <v/>
      </c>
      <c r="AK231" s="396" t="str">
        <f t="shared" si="92"/>
        <v/>
      </c>
      <c r="AM231" s="396" t="str">
        <f t="shared" si="93"/>
        <v/>
      </c>
      <c r="AO231" s="396" t="str">
        <f t="shared" si="94"/>
        <v/>
      </c>
      <c r="AQ231" s="396" t="str">
        <f t="shared" si="95"/>
        <v/>
      </c>
    </row>
    <row r="232" spans="5:43">
      <c r="E232" s="396" t="str">
        <f t="shared" si="78"/>
        <v/>
      </c>
      <c r="G232" s="396" t="str">
        <f t="shared" si="78"/>
        <v/>
      </c>
      <c r="I232" s="396" t="str">
        <f t="shared" si="77"/>
        <v/>
      </c>
      <c r="K232" s="396" t="str">
        <f t="shared" si="79"/>
        <v/>
      </c>
      <c r="M232" s="396" t="str">
        <f t="shared" si="80"/>
        <v/>
      </c>
      <c r="O232" s="396" t="str">
        <f t="shared" si="81"/>
        <v/>
      </c>
      <c r="Q232" s="396" t="str">
        <f t="shared" si="82"/>
        <v/>
      </c>
      <c r="S232" s="396" t="str">
        <f t="shared" si="83"/>
        <v/>
      </c>
      <c r="U232" s="396" t="str">
        <f t="shared" si="84"/>
        <v/>
      </c>
      <c r="W232" s="396" t="str">
        <f t="shared" si="85"/>
        <v/>
      </c>
      <c r="Y232" s="396" t="str">
        <f t="shared" si="86"/>
        <v/>
      </c>
      <c r="AA232" s="396" t="str">
        <f t="shared" si="87"/>
        <v/>
      </c>
      <c r="AC232" s="396" t="str">
        <f t="shared" si="88"/>
        <v/>
      </c>
      <c r="AE232" s="396" t="str">
        <f t="shared" si="89"/>
        <v/>
      </c>
      <c r="AG232" s="396" t="str">
        <f t="shared" si="90"/>
        <v/>
      </c>
      <c r="AI232" s="396" t="str">
        <f t="shared" si="91"/>
        <v/>
      </c>
      <c r="AK232" s="396" t="str">
        <f t="shared" si="92"/>
        <v/>
      </c>
      <c r="AM232" s="396" t="str">
        <f t="shared" si="93"/>
        <v/>
      </c>
      <c r="AO232" s="396" t="str">
        <f t="shared" si="94"/>
        <v/>
      </c>
      <c r="AQ232" s="396" t="str">
        <f t="shared" si="95"/>
        <v/>
      </c>
    </row>
    <row r="233" spans="5:43">
      <c r="E233" s="396" t="str">
        <f t="shared" si="78"/>
        <v/>
      </c>
      <c r="G233" s="396" t="str">
        <f t="shared" si="78"/>
        <v/>
      </c>
      <c r="I233" s="396" t="str">
        <f t="shared" ref="I233:I296" si="96">IF(OR($B233=0,H233=0),"",H233/$B233)</f>
        <v/>
      </c>
      <c r="K233" s="396" t="str">
        <f t="shared" si="79"/>
        <v/>
      </c>
      <c r="M233" s="396" t="str">
        <f t="shared" si="80"/>
        <v/>
      </c>
      <c r="O233" s="396" t="str">
        <f t="shared" si="81"/>
        <v/>
      </c>
      <c r="Q233" s="396" t="str">
        <f t="shared" si="82"/>
        <v/>
      </c>
      <c r="S233" s="396" t="str">
        <f t="shared" si="83"/>
        <v/>
      </c>
      <c r="U233" s="396" t="str">
        <f t="shared" si="84"/>
        <v/>
      </c>
      <c r="W233" s="396" t="str">
        <f t="shared" si="85"/>
        <v/>
      </c>
      <c r="Y233" s="396" t="str">
        <f t="shared" si="86"/>
        <v/>
      </c>
      <c r="AA233" s="396" t="str">
        <f t="shared" si="87"/>
        <v/>
      </c>
      <c r="AC233" s="396" t="str">
        <f t="shared" si="88"/>
        <v/>
      </c>
      <c r="AE233" s="396" t="str">
        <f t="shared" si="89"/>
        <v/>
      </c>
      <c r="AG233" s="396" t="str">
        <f t="shared" si="90"/>
        <v/>
      </c>
      <c r="AI233" s="396" t="str">
        <f t="shared" si="91"/>
        <v/>
      </c>
      <c r="AK233" s="396" t="str">
        <f t="shared" si="92"/>
        <v/>
      </c>
      <c r="AM233" s="396" t="str">
        <f t="shared" si="93"/>
        <v/>
      </c>
      <c r="AO233" s="396" t="str">
        <f t="shared" si="94"/>
        <v/>
      </c>
      <c r="AQ233" s="396" t="str">
        <f t="shared" si="95"/>
        <v/>
      </c>
    </row>
    <row r="234" spans="5:43">
      <c r="E234" s="396" t="str">
        <f t="shared" si="78"/>
        <v/>
      </c>
      <c r="G234" s="396" t="str">
        <f t="shared" si="78"/>
        <v/>
      </c>
      <c r="I234" s="396" t="str">
        <f t="shared" si="96"/>
        <v/>
      </c>
      <c r="K234" s="396" t="str">
        <f t="shared" si="79"/>
        <v/>
      </c>
      <c r="M234" s="396" t="str">
        <f t="shared" si="80"/>
        <v/>
      </c>
      <c r="O234" s="396" t="str">
        <f t="shared" si="81"/>
        <v/>
      </c>
      <c r="Q234" s="396" t="str">
        <f t="shared" si="82"/>
        <v/>
      </c>
      <c r="S234" s="396" t="str">
        <f t="shared" si="83"/>
        <v/>
      </c>
      <c r="U234" s="396" t="str">
        <f t="shared" si="84"/>
        <v/>
      </c>
      <c r="W234" s="396" t="str">
        <f t="shared" si="85"/>
        <v/>
      </c>
      <c r="Y234" s="396" t="str">
        <f t="shared" si="86"/>
        <v/>
      </c>
      <c r="AA234" s="396" t="str">
        <f t="shared" si="87"/>
        <v/>
      </c>
      <c r="AC234" s="396" t="str">
        <f t="shared" si="88"/>
        <v/>
      </c>
      <c r="AE234" s="396" t="str">
        <f t="shared" si="89"/>
        <v/>
      </c>
      <c r="AG234" s="396" t="str">
        <f t="shared" si="90"/>
        <v/>
      </c>
      <c r="AI234" s="396" t="str">
        <f t="shared" si="91"/>
        <v/>
      </c>
      <c r="AK234" s="396" t="str">
        <f t="shared" si="92"/>
        <v/>
      </c>
      <c r="AM234" s="396" t="str">
        <f t="shared" si="93"/>
        <v/>
      </c>
      <c r="AO234" s="396" t="str">
        <f t="shared" si="94"/>
        <v/>
      </c>
      <c r="AQ234" s="396" t="str">
        <f t="shared" si="95"/>
        <v/>
      </c>
    </row>
    <row r="235" spans="5:43">
      <c r="E235" s="396" t="str">
        <f t="shared" si="78"/>
        <v/>
      </c>
      <c r="G235" s="396" t="str">
        <f t="shared" si="78"/>
        <v/>
      </c>
      <c r="I235" s="396" t="str">
        <f t="shared" si="96"/>
        <v/>
      </c>
      <c r="K235" s="396" t="str">
        <f t="shared" si="79"/>
        <v/>
      </c>
      <c r="M235" s="396" t="str">
        <f t="shared" si="80"/>
        <v/>
      </c>
      <c r="O235" s="396" t="str">
        <f t="shared" si="81"/>
        <v/>
      </c>
      <c r="Q235" s="396" t="str">
        <f t="shared" si="82"/>
        <v/>
      </c>
      <c r="S235" s="396" t="str">
        <f t="shared" si="83"/>
        <v/>
      </c>
      <c r="U235" s="396" t="str">
        <f t="shared" si="84"/>
        <v/>
      </c>
      <c r="W235" s="396" t="str">
        <f t="shared" si="85"/>
        <v/>
      </c>
      <c r="Y235" s="396" t="str">
        <f t="shared" si="86"/>
        <v/>
      </c>
      <c r="AA235" s="396" t="str">
        <f t="shared" si="87"/>
        <v/>
      </c>
      <c r="AC235" s="396" t="str">
        <f t="shared" si="88"/>
        <v/>
      </c>
      <c r="AE235" s="396" t="str">
        <f t="shared" si="89"/>
        <v/>
      </c>
      <c r="AG235" s="396" t="str">
        <f t="shared" si="90"/>
        <v/>
      </c>
      <c r="AI235" s="396" t="str">
        <f t="shared" si="91"/>
        <v/>
      </c>
      <c r="AK235" s="396" t="str">
        <f t="shared" si="92"/>
        <v/>
      </c>
      <c r="AM235" s="396" t="str">
        <f t="shared" si="93"/>
        <v/>
      </c>
      <c r="AO235" s="396" t="str">
        <f t="shared" si="94"/>
        <v/>
      </c>
      <c r="AQ235" s="396" t="str">
        <f t="shared" si="95"/>
        <v/>
      </c>
    </row>
    <row r="236" spans="5:43">
      <c r="E236" s="396" t="str">
        <f t="shared" si="78"/>
        <v/>
      </c>
      <c r="G236" s="396" t="str">
        <f t="shared" si="78"/>
        <v/>
      </c>
      <c r="I236" s="396" t="str">
        <f t="shared" si="96"/>
        <v/>
      </c>
      <c r="K236" s="396" t="str">
        <f t="shared" si="79"/>
        <v/>
      </c>
      <c r="M236" s="396" t="str">
        <f t="shared" si="80"/>
        <v/>
      </c>
      <c r="O236" s="396" t="str">
        <f t="shared" si="81"/>
        <v/>
      </c>
      <c r="Q236" s="396" t="str">
        <f t="shared" si="82"/>
        <v/>
      </c>
      <c r="S236" s="396" t="str">
        <f t="shared" si="83"/>
        <v/>
      </c>
      <c r="U236" s="396" t="str">
        <f t="shared" si="84"/>
        <v/>
      </c>
      <c r="W236" s="396" t="str">
        <f t="shared" si="85"/>
        <v/>
      </c>
      <c r="Y236" s="396" t="str">
        <f t="shared" si="86"/>
        <v/>
      </c>
      <c r="AA236" s="396" t="str">
        <f t="shared" si="87"/>
        <v/>
      </c>
      <c r="AC236" s="396" t="str">
        <f t="shared" si="88"/>
        <v/>
      </c>
      <c r="AE236" s="396" t="str">
        <f t="shared" si="89"/>
        <v/>
      </c>
      <c r="AG236" s="396" t="str">
        <f t="shared" si="90"/>
        <v/>
      </c>
      <c r="AI236" s="396" t="str">
        <f t="shared" si="91"/>
        <v/>
      </c>
      <c r="AK236" s="396" t="str">
        <f t="shared" si="92"/>
        <v/>
      </c>
      <c r="AM236" s="396" t="str">
        <f t="shared" si="93"/>
        <v/>
      </c>
      <c r="AO236" s="396" t="str">
        <f t="shared" si="94"/>
        <v/>
      </c>
      <c r="AQ236" s="396" t="str">
        <f t="shared" si="95"/>
        <v/>
      </c>
    </row>
    <row r="237" spans="5:43">
      <c r="E237" s="396" t="str">
        <f t="shared" si="78"/>
        <v/>
      </c>
      <c r="G237" s="396" t="str">
        <f t="shared" si="78"/>
        <v/>
      </c>
      <c r="I237" s="396" t="str">
        <f t="shared" si="96"/>
        <v/>
      </c>
      <c r="K237" s="396" t="str">
        <f t="shared" si="79"/>
        <v/>
      </c>
      <c r="M237" s="396" t="str">
        <f t="shared" si="80"/>
        <v/>
      </c>
      <c r="O237" s="396" t="str">
        <f t="shared" si="81"/>
        <v/>
      </c>
      <c r="Q237" s="396" t="str">
        <f t="shared" si="82"/>
        <v/>
      </c>
      <c r="S237" s="396" t="str">
        <f t="shared" si="83"/>
        <v/>
      </c>
      <c r="U237" s="396" t="str">
        <f t="shared" si="84"/>
        <v/>
      </c>
      <c r="W237" s="396" t="str">
        <f t="shared" si="85"/>
        <v/>
      </c>
      <c r="Y237" s="396" t="str">
        <f t="shared" si="86"/>
        <v/>
      </c>
      <c r="AA237" s="396" t="str">
        <f t="shared" si="87"/>
        <v/>
      </c>
      <c r="AC237" s="396" t="str">
        <f t="shared" si="88"/>
        <v/>
      </c>
      <c r="AE237" s="396" t="str">
        <f t="shared" si="89"/>
        <v/>
      </c>
      <c r="AG237" s="396" t="str">
        <f t="shared" si="90"/>
        <v/>
      </c>
      <c r="AI237" s="396" t="str">
        <f t="shared" si="91"/>
        <v/>
      </c>
      <c r="AK237" s="396" t="str">
        <f t="shared" si="92"/>
        <v/>
      </c>
      <c r="AM237" s="396" t="str">
        <f t="shared" si="93"/>
        <v/>
      </c>
      <c r="AO237" s="396" t="str">
        <f t="shared" si="94"/>
        <v/>
      </c>
      <c r="AQ237" s="396" t="str">
        <f t="shared" si="95"/>
        <v/>
      </c>
    </row>
    <row r="238" spans="5:43">
      <c r="E238" s="396" t="str">
        <f t="shared" si="78"/>
        <v/>
      </c>
      <c r="G238" s="396" t="str">
        <f t="shared" si="78"/>
        <v/>
      </c>
      <c r="I238" s="396" t="str">
        <f t="shared" si="96"/>
        <v/>
      </c>
      <c r="K238" s="396" t="str">
        <f t="shared" si="79"/>
        <v/>
      </c>
      <c r="M238" s="396" t="str">
        <f t="shared" si="80"/>
        <v/>
      </c>
      <c r="O238" s="396" t="str">
        <f t="shared" si="81"/>
        <v/>
      </c>
      <c r="Q238" s="396" t="str">
        <f t="shared" si="82"/>
        <v/>
      </c>
      <c r="S238" s="396" t="str">
        <f t="shared" si="83"/>
        <v/>
      </c>
      <c r="U238" s="396" t="str">
        <f t="shared" si="84"/>
        <v/>
      </c>
      <c r="W238" s="396" t="str">
        <f t="shared" si="85"/>
        <v/>
      </c>
      <c r="Y238" s="396" t="str">
        <f t="shared" si="86"/>
        <v/>
      </c>
      <c r="AA238" s="396" t="str">
        <f t="shared" si="87"/>
        <v/>
      </c>
      <c r="AC238" s="396" t="str">
        <f t="shared" si="88"/>
        <v/>
      </c>
      <c r="AE238" s="396" t="str">
        <f t="shared" si="89"/>
        <v/>
      </c>
      <c r="AG238" s="396" t="str">
        <f t="shared" si="90"/>
        <v/>
      </c>
      <c r="AI238" s="396" t="str">
        <f t="shared" si="91"/>
        <v/>
      </c>
      <c r="AK238" s="396" t="str">
        <f t="shared" si="92"/>
        <v/>
      </c>
      <c r="AM238" s="396" t="str">
        <f t="shared" si="93"/>
        <v/>
      </c>
      <c r="AO238" s="396" t="str">
        <f t="shared" si="94"/>
        <v/>
      </c>
      <c r="AQ238" s="396" t="str">
        <f t="shared" si="95"/>
        <v/>
      </c>
    </row>
    <row r="239" spans="5:43">
      <c r="E239" s="396" t="str">
        <f t="shared" si="78"/>
        <v/>
      </c>
      <c r="G239" s="396" t="str">
        <f t="shared" si="78"/>
        <v/>
      </c>
      <c r="I239" s="396" t="str">
        <f t="shared" si="96"/>
        <v/>
      </c>
      <c r="K239" s="396" t="str">
        <f t="shared" si="79"/>
        <v/>
      </c>
      <c r="M239" s="396" t="str">
        <f t="shared" si="80"/>
        <v/>
      </c>
      <c r="O239" s="396" t="str">
        <f t="shared" si="81"/>
        <v/>
      </c>
      <c r="Q239" s="396" t="str">
        <f t="shared" si="82"/>
        <v/>
      </c>
      <c r="S239" s="396" t="str">
        <f t="shared" si="83"/>
        <v/>
      </c>
      <c r="U239" s="396" t="str">
        <f t="shared" si="84"/>
        <v/>
      </c>
      <c r="W239" s="396" t="str">
        <f t="shared" si="85"/>
        <v/>
      </c>
      <c r="Y239" s="396" t="str">
        <f t="shared" si="86"/>
        <v/>
      </c>
      <c r="AA239" s="396" t="str">
        <f t="shared" si="87"/>
        <v/>
      </c>
      <c r="AC239" s="396" t="str">
        <f t="shared" si="88"/>
        <v/>
      </c>
      <c r="AE239" s="396" t="str">
        <f t="shared" si="89"/>
        <v/>
      </c>
      <c r="AG239" s="396" t="str">
        <f t="shared" si="90"/>
        <v/>
      </c>
      <c r="AI239" s="396" t="str">
        <f t="shared" si="91"/>
        <v/>
      </c>
      <c r="AK239" s="396" t="str">
        <f t="shared" si="92"/>
        <v/>
      </c>
      <c r="AM239" s="396" t="str">
        <f t="shared" si="93"/>
        <v/>
      </c>
      <c r="AO239" s="396" t="str">
        <f t="shared" si="94"/>
        <v/>
      </c>
      <c r="AQ239" s="396" t="str">
        <f t="shared" si="95"/>
        <v/>
      </c>
    </row>
    <row r="240" spans="5:43">
      <c r="E240" s="396" t="str">
        <f t="shared" si="78"/>
        <v/>
      </c>
      <c r="G240" s="396" t="str">
        <f t="shared" si="78"/>
        <v/>
      </c>
      <c r="I240" s="396" t="str">
        <f t="shared" si="96"/>
        <v/>
      </c>
      <c r="K240" s="396" t="str">
        <f t="shared" si="79"/>
        <v/>
      </c>
      <c r="M240" s="396" t="str">
        <f t="shared" si="80"/>
        <v/>
      </c>
      <c r="O240" s="396" t="str">
        <f t="shared" si="81"/>
        <v/>
      </c>
      <c r="Q240" s="396" t="str">
        <f t="shared" si="82"/>
        <v/>
      </c>
      <c r="S240" s="396" t="str">
        <f t="shared" si="83"/>
        <v/>
      </c>
      <c r="U240" s="396" t="str">
        <f t="shared" si="84"/>
        <v/>
      </c>
      <c r="W240" s="396" t="str">
        <f t="shared" si="85"/>
        <v/>
      </c>
      <c r="Y240" s="396" t="str">
        <f t="shared" si="86"/>
        <v/>
      </c>
      <c r="AA240" s="396" t="str">
        <f t="shared" si="87"/>
        <v/>
      </c>
      <c r="AC240" s="396" t="str">
        <f t="shared" si="88"/>
        <v/>
      </c>
      <c r="AE240" s="396" t="str">
        <f t="shared" si="89"/>
        <v/>
      </c>
      <c r="AG240" s="396" t="str">
        <f t="shared" si="90"/>
        <v/>
      </c>
      <c r="AI240" s="396" t="str">
        <f t="shared" si="91"/>
        <v/>
      </c>
      <c r="AK240" s="396" t="str">
        <f t="shared" si="92"/>
        <v/>
      </c>
      <c r="AM240" s="396" t="str">
        <f t="shared" si="93"/>
        <v/>
      </c>
      <c r="AO240" s="396" t="str">
        <f t="shared" si="94"/>
        <v/>
      </c>
      <c r="AQ240" s="396" t="str">
        <f t="shared" si="95"/>
        <v/>
      </c>
    </row>
    <row r="241" spans="5:43">
      <c r="E241" s="396" t="str">
        <f t="shared" si="78"/>
        <v/>
      </c>
      <c r="G241" s="396" t="str">
        <f t="shared" si="78"/>
        <v/>
      </c>
      <c r="I241" s="396" t="str">
        <f t="shared" si="96"/>
        <v/>
      </c>
      <c r="K241" s="396" t="str">
        <f t="shared" si="79"/>
        <v/>
      </c>
      <c r="M241" s="396" t="str">
        <f t="shared" si="80"/>
        <v/>
      </c>
      <c r="O241" s="396" t="str">
        <f t="shared" si="81"/>
        <v/>
      </c>
      <c r="Q241" s="396" t="str">
        <f t="shared" si="82"/>
        <v/>
      </c>
      <c r="S241" s="396" t="str">
        <f t="shared" si="83"/>
        <v/>
      </c>
      <c r="U241" s="396" t="str">
        <f t="shared" si="84"/>
        <v/>
      </c>
      <c r="W241" s="396" t="str">
        <f t="shared" si="85"/>
        <v/>
      </c>
      <c r="Y241" s="396" t="str">
        <f t="shared" si="86"/>
        <v/>
      </c>
      <c r="AA241" s="396" t="str">
        <f t="shared" si="87"/>
        <v/>
      </c>
      <c r="AC241" s="396" t="str">
        <f t="shared" si="88"/>
        <v/>
      </c>
      <c r="AE241" s="396" t="str">
        <f t="shared" si="89"/>
        <v/>
      </c>
      <c r="AG241" s="396" t="str">
        <f t="shared" si="90"/>
        <v/>
      </c>
      <c r="AI241" s="396" t="str">
        <f t="shared" si="91"/>
        <v/>
      </c>
      <c r="AK241" s="396" t="str">
        <f t="shared" si="92"/>
        <v/>
      </c>
      <c r="AM241" s="396" t="str">
        <f t="shared" si="93"/>
        <v/>
      </c>
      <c r="AO241" s="396" t="str">
        <f t="shared" si="94"/>
        <v/>
      </c>
      <c r="AQ241" s="396" t="str">
        <f t="shared" si="95"/>
        <v/>
      </c>
    </row>
    <row r="242" spans="5:43">
      <c r="E242" s="396" t="str">
        <f t="shared" si="78"/>
        <v/>
      </c>
      <c r="G242" s="396" t="str">
        <f t="shared" si="78"/>
        <v/>
      </c>
      <c r="I242" s="396" t="str">
        <f t="shared" si="96"/>
        <v/>
      </c>
      <c r="K242" s="396" t="str">
        <f t="shared" si="79"/>
        <v/>
      </c>
      <c r="M242" s="396" t="str">
        <f t="shared" si="80"/>
        <v/>
      </c>
      <c r="O242" s="396" t="str">
        <f t="shared" si="81"/>
        <v/>
      </c>
      <c r="Q242" s="396" t="str">
        <f t="shared" si="82"/>
        <v/>
      </c>
      <c r="S242" s="396" t="str">
        <f t="shared" si="83"/>
        <v/>
      </c>
      <c r="U242" s="396" t="str">
        <f t="shared" si="84"/>
        <v/>
      </c>
      <c r="W242" s="396" t="str">
        <f t="shared" si="85"/>
        <v/>
      </c>
      <c r="Y242" s="396" t="str">
        <f t="shared" si="86"/>
        <v/>
      </c>
      <c r="AA242" s="396" t="str">
        <f t="shared" si="87"/>
        <v/>
      </c>
      <c r="AC242" s="396" t="str">
        <f t="shared" si="88"/>
        <v/>
      </c>
      <c r="AE242" s="396" t="str">
        <f t="shared" si="89"/>
        <v/>
      </c>
      <c r="AG242" s="396" t="str">
        <f t="shared" si="90"/>
        <v/>
      </c>
      <c r="AI242" s="396" t="str">
        <f t="shared" si="91"/>
        <v/>
      </c>
      <c r="AK242" s="396" t="str">
        <f t="shared" si="92"/>
        <v/>
      </c>
      <c r="AM242" s="396" t="str">
        <f t="shared" si="93"/>
        <v/>
      </c>
      <c r="AO242" s="396" t="str">
        <f t="shared" si="94"/>
        <v/>
      </c>
      <c r="AQ242" s="396" t="str">
        <f t="shared" si="95"/>
        <v/>
      </c>
    </row>
    <row r="243" spans="5:43">
      <c r="E243" s="396" t="str">
        <f t="shared" si="78"/>
        <v/>
      </c>
      <c r="G243" s="396" t="str">
        <f t="shared" si="78"/>
        <v/>
      </c>
      <c r="I243" s="396" t="str">
        <f t="shared" si="96"/>
        <v/>
      </c>
      <c r="K243" s="396" t="str">
        <f t="shared" si="79"/>
        <v/>
      </c>
      <c r="M243" s="396" t="str">
        <f t="shared" si="80"/>
        <v/>
      </c>
      <c r="O243" s="396" t="str">
        <f t="shared" si="81"/>
        <v/>
      </c>
      <c r="Q243" s="396" t="str">
        <f t="shared" si="82"/>
        <v/>
      </c>
      <c r="S243" s="396" t="str">
        <f t="shared" si="83"/>
        <v/>
      </c>
      <c r="U243" s="396" t="str">
        <f t="shared" si="84"/>
        <v/>
      </c>
      <c r="W243" s="396" t="str">
        <f t="shared" si="85"/>
        <v/>
      </c>
      <c r="Y243" s="396" t="str">
        <f t="shared" si="86"/>
        <v/>
      </c>
      <c r="AA243" s="396" t="str">
        <f t="shared" si="87"/>
        <v/>
      </c>
      <c r="AC243" s="396" t="str">
        <f t="shared" si="88"/>
        <v/>
      </c>
      <c r="AE243" s="396" t="str">
        <f t="shared" si="89"/>
        <v/>
      </c>
      <c r="AG243" s="396" t="str">
        <f t="shared" si="90"/>
        <v/>
      </c>
      <c r="AI243" s="396" t="str">
        <f t="shared" si="91"/>
        <v/>
      </c>
      <c r="AK243" s="396" t="str">
        <f t="shared" si="92"/>
        <v/>
      </c>
      <c r="AM243" s="396" t="str">
        <f t="shared" si="93"/>
        <v/>
      </c>
      <c r="AO243" s="396" t="str">
        <f t="shared" si="94"/>
        <v/>
      </c>
      <c r="AQ243" s="396" t="str">
        <f t="shared" si="95"/>
        <v/>
      </c>
    </row>
    <row r="244" spans="5:43">
      <c r="E244" s="396" t="str">
        <f t="shared" si="78"/>
        <v/>
      </c>
      <c r="G244" s="396" t="str">
        <f t="shared" si="78"/>
        <v/>
      </c>
      <c r="I244" s="396" t="str">
        <f t="shared" si="96"/>
        <v/>
      </c>
      <c r="K244" s="396" t="str">
        <f t="shared" si="79"/>
        <v/>
      </c>
      <c r="M244" s="396" t="str">
        <f t="shared" si="80"/>
        <v/>
      </c>
      <c r="O244" s="396" t="str">
        <f t="shared" si="81"/>
        <v/>
      </c>
      <c r="Q244" s="396" t="str">
        <f t="shared" si="82"/>
        <v/>
      </c>
      <c r="S244" s="396" t="str">
        <f t="shared" si="83"/>
        <v/>
      </c>
      <c r="U244" s="396" t="str">
        <f t="shared" si="84"/>
        <v/>
      </c>
      <c r="W244" s="396" t="str">
        <f t="shared" si="85"/>
        <v/>
      </c>
      <c r="Y244" s="396" t="str">
        <f t="shared" si="86"/>
        <v/>
      </c>
      <c r="AA244" s="396" t="str">
        <f t="shared" si="87"/>
        <v/>
      </c>
      <c r="AC244" s="396" t="str">
        <f t="shared" si="88"/>
        <v/>
      </c>
      <c r="AE244" s="396" t="str">
        <f t="shared" si="89"/>
        <v/>
      </c>
      <c r="AG244" s="396" t="str">
        <f t="shared" si="90"/>
        <v/>
      </c>
      <c r="AI244" s="396" t="str">
        <f t="shared" si="91"/>
        <v/>
      </c>
      <c r="AK244" s="396" t="str">
        <f t="shared" si="92"/>
        <v/>
      </c>
      <c r="AM244" s="396" t="str">
        <f t="shared" si="93"/>
        <v/>
      </c>
      <c r="AO244" s="396" t="str">
        <f t="shared" si="94"/>
        <v/>
      </c>
      <c r="AQ244" s="396" t="str">
        <f t="shared" si="95"/>
        <v/>
      </c>
    </row>
    <row r="245" spans="5:43">
      <c r="E245" s="396" t="str">
        <f t="shared" si="78"/>
        <v/>
      </c>
      <c r="G245" s="396" t="str">
        <f t="shared" si="78"/>
        <v/>
      </c>
      <c r="I245" s="396" t="str">
        <f t="shared" si="96"/>
        <v/>
      </c>
      <c r="K245" s="396" t="str">
        <f t="shared" si="79"/>
        <v/>
      </c>
      <c r="M245" s="396" t="str">
        <f t="shared" si="80"/>
        <v/>
      </c>
      <c r="O245" s="396" t="str">
        <f t="shared" si="81"/>
        <v/>
      </c>
      <c r="Q245" s="396" t="str">
        <f t="shared" si="82"/>
        <v/>
      </c>
      <c r="S245" s="396" t="str">
        <f t="shared" si="83"/>
        <v/>
      </c>
      <c r="U245" s="396" t="str">
        <f t="shared" si="84"/>
        <v/>
      </c>
      <c r="W245" s="396" t="str">
        <f t="shared" si="85"/>
        <v/>
      </c>
      <c r="Y245" s="396" t="str">
        <f t="shared" si="86"/>
        <v/>
      </c>
      <c r="AA245" s="396" t="str">
        <f t="shared" si="87"/>
        <v/>
      </c>
      <c r="AC245" s="396" t="str">
        <f t="shared" si="88"/>
        <v/>
      </c>
      <c r="AE245" s="396" t="str">
        <f t="shared" si="89"/>
        <v/>
      </c>
      <c r="AG245" s="396" t="str">
        <f t="shared" si="90"/>
        <v/>
      </c>
      <c r="AI245" s="396" t="str">
        <f t="shared" si="91"/>
        <v/>
      </c>
      <c r="AK245" s="396" t="str">
        <f t="shared" si="92"/>
        <v/>
      </c>
      <c r="AM245" s="396" t="str">
        <f t="shared" si="93"/>
        <v/>
      </c>
      <c r="AO245" s="396" t="str">
        <f t="shared" si="94"/>
        <v/>
      </c>
      <c r="AQ245" s="396" t="str">
        <f t="shared" si="95"/>
        <v/>
      </c>
    </row>
    <row r="246" spans="5:43">
      <c r="E246" s="396" t="str">
        <f t="shared" si="78"/>
        <v/>
      </c>
      <c r="G246" s="396" t="str">
        <f t="shared" si="78"/>
        <v/>
      </c>
      <c r="I246" s="396" t="str">
        <f t="shared" si="96"/>
        <v/>
      </c>
      <c r="K246" s="396" t="str">
        <f t="shared" si="79"/>
        <v/>
      </c>
      <c r="M246" s="396" t="str">
        <f t="shared" si="80"/>
        <v/>
      </c>
      <c r="O246" s="396" t="str">
        <f t="shared" si="81"/>
        <v/>
      </c>
      <c r="Q246" s="396" t="str">
        <f t="shared" si="82"/>
        <v/>
      </c>
      <c r="S246" s="396" t="str">
        <f t="shared" si="83"/>
        <v/>
      </c>
      <c r="U246" s="396" t="str">
        <f t="shared" si="84"/>
        <v/>
      </c>
      <c r="W246" s="396" t="str">
        <f t="shared" si="85"/>
        <v/>
      </c>
      <c r="Y246" s="396" t="str">
        <f t="shared" si="86"/>
        <v/>
      </c>
      <c r="AA246" s="396" t="str">
        <f t="shared" si="87"/>
        <v/>
      </c>
      <c r="AC246" s="396" t="str">
        <f t="shared" si="88"/>
        <v/>
      </c>
      <c r="AE246" s="396" t="str">
        <f t="shared" si="89"/>
        <v/>
      </c>
      <c r="AG246" s="396" t="str">
        <f t="shared" si="90"/>
        <v/>
      </c>
      <c r="AI246" s="396" t="str">
        <f t="shared" si="91"/>
        <v/>
      </c>
      <c r="AK246" s="396" t="str">
        <f t="shared" si="92"/>
        <v/>
      </c>
      <c r="AM246" s="396" t="str">
        <f t="shared" si="93"/>
        <v/>
      </c>
      <c r="AO246" s="396" t="str">
        <f t="shared" si="94"/>
        <v/>
      </c>
      <c r="AQ246" s="396" t="str">
        <f t="shared" si="95"/>
        <v/>
      </c>
    </row>
    <row r="247" spans="5:43">
      <c r="E247" s="396" t="str">
        <f t="shared" si="78"/>
        <v/>
      </c>
      <c r="G247" s="396" t="str">
        <f t="shared" si="78"/>
        <v/>
      </c>
      <c r="I247" s="396" t="str">
        <f t="shared" si="96"/>
        <v/>
      </c>
      <c r="K247" s="396" t="str">
        <f t="shared" si="79"/>
        <v/>
      </c>
      <c r="M247" s="396" t="str">
        <f t="shared" si="80"/>
        <v/>
      </c>
      <c r="O247" s="396" t="str">
        <f t="shared" si="81"/>
        <v/>
      </c>
      <c r="Q247" s="396" t="str">
        <f t="shared" si="82"/>
        <v/>
      </c>
      <c r="S247" s="396" t="str">
        <f t="shared" si="83"/>
        <v/>
      </c>
      <c r="U247" s="396" t="str">
        <f t="shared" si="84"/>
        <v/>
      </c>
      <c r="W247" s="396" t="str">
        <f t="shared" si="85"/>
        <v/>
      </c>
      <c r="Y247" s="396" t="str">
        <f t="shared" si="86"/>
        <v/>
      </c>
      <c r="AA247" s="396" t="str">
        <f t="shared" si="87"/>
        <v/>
      </c>
      <c r="AC247" s="396" t="str">
        <f t="shared" si="88"/>
        <v/>
      </c>
      <c r="AE247" s="396" t="str">
        <f t="shared" si="89"/>
        <v/>
      </c>
      <c r="AG247" s="396" t="str">
        <f t="shared" si="90"/>
        <v/>
      </c>
      <c r="AI247" s="396" t="str">
        <f t="shared" si="91"/>
        <v/>
      </c>
      <c r="AK247" s="396" t="str">
        <f t="shared" si="92"/>
        <v/>
      </c>
      <c r="AM247" s="396" t="str">
        <f t="shared" si="93"/>
        <v/>
      </c>
      <c r="AO247" s="396" t="str">
        <f t="shared" si="94"/>
        <v/>
      </c>
      <c r="AQ247" s="396" t="str">
        <f t="shared" si="95"/>
        <v/>
      </c>
    </row>
    <row r="248" spans="5:43">
      <c r="E248" s="396" t="str">
        <f t="shared" si="78"/>
        <v/>
      </c>
      <c r="G248" s="396" t="str">
        <f t="shared" si="78"/>
        <v/>
      </c>
      <c r="I248" s="396" t="str">
        <f t="shared" si="96"/>
        <v/>
      </c>
      <c r="K248" s="396" t="str">
        <f t="shared" si="79"/>
        <v/>
      </c>
      <c r="M248" s="396" t="str">
        <f t="shared" si="80"/>
        <v/>
      </c>
      <c r="O248" s="396" t="str">
        <f t="shared" si="81"/>
        <v/>
      </c>
      <c r="Q248" s="396" t="str">
        <f t="shared" si="82"/>
        <v/>
      </c>
      <c r="S248" s="396" t="str">
        <f t="shared" si="83"/>
        <v/>
      </c>
      <c r="U248" s="396" t="str">
        <f t="shared" si="84"/>
        <v/>
      </c>
      <c r="W248" s="396" t="str">
        <f t="shared" si="85"/>
        <v/>
      </c>
      <c r="Y248" s="396" t="str">
        <f t="shared" si="86"/>
        <v/>
      </c>
      <c r="AA248" s="396" t="str">
        <f t="shared" si="87"/>
        <v/>
      </c>
      <c r="AC248" s="396" t="str">
        <f t="shared" si="88"/>
        <v/>
      </c>
      <c r="AE248" s="396" t="str">
        <f t="shared" si="89"/>
        <v/>
      </c>
      <c r="AG248" s="396" t="str">
        <f t="shared" si="90"/>
        <v/>
      </c>
      <c r="AI248" s="396" t="str">
        <f t="shared" si="91"/>
        <v/>
      </c>
      <c r="AK248" s="396" t="str">
        <f t="shared" si="92"/>
        <v/>
      </c>
      <c r="AM248" s="396" t="str">
        <f t="shared" si="93"/>
        <v/>
      </c>
      <c r="AO248" s="396" t="str">
        <f t="shared" si="94"/>
        <v/>
      </c>
      <c r="AQ248" s="396" t="str">
        <f t="shared" si="95"/>
        <v/>
      </c>
    </row>
    <row r="249" spans="5:43">
      <c r="E249" s="396" t="str">
        <f t="shared" si="78"/>
        <v/>
      </c>
      <c r="G249" s="396" t="str">
        <f t="shared" si="78"/>
        <v/>
      </c>
      <c r="I249" s="396" t="str">
        <f t="shared" si="96"/>
        <v/>
      </c>
      <c r="K249" s="396" t="str">
        <f t="shared" si="79"/>
        <v/>
      </c>
      <c r="M249" s="396" t="str">
        <f t="shared" si="80"/>
        <v/>
      </c>
      <c r="O249" s="396" t="str">
        <f t="shared" si="81"/>
        <v/>
      </c>
      <c r="Q249" s="396" t="str">
        <f t="shared" si="82"/>
        <v/>
      </c>
      <c r="S249" s="396" t="str">
        <f t="shared" si="83"/>
        <v/>
      </c>
      <c r="U249" s="396" t="str">
        <f t="shared" si="84"/>
        <v/>
      </c>
      <c r="W249" s="396" t="str">
        <f t="shared" si="85"/>
        <v/>
      </c>
      <c r="Y249" s="396" t="str">
        <f t="shared" si="86"/>
        <v/>
      </c>
      <c r="AA249" s="396" t="str">
        <f t="shared" si="87"/>
        <v/>
      </c>
      <c r="AC249" s="396" t="str">
        <f t="shared" si="88"/>
        <v/>
      </c>
      <c r="AE249" s="396" t="str">
        <f t="shared" si="89"/>
        <v/>
      </c>
      <c r="AG249" s="396" t="str">
        <f t="shared" si="90"/>
        <v/>
      </c>
      <c r="AI249" s="396" t="str">
        <f t="shared" si="91"/>
        <v/>
      </c>
      <c r="AK249" s="396" t="str">
        <f t="shared" si="92"/>
        <v/>
      </c>
      <c r="AM249" s="396" t="str">
        <f t="shared" si="93"/>
        <v/>
      </c>
      <c r="AO249" s="396" t="str">
        <f t="shared" si="94"/>
        <v/>
      </c>
      <c r="AQ249" s="396" t="str">
        <f t="shared" si="95"/>
        <v/>
      </c>
    </row>
    <row r="250" spans="5:43">
      <c r="E250" s="396" t="str">
        <f t="shared" si="78"/>
        <v/>
      </c>
      <c r="G250" s="396" t="str">
        <f t="shared" si="78"/>
        <v/>
      </c>
      <c r="I250" s="396" t="str">
        <f t="shared" si="96"/>
        <v/>
      </c>
      <c r="K250" s="396" t="str">
        <f t="shared" si="79"/>
        <v/>
      </c>
      <c r="M250" s="396" t="str">
        <f t="shared" si="80"/>
        <v/>
      </c>
      <c r="O250" s="396" t="str">
        <f t="shared" si="81"/>
        <v/>
      </c>
      <c r="Q250" s="396" t="str">
        <f t="shared" si="82"/>
        <v/>
      </c>
      <c r="S250" s="396" t="str">
        <f t="shared" si="83"/>
        <v/>
      </c>
      <c r="U250" s="396" t="str">
        <f t="shared" si="84"/>
        <v/>
      </c>
      <c r="W250" s="396" t="str">
        <f t="shared" si="85"/>
        <v/>
      </c>
      <c r="Y250" s="396" t="str">
        <f t="shared" si="86"/>
        <v/>
      </c>
      <c r="AA250" s="396" t="str">
        <f t="shared" si="87"/>
        <v/>
      </c>
      <c r="AC250" s="396" t="str">
        <f t="shared" si="88"/>
        <v/>
      </c>
      <c r="AE250" s="396" t="str">
        <f t="shared" si="89"/>
        <v/>
      </c>
      <c r="AG250" s="396" t="str">
        <f t="shared" si="90"/>
        <v/>
      </c>
      <c r="AI250" s="396" t="str">
        <f t="shared" si="91"/>
        <v/>
      </c>
      <c r="AK250" s="396" t="str">
        <f t="shared" si="92"/>
        <v/>
      </c>
      <c r="AM250" s="396" t="str">
        <f t="shared" si="93"/>
        <v/>
      </c>
      <c r="AO250" s="396" t="str">
        <f t="shared" si="94"/>
        <v/>
      </c>
      <c r="AQ250" s="396" t="str">
        <f t="shared" si="95"/>
        <v/>
      </c>
    </row>
    <row r="251" spans="5:43">
      <c r="E251" s="396" t="str">
        <f t="shared" si="78"/>
        <v/>
      </c>
      <c r="G251" s="396" t="str">
        <f t="shared" si="78"/>
        <v/>
      </c>
      <c r="I251" s="396" t="str">
        <f t="shared" si="96"/>
        <v/>
      </c>
      <c r="K251" s="396" t="str">
        <f t="shared" si="79"/>
        <v/>
      </c>
      <c r="M251" s="396" t="str">
        <f t="shared" si="80"/>
        <v/>
      </c>
      <c r="O251" s="396" t="str">
        <f t="shared" si="81"/>
        <v/>
      </c>
      <c r="Q251" s="396" t="str">
        <f t="shared" si="82"/>
        <v/>
      </c>
      <c r="S251" s="396" t="str">
        <f t="shared" si="83"/>
        <v/>
      </c>
      <c r="U251" s="396" t="str">
        <f t="shared" si="84"/>
        <v/>
      </c>
      <c r="W251" s="396" t="str">
        <f t="shared" si="85"/>
        <v/>
      </c>
      <c r="Y251" s="396" t="str">
        <f t="shared" si="86"/>
        <v/>
      </c>
      <c r="AA251" s="396" t="str">
        <f t="shared" si="87"/>
        <v/>
      </c>
      <c r="AC251" s="396" t="str">
        <f t="shared" si="88"/>
        <v/>
      </c>
      <c r="AE251" s="396" t="str">
        <f t="shared" si="89"/>
        <v/>
      </c>
      <c r="AG251" s="396" t="str">
        <f t="shared" si="90"/>
        <v/>
      </c>
      <c r="AI251" s="396" t="str">
        <f t="shared" si="91"/>
        <v/>
      </c>
      <c r="AK251" s="396" t="str">
        <f t="shared" si="92"/>
        <v/>
      </c>
      <c r="AM251" s="396" t="str">
        <f t="shared" si="93"/>
        <v/>
      </c>
      <c r="AO251" s="396" t="str">
        <f t="shared" si="94"/>
        <v/>
      </c>
      <c r="AQ251" s="396" t="str">
        <f t="shared" si="95"/>
        <v/>
      </c>
    </row>
    <row r="252" spans="5:43">
      <c r="E252" s="396" t="str">
        <f t="shared" si="78"/>
        <v/>
      </c>
      <c r="G252" s="396" t="str">
        <f t="shared" si="78"/>
        <v/>
      </c>
      <c r="I252" s="396" t="str">
        <f t="shared" si="96"/>
        <v/>
      </c>
      <c r="K252" s="396" t="str">
        <f t="shared" si="79"/>
        <v/>
      </c>
      <c r="M252" s="396" t="str">
        <f t="shared" si="80"/>
        <v/>
      </c>
      <c r="O252" s="396" t="str">
        <f t="shared" si="81"/>
        <v/>
      </c>
      <c r="Q252" s="396" t="str">
        <f t="shared" si="82"/>
        <v/>
      </c>
      <c r="S252" s="396" t="str">
        <f t="shared" si="83"/>
        <v/>
      </c>
      <c r="U252" s="396" t="str">
        <f t="shared" si="84"/>
        <v/>
      </c>
      <c r="W252" s="396" t="str">
        <f t="shared" si="85"/>
        <v/>
      </c>
      <c r="Y252" s="396" t="str">
        <f t="shared" si="86"/>
        <v/>
      </c>
      <c r="AA252" s="396" t="str">
        <f t="shared" si="87"/>
        <v/>
      </c>
      <c r="AC252" s="396" t="str">
        <f t="shared" si="88"/>
        <v/>
      </c>
      <c r="AE252" s="396" t="str">
        <f t="shared" si="89"/>
        <v/>
      </c>
      <c r="AG252" s="396" t="str">
        <f t="shared" si="90"/>
        <v/>
      </c>
      <c r="AI252" s="396" t="str">
        <f t="shared" si="91"/>
        <v/>
      </c>
      <c r="AK252" s="396" t="str">
        <f t="shared" si="92"/>
        <v/>
      </c>
      <c r="AM252" s="396" t="str">
        <f t="shared" si="93"/>
        <v/>
      </c>
      <c r="AO252" s="396" t="str">
        <f t="shared" si="94"/>
        <v/>
      </c>
      <c r="AQ252" s="396" t="str">
        <f t="shared" si="95"/>
        <v/>
      </c>
    </row>
    <row r="253" spans="5:43">
      <c r="E253" s="396" t="str">
        <f t="shared" si="78"/>
        <v/>
      </c>
      <c r="G253" s="396" t="str">
        <f t="shared" si="78"/>
        <v/>
      </c>
      <c r="I253" s="396" t="str">
        <f t="shared" si="96"/>
        <v/>
      </c>
      <c r="K253" s="396" t="str">
        <f t="shared" si="79"/>
        <v/>
      </c>
      <c r="M253" s="396" t="str">
        <f t="shared" si="80"/>
        <v/>
      </c>
      <c r="O253" s="396" t="str">
        <f t="shared" si="81"/>
        <v/>
      </c>
      <c r="Q253" s="396" t="str">
        <f t="shared" si="82"/>
        <v/>
      </c>
      <c r="S253" s="396" t="str">
        <f t="shared" si="83"/>
        <v/>
      </c>
      <c r="U253" s="396" t="str">
        <f t="shared" si="84"/>
        <v/>
      </c>
      <c r="W253" s="396" t="str">
        <f t="shared" si="85"/>
        <v/>
      </c>
      <c r="Y253" s="396" t="str">
        <f t="shared" si="86"/>
        <v/>
      </c>
      <c r="AA253" s="396" t="str">
        <f t="shared" si="87"/>
        <v/>
      </c>
      <c r="AC253" s="396" t="str">
        <f t="shared" si="88"/>
        <v/>
      </c>
      <c r="AE253" s="396" t="str">
        <f t="shared" si="89"/>
        <v/>
      </c>
      <c r="AG253" s="396" t="str">
        <f t="shared" si="90"/>
        <v/>
      </c>
      <c r="AI253" s="396" t="str">
        <f t="shared" si="91"/>
        <v/>
      </c>
      <c r="AK253" s="396" t="str">
        <f t="shared" si="92"/>
        <v/>
      </c>
      <c r="AM253" s="396" t="str">
        <f t="shared" si="93"/>
        <v/>
      </c>
      <c r="AO253" s="396" t="str">
        <f t="shared" si="94"/>
        <v/>
      </c>
      <c r="AQ253" s="396" t="str">
        <f t="shared" si="95"/>
        <v/>
      </c>
    </row>
    <row r="254" spans="5:43">
      <c r="E254" s="396" t="str">
        <f t="shared" si="78"/>
        <v/>
      </c>
      <c r="G254" s="396" t="str">
        <f t="shared" si="78"/>
        <v/>
      </c>
      <c r="I254" s="396" t="str">
        <f t="shared" si="96"/>
        <v/>
      </c>
      <c r="K254" s="396" t="str">
        <f t="shared" si="79"/>
        <v/>
      </c>
      <c r="M254" s="396" t="str">
        <f t="shared" si="80"/>
        <v/>
      </c>
      <c r="O254" s="396" t="str">
        <f t="shared" si="81"/>
        <v/>
      </c>
      <c r="Q254" s="396" t="str">
        <f t="shared" si="82"/>
        <v/>
      </c>
      <c r="S254" s="396" t="str">
        <f t="shared" si="83"/>
        <v/>
      </c>
      <c r="U254" s="396" t="str">
        <f t="shared" si="84"/>
        <v/>
      </c>
      <c r="W254" s="396" t="str">
        <f t="shared" si="85"/>
        <v/>
      </c>
      <c r="Y254" s="396" t="str">
        <f t="shared" si="86"/>
        <v/>
      </c>
      <c r="AA254" s="396" t="str">
        <f t="shared" si="87"/>
        <v/>
      </c>
      <c r="AC254" s="396" t="str">
        <f t="shared" si="88"/>
        <v/>
      </c>
      <c r="AE254" s="396" t="str">
        <f t="shared" si="89"/>
        <v/>
      </c>
      <c r="AG254" s="396" t="str">
        <f t="shared" si="90"/>
        <v/>
      </c>
      <c r="AI254" s="396" t="str">
        <f t="shared" si="91"/>
        <v/>
      </c>
      <c r="AK254" s="396" t="str">
        <f t="shared" si="92"/>
        <v/>
      </c>
      <c r="AM254" s="396" t="str">
        <f t="shared" si="93"/>
        <v/>
      </c>
      <c r="AO254" s="396" t="str">
        <f t="shared" si="94"/>
        <v/>
      </c>
      <c r="AQ254" s="396" t="str">
        <f t="shared" si="95"/>
        <v/>
      </c>
    </row>
    <row r="255" spans="5:43">
      <c r="E255" s="396" t="str">
        <f t="shared" si="78"/>
        <v/>
      </c>
      <c r="G255" s="396" t="str">
        <f t="shared" si="78"/>
        <v/>
      </c>
      <c r="I255" s="396" t="str">
        <f t="shared" si="96"/>
        <v/>
      </c>
      <c r="K255" s="396" t="str">
        <f t="shared" si="79"/>
        <v/>
      </c>
      <c r="M255" s="396" t="str">
        <f t="shared" si="80"/>
        <v/>
      </c>
      <c r="O255" s="396" t="str">
        <f t="shared" si="81"/>
        <v/>
      </c>
      <c r="Q255" s="396" t="str">
        <f t="shared" si="82"/>
        <v/>
      </c>
      <c r="S255" s="396" t="str">
        <f t="shared" si="83"/>
        <v/>
      </c>
      <c r="U255" s="396" t="str">
        <f t="shared" si="84"/>
        <v/>
      </c>
      <c r="W255" s="396" t="str">
        <f t="shared" si="85"/>
        <v/>
      </c>
      <c r="Y255" s="396" t="str">
        <f t="shared" si="86"/>
        <v/>
      </c>
      <c r="AA255" s="396" t="str">
        <f t="shared" si="87"/>
        <v/>
      </c>
      <c r="AC255" s="396" t="str">
        <f t="shared" si="88"/>
        <v/>
      </c>
      <c r="AE255" s="396" t="str">
        <f t="shared" si="89"/>
        <v/>
      </c>
      <c r="AG255" s="396" t="str">
        <f t="shared" si="90"/>
        <v/>
      </c>
      <c r="AI255" s="396" t="str">
        <f t="shared" si="91"/>
        <v/>
      </c>
      <c r="AK255" s="396" t="str">
        <f t="shared" si="92"/>
        <v/>
      </c>
      <c r="AM255" s="396" t="str">
        <f t="shared" si="93"/>
        <v/>
      </c>
      <c r="AO255" s="396" t="str">
        <f t="shared" si="94"/>
        <v/>
      </c>
      <c r="AQ255" s="396" t="str">
        <f t="shared" si="95"/>
        <v/>
      </c>
    </row>
    <row r="256" spans="5:43">
      <c r="E256" s="396" t="str">
        <f t="shared" si="78"/>
        <v/>
      </c>
      <c r="G256" s="396" t="str">
        <f t="shared" si="78"/>
        <v/>
      </c>
      <c r="I256" s="396" t="str">
        <f t="shared" si="96"/>
        <v/>
      </c>
      <c r="K256" s="396" t="str">
        <f t="shared" si="79"/>
        <v/>
      </c>
      <c r="M256" s="396" t="str">
        <f t="shared" si="80"/>
        <v/>
      </c>
      <c r="O256" s="396" t="str">
        <f t="shared" si="81"/>
        <v/>
      </c>
      <c r="Q256" s="396" t="str">
        <f t="shared" si="82"/>
        <v/>
      </c>
      <c r="S256" s="396" t="str">
        <f t="shared" si="83"/>
        <v/>
      </c>
      <c r="U256" s="396" t="str">
        <f t="shared" si="84"/>
        <v/>
      </c>
      <c r="W256" s="396" t="str">
        <f t="shared" si="85"/>
        <v/>
      </c>
      <c r="Y256" s="396" t="str">
        <f t="shared" si="86"/>
        <v/>
      </c>
      <c r="AA256" s="396" t="str">
        <f t="shared" si="87"/>
        <v/>
      </c>
      <c r="AC256" s="396" t="str">
        <f t="shared" si="88"/>
        <v/>
      </c>
      <c r="AE256" s="396" t="str">
        <f t="shared" si="89"/>
        <v/>
      </c>
      <c r="AG256" s="396" t="str">
        <f t="shared" si="90"/>
        <v/>
      </c>
      <c r="AI256" s="396" t="str">
        <f t="shared" si="91"/>
        <v/>
      </c>
      <c r="AK256" s="396" t="str">
        <f t="shared" si="92"/>
        <v/>
      </c>
      <c r="AM256" s="396" t="str">
        <f t="shared" si="93"/>
        <v/>
      </c>
      <c r="AO256" s="396" t="str">
        <f t="shared" si="94"/>
        <v/>
      </c>
      <c r="AQ256" s="396" t="str">
        <f t="shared" si="95"/>
        <v/>
      </c>
    </row>
    <row r="257" spans="5:43">
      <c r="E257" s="396" t="str">
        <f t="shared" si="78"/>
        <v/>
      </c>
      <c r="G257" s="396" t="str">
        <f t="shared" si="78"/>
        <v/>
      </c>
      <c r="I257" s="396" t="str">
        <f t="shared" si="96"/>
        <v/>
      </c>
      <c r="K257" s="396" t="str">
        <f t="shared" si="79"/>
        <v/>
      </c>
      <c r="M257" s="396" t="str">
        <f t="shared" si="80"/>
        <v/>
      </c>
      <c r="O257" s="396" t="str">
        <f t="shared" si="81"/>
        <v/>
      </c>
      <c r="Q257" s="396" t="str">
        <f t="shared" si="82"/>
        <v/>
      </c>
      <c r="S257" s="396" t="str">
        <f t="shared" si="83"/>
        <v/>
      </c>
      <c r="U257" s="396" t="str">
        <f t="shared" si="84"/>
        <v/>
      </c>
      <c r="W257" s="396" t="str">
        <f t="shared" si="85"/>
        <v/>
      </c>
      <c r="Y257" s="396" t="str">
        <f t="shared" si="86"/>
        <v/>
      </c>
      <c r="AA257" s="396" t="str">
        <f t="shared" si="87"/>
        <v/>
      </c>
      <c r="AC257" s="396" t="str">
        <f t="shared" si="88"/>
        <v/>
      </c>
      <c r="AE257" s="396" t="str">
        <f t="shared" si="89"/>
        <v/>
      </c>
      <c r="AG257" s="396" t="str">
        <f t="shared" si="90"/>
        <v/>
      </c>
      <c r="AI257" s="396" t="str">
        <f t="shared" si="91"/>
        <v/>
      </c>
      <c r="AK257" s="396" t="str">
        <f t="shared" si="92"/>
        <v/>
      </c>
      <c r="AM257" s="396" t="str">
        <f t="shared" si="93"/>
        <v/>
      </c>
      <c r="AO257" s="396" t="str">
        <f t="shared" si="94"/>
        <v/>
      </c>
      <c r="AQ257" s="396" t="str">
        <f t="shared" si="95"/>
        <v/>
      </c>
    </row>
    <row r="258" spans="5:43">
      <c r="E258" s="396" t="str">
        <f t="shared" si="78"/>
        <v/>
      </c>
      <c r="G258" s="396" t="str">
        <f t="shared" si="78"/>
        <v/>
      </c>
      <c r="I258" s="396" t="str">
        <f t="shared" si="96"/>
        <v/>
      </c>
      <c r="K258" s="396" t="str">
        <f t="shared" si="79"/>
        <v/>
      </c>
      <c r="M258" s="396" t="str">
        <f t="shared" si="80"/>
        <v/>
      </c>
      <c r="O258" s="396" t="str">
        <f t="shared" si="81"/>
        <v/>
      </c>
      <c r="Q258" s="396" t="str">
        <f t="shared" si="82"/>
        <v/>
      </c>
      <c r="S258" s="396" t="str">
        <f t="shared" si="83"/>
        <v/>
      </c>
      <c r="U258" s="396" t="str">
        <f t="shared" si="84"/>
        <v/>
      </c>
      <c r="W258" s="396" t="str">
        <f t="shared" si="85"/>
        <v/>
      </c>
      <c r="Y258" s="396" t="str">
        <f t="shared" si="86"/>
        <v/>
      </c>
      <c r="AA258" s="396" t="str">
        <f t="shared" si="87"/>
        <v/>
      </c>
      <c r="AC258" s="396" t="str">
        <f t="shared" si="88"/>
        <v/>
      </c>
      <c r="AE258" s="396" t="str">
        <f t="shared" si="89"/>
        <v/>
      </c>
      <c r="AG258" s="396" t="str">
        <f t="shared" si="90"/>
        <v/>
      </c>
      <c r="AI258" s="396" t="str">
        <f t="shared" si="91"/>
        <v/>
      </c>
      <c r="AK258" s="396" t="str">
        <f t="shared" si="92"/>
        <v/>
      </c>
      <c r="AM258" s="396" t="str">
        <f t="shared" si="93"/>
        <v/>
      </c>
      <c r="AO258" s="396" t="str">
        <f t="shared" si="94"/>
        <v/>
      </c>
      <c r="AQ258" s="396" t="str">
        <f t="shared" si="95"/>
        <v/>
      </c>
    </row>
    <row r="259" spans="5:43">
      <c r="E259" s="396" t="str">
        <f t="shared" si="78"/>
        <v/>
      </c>
      <c r="G259" s="396" t="str">
        <f t="shared" si="78"/>
        <v/>
      </c>
      <c r="I259" s="396" t="str">
        <f t="shared" si="96"/>
        <v/>
      </c>
      <c r="K259" s="396" t="str">
        <f t="shared" si="79"/>
        <v/>
      </c>
      <c r="M259" s="396" t="str">
        <f t="shared" si="80"/>
        <v/>
      </c>
      <c r="O259" s="396" t="str">
        <f t="shared" si="81"/>
        <v/>
      </c>
      <c r="Q259" s="396" t="str">
        <f t="shared" si="82"/>
        <v/>
      </c>
      <c r="S259" s="396" t="str">
        <f t="shared" si="83"/>
        <v/>
      </c>
      <c r="U259" s="396" t="str">
        <f t="shared" si="84"/>
        <v/>
      </c>
      <c r="W259" s="396" t="str">
        <f t="shared" si="85"/>
        <v/>
      </c>
      <c r="Y259" s="396" t="str">
        <f t="shared" si="86"/>
        <v/>
      </c>
      <c r="AA259" s="396" t="str">
        <f t="shared" si="87"/>
        <v/>
      </c>
      <c r="AC259" s="396" t="str">
        <f t="shared" si="88"/>
        <v/>
      </c>
      <c r="AE259" s="396" t="str">
        <f t="shared" si="89"/>
        <v/>
      </c>
      <c r="AG259" s="396" t="str">
        <f t="shared" si="90"/>
        <v/>
      </c>
      <c r="AI259" s="396" t="str">
        <f t="shared" si="91"/>
        <v/>
      </c>
      <c r="AK259" s="396" t="str">
        <f t="shared" si="92"/>
        <v/>
      </c>
      <c r="AM259" s="396" t="str">
        <f t="shared" si="93"/>
        <v/>
      </c>
      <c r="AO259" s="396" t="str">
        <f t="shared" si="94"/>
        <v/>
      </c>
      <c r="AQ259" s="396" t="str">
        <f t="shared" si="95"/>
        <v/>
      </c>
    </row>
    <row r="260" spans="5:43">
      <c r="E260" s="396" t="str">
        <f t="shared" si="78"/>
        <v/>
      </c>
      <c r="G260" s="396" t="str">
        <f t="shared" si="78"/>
        <v/>
      </c>
      <c r="I260" s="396" t="str">
        <f t="shared" si="96"/>
        <v/>
      </c>
      <c r="K260" s="396" t="str">
        <f t="shared" si="79"/>
        <v/>
      </c>
      <c r="M260" s="396" t="str">
        <f t="shared" si="80"/>
        <v/>
      </c>
      <c r="O260" s="396" t="str">
        <f t="shared" si="81"/>
        <v/>
      </c>
      <c r="Q260" s="396" t="str">
        <f t="shared" si="82"/>
        <v/>
      </c>
      <c r="S260" s="396" t="str">
        <f t="shared" si="83"/>
        <v/>
      </c>
      <c r="U260" s="396" t="str">
        <f t="shared" si="84"/>
        <v/>
      </c>
      <c r="W260" s="396" t="str">
        <f t="shared" si="85"/>
        <v/>
      </c>
      <c r="Y260" s="396" t="str">
        <f t="shared" si="86"/>
        <v/>
      </c>
      <c r="AA260" s="396" t="str">
        <f t="shared" si="87"/>
        <v/>
      </c>
      <c r="AC260" s="396" t="str">
        <f t="shared" si="88"/>
        <v/>
      </c>
      <c r="AE260" s="396" t="str">
        <f t="shared" si="89"/>
        <v/>
      </c>
      <c r="AG260" s="396" t="str">
        <f t="shared" si="90"/>
        <v/>
      </c>
      <c r="AI260" s="396" t="str">
        <f t="shared" si="91"/>
        <v/>
      </c>
      <c r="AK260" s="396" t="str">
        <f t="shared" si="92"/>
        <v/>
      </c>
      <c r="AM260" s="396" t="str">
        <f t="shared" si="93"/>
        <v/>
      </c>
      <c r="AO260" s="396" t="str">
        <f t="shared" si="94"/>
        <v/>
      </c>
      <c r="AQ260" s="396" t="str">
        <f t="shared" si="95"/>
        <v/>
      </c>
    </row>
    <row r="261" spans="5:43">
      <c r="E261" s="396" t="str">
        <f t="shared" si="78"/>
        <v/>
      </c>
      <c r="G261" s="396" t="str">
        <f t="shared" si="78"/>
        <v/>
      </c>
      <c r="I261" s="396" t="str">
        <f t="shared" si="96"/>
        <v/>
      </c>
      <c r="K261" s="396" t="str">
        <f t="shared" si="79"/>
        <v/>
      </c>
      <c r="M261" s="396" t="str">
        <f t="shared" si="80"/>
        <v/>
      </c>
      <c r="O261" s="396" t="str">
        <f t="shared" si="81"/>
        <v/>
      </c>
      <c r="Q261" s="396" t="str">
        <f t="shared" si="82"/>
        <v/>
      </c>
      <c r="S261" s="396" t="str">
        <f t="shared" si="83"/>
        <v/>
      </c>
      <c r="U261" s="396" t="str">
        <f t="shared" si="84"/>
        <v/>
      </c>
      <c r="W261" s="396" t="str">
        <f t="shared" si="85"/>
        <v/>
      </c>
      <c r="Y261" s="396" t="str">
        <f t="shared" si="86"/>
        <v/>
      </c>
      <c r="AA261" s="396" t="str">
        <f t="shared" si="87"/>
        <v/>
      </c>
      <c r="AC261" s="396" t="str">
        <f t="shared" si="88"/>
        <v/>
      </c>
      <c r="AE261" s="396" t="str">
        <f t="shared" si="89"/>
        <v/>
      </c>
      <c r="AG261" s="396" t="str">
        <f t="shared" si="90"/>
        <v/>
      </c>
      <c r="AI261" s="396" t="str">
        <f t="shared" si="91"/>
        <v/>
      </c>
      <c r="AK261" s="396" t="str">
        <f t="shared" si="92"/>
        <v/>
      </c>
      <c r="AM261" s="396" t="str">
        <f t="shared" si="93"/>
        <v/>
      </c>
      <c r="AO261" s="396" t="str">
        <f t="shared" si="94"/>
        <v/>
      </c>
      <c r="AQ261" s="396" t="str">
        <f t="shared" si="95"/>
        <v/>
      </c>
    </row>
    <row r="262" spans="5:43">
      <c r="E262" s="396" t="str">
        <f t="shared" si="78"/>
        <v/>
      </c>
      <c r="G262" s="396" t="str">
        <f t="shared" si="78"/>
        <v/>
      </c>
      <c r="I262" s="396" t="str">
        <f t="shared" si="96"/>
        <v/>
      </c>
      <c r="K262" s="396" t="str">
        <f t="shared" si="79"/>
        <v/>
      </c>
      <c r="M262" s="396" t="str">
        <f t="shared" si="80"/>
        <v/>
      </c>
      <c r="O262" s="396" t="str">
        <f t="shared" si="81"/>
        <v/>
      </c>
      <c r="Q262" s="396" t="str">
        <f t="shared" si="82"/>
        <v/>
      </c>
      <c r="S262" s="396" t="str">
        <f t="shared" si="83"/>
        <v/>
      </c>
      <c r="U262" s="396" t="str">
        <f t="shared" si="84"/>
        <v/>
      </c>
      <c r="W262" s="396" t="str">
        <f t="shared" si="85"/>
        <v/>
      </c>
      <c r="Y262" s="396" t="str">
        <f t="shared" si="86"/>
        <v/>
      </c>
      <c r="AA262" s="396" t="str">
        <f t="shared" si="87"/>
        <v/>
      </c>
      <c r="AC262" s="396" t="str">
        <f t="shared" si="88"/>
        <v/>
      </c>
      <c r="AE262" s="396" t="str">
        <f t="shared" si="89"/>
        <v/>
      </c>
      <c r="AG262" s="396" t="str">
        <f t="shared" si="90"/>
        <v/>
      </c>
      <c r="AI262" s="396" t="str">
        <f t="shared" si="91"/>
        <v/>
      </c>
      <c r="AK262" s="396" t="str">
        <f t="shared" si="92"/>
        <v/>
      </c>
      <c r="AM262" s="396" t="str">
        <f t="shared" si="93"/>
        <v/>
      </c>
      <c r="AO262" s="396" t="str">
        <f t="shared" si="94"/>
        <v/>
      </c>
      <c r="AQ262" s="396" t="str">
        <f t="shared" si="95"/>
        <v/>
      </c>
    </row>
    <row r="263" spans="5:43">
      <c r="E263" s="396" t="str">
        <f t="shared" si="78"/>
        <v/>
      </c>
      <c r="G263" s="396" t="str">
        <f t="shared" si="78"/>
        <v/>
      </c>
      <c r="I263" s="396" t="str">
        <f t="shared" si="96"/>
        <v/>
      </c>
      <c r="K263" s="396" t="str">
        <f t="shared" si="79"/>
        <v/>
      </c>
      <c r="M263" s="396" t="str">
        <f t="shared" si="80"/>
        <v/>
      </c>
      <c r="O263" s="396" t="str">
        <f t="shared" si="81"/>
        <v/>
      </c>
      <c r="Q263" s="396" t="str">
        <f t="shared" si="82"/>
        <v/>
      </c>
      <c r="S263" s="396" t="str">
        <f t="shared" si="83"/>
        <v/>
      </c>
      <c r="U263" s="396" t="str">
        <f t="shared" si="84"/>
        <v/>
      </c>
      <c r="W263" s="396" t="str">
        <f t="shared" si="85"/>
        <v/>
      </c>
      <c r="Y263" s="396" t="str">
        <f t="shared" si="86"/>
        <v/>
      </c>
      <c r="AA263" s="396" t="str">
        <f t="shared" si="87"/>
        <v/>
      </c>
      <c r="AC263" s="396" t="str">
        <f t="shared" si="88"/>
        <v/>
      </c>
      <c r="AE263" s="396" t="str">
        <f t="shared" si="89"/>
        <v/>
      </c>
      <c r="AG263" s="396" t="str">
        <f t="shared" si="90"/>
        <v/>
      </c>
      <c r="AI263" s="396" t="str">
        <f t="shared" si="91"/>
        <v/>
      </c>
      <c r="AK263" s="396" t="str">
        <f t="shared" si="92"/>
        <v/>
      </c>
      <c r="AM263" s="396" t="str">
        <f t="shared" si="93"/>
        <v/>
      </c>
      <c r="AO263" s="396" t="str">
        <f t="shared" si="94"/>
        <v/>
      </c>
      <c r="AQ263" s="396" t="str">
        <f t="shared" si="95"/>
        <v/>
      </c>
    </row>
    <row r="264" spans="5:43">
      <c r="E264" s="396" t="str">
        <f t="shared" si="78"/>
        <v/>
      </c>
      <c r="G264" s="396" t="str">
        <f t="shared" si="78"/>
        <v/>
      </c>
      <c r="I264" s="396" t="str">
        <f t="shared" si="96"/>
        <v/>
      </c>
      <c r="K264" s="396" t="str">
        <f t="shared" si="79"/>
        <v/>
      </c>
      <c r="M264" s="396" t="str">
        <f t="shared" si="80"/>
        <v/>
      </c>
      <c r="O264" s="396" t="str">
        <f t="shared" si="81"/>
        <v/>
      </c>
      <c r="Q264" s="396" t="str">
        <f t="shared" si="82"/>
        <v/>
      </c>
      <c r="S264" s="396" t="str">
        <f t="shared" si="83"/>
        <v/>
      </c>
      <c r="U264" s="396" t="str">
        <f t="shared" si="84"/>
        <v/>
      </c>
      <c r="W264" s="396" t="str">
        <f t="shared" si="85"/>
        <v/>
      </c>
      <c r="Y264" s="396" t="str">
        <f t="shared" si="86"/>
        <v/>
      </c>
      <c r="AA264" s="396" t="str">
        <f t="shared" si="87"/>
        <v/>
      </c>
      <c r="AC264" s="396" t="str">
        <f t="shared" si="88"/>
        <v/>
      </c>
      <c r="AE264" s="396" t="str">
        <f t="shared" si="89"/>
        <v/>
      </c>
      <c r="AG264" s="396" t="str">
        <f t="shared" si="90"/>
        <v/>
      </c>
      <c r="AI264" s="396" t="str">
        <f t="shared" si="91"/>
        <v/>
      </c>
      <c r="AK264" s="396" t="str">
        <f t="shared" si="92"/>
        <v/>
      </c>
      <c r="AM264" s="396" t="str">
        <f t="shared" si="93"/>
        <v/>
      </c>
      <c r="AO264" s="396" t="str">
        <f t="shared" si="94"/>
        <v/>
      </c>
      <c r="AQ264" s="396" t="str">
        <f t="shared" si="95"/>
        <v/>
      </c>
    </row>
    <row r="265" spans="5:43">
      <c r="E265" s="396" t="str">
        <f t="shared" si="78"/>
        <v/>
      </c>
      <c r="G265" s="396" t="str">
        <f t="shared" si="78"/>
        <v/>
      </c>
      <c r="I265" s="396" t="str">
        <f t="shared" si="96"/>
        <v/>
      </c>
      <c r="K265" s="396" t="str">
        <f t="shared" si="79"/>
        <v/>
      </c>
      <c r="M265" s="396" t="str">
        <f t="shared" si="80"/>
        <v/>
      </c>
      <c r="O265" s="396" t="str">
        <f t="shared" si="81"/>
        <v/>
      </c>
      <c r="Q265" s="396" t="str">
        <f t="shared" si="82"/>
        <v/>
      </c>
      <c r="S265" s="396" t="str">
        <f t="shared" si="83"/>
        <v/>
      </c>
      <c r="U265" s="396" t="str">
        <f t="shared" si="84"/>
        <v/>
      </c>
      <c r="W265" s="396" t="str">
        <f t="shared" si="85"/>
        <v/>
      </c>
      <c r="Y265" s="396" t="str">
        <f t="shared" si="86"/>
        <v/>
      </c>
      <c r="AA265" s="396" t="str">
        <f t="shared" si="87"/>
        <v/>
      </c>
      <c r="AC265" s="396" t="str">
        <f t="shared" si="88"/>
        <v/>
      </c>
      <c r="AE265" s="396" t="str">
        <f t="shared" si="89"/>
        <v/>
      </c>
      <c r="AG265" s="396" t="str">
        <f t="shared" si="90"/>
        <v/>
      </c>
      <c r="AI265" s="396" t="str">
        <f t="shared" si="91"/>
        <v/>
      </c>
      <c r="AK265" s="396" t="str">
        <f t="shared" si="92"/>
        <v/>
      </c>
      <c r="AM265" s="396" t="str">
        <f t="shared" si="93"/>
        <v/>
      </c>
      <c r="AO265" s="396" t="str">
        <f t="shared" si="94"/>
        <v/>
      </c>
      <c r="AQ265" s="396" t="str">
        <f t="shared" si="95"/>
        <v/>
      </c>
    </row>
    <row r="266" spans="5:43">
      <c r="E266" s="396" t="str">
        <f t="shared" si="78"/>
        <v/>
      </c>
      <c r="G266" s="396" t="str">
        <f t="shared" si="78"/>
        <v/>
      </c>
      <c r="I266" s="396" t="str">
        <f t="shared" si="96"/>
        <v/>
      </c>
      <c r="K266" s="396" t="str">
        <f t="shared" si="79"/>
        <v/>
      </c>
      <c r="M266" s="396" t="str">
        <f t="shared" si="80"/>
        <v/>
      </c>
      <c r="O266" s="396" t="str">
        <f t="shared" si="81"/>
        <v/>
      </c>
      <c r="Q266" s="396" t="str">
        <f t="shared" si="82"/>
        <v/>
      </c>
      <c r="S266" s="396" t="str">
        <f t="shared" si="83"/>
        <v/>
      </c>
      <c r="U266" s="396" t="str">
        <f t="shared" si="84"/>
        <v/>
      </c>
      <c r="W266" s="396" t="str">
        <f t="shared" si="85"/>
        <v/>
      </c>
      <c r="Y266" s="396" t="str">
        <f t="shared" si="86"/>
        <v/>
      </c>
      <c r="AA266" s="396" t="str">
        <f t="shared" si="87"/>
        <v/>
      </c>
      <c r="AC266" s="396" t="str">
        <f t="shared" si="88"/>
        <v/>
      </c>
      <c r="AE266" s="396" t="str">
        <f t="shared" si="89"/>
        <v/>
      </c>
      <c r="AG266" s="396" t="str">
        <f t="shared" si="90"/>
        <v/>
      </c>
      <c r="AI266" s="396" t="str">
        <f t="shared" si="91"/>
        <v/>
      </c>
      <c r="AK266" s="396" t="str">
        <f t="shared" si="92"/>
        <v/>
      </c>
      <c r="AM266" s="396" t="str">
        <f t="shared" si="93"/>
        <v/>
      </c>
      <c r="AO266" s="396" t="str">
        <f t="shared" si="94"/>
        <v/>
      </c>
      <c r="AQ266" s="396" t="str">
        <f t="shared" si="95"/>
        <v/>
      </c>
    </row>
    <row r="267" spans="5:43">
      <c r="E267" s="396" t="str">
        <f t="shared" si="78"/>
        <v/>
      </c>
      <c r="G267" s="396" t="str">
        <f t="shared" si="78"/>
        <v/>
      </c>
      <c r="I267" s="396" t="str">
        <f t="shared" si="96"/>
        <v/>
      </c>
      <c r="K267" s="396" t="str">
        <f t="shared" si="79"/>
        <v/>
      </c>
      <c r="M267" s="396" t="str">
        <f t="shared" si="80"/>
        <v/>
      </c>
      <c r="O267" s="396" t="str">
        <f t="shared" si="81"/>
        <v/>
      </c>
      <c r="Q267" s="396" t="str">
        <f t="shared" si="82"/>
        <v/>
      </c>
      <c r="S267" s="396" t="str">
        <f t="shared" si="83"/>
        <v/>
      </c>
      <c r="U267" s="396" t="str">
        <f t="shared" si="84"/>
        <v/>
      </c>
      <c r="W267" s="396" t="str">
        <f t="shared" si="85"/>
        <v/>
      </c>
      <c r="Y267" s="396" t="str">
        <f t="shared" si="86"/>
        <v/>
      </c>
      <c r="AA267" s="396" t="str">
        <f t="shared" si="87"/>
        <v/>
      </c>
      <c r="AC267" s="396" t="str">
        <f t="shared" si="88"/>
        <v/>
      </c>
      <c r="AE267" s="396" t="str">
        <f t="shared" si="89"/>
        <v/>
      </c>
      <c r="AG267" s="396" t="str">
        <f t="shared" si="90"/>
        <v/>
      </c>
      <c r="AI267" s="396" t="str">
        <f t="shared" si="91"/>
        <v/>
      </c>
      <c r="AK267" s="396" t="str">
        <f t="shared" si="92"/>
        <v/>
      </c>
      <c r="AM267" s="396" t="str">
        <f t="shared" si="93"/>
        <v/>
      </c>
      <c r="AO267" s="396" t="str">
        <f t="shared" si="94"/>
        <v/>
      </c>
      <c r="AQ267" s="396" t="str">
        <f t="shared" si="95"/>
        <v/>
      </c>
    </row>
    <row r="268" spans="5:43">
      <c r="E268" s="396" t="str">
        <f t="shared" si="78"/>
        <v/>
      </c>
      <c r="G268" s="396" t="str">
        <f t="shared" si="78"/>
        <v/>
      </c>
      <c r="I268" s="396" t="str">
        <f t="shared" si="96"/>
        <v/>
      </c>
      <c r="K268" s="396" t="str">
        <f t="shared" si="79"/>
        <v/>
      </c>
      <c r="M268" s="396" t="str">
        <f t="shared" si="80"/>
        <v/>
      </c>
      <c r="O268" s="396" t="str">
        <f t="shared" si="81"/>
        <v/>
      </c>
      <c r="Q268" s="396" t="str">
        <f t="shared" si="82"/>
        <v/>
      </c>
      <c r="S268" s="396" t="str">
        <f t="shared" si="83"/>
        <v/>
      </c>
      <c r="U268" s="396" t="str">
        <f t="shared" si="84"/>
        <v/>
      </c>
      <c r="W268" s="396" t="str">
        <f t="shared" si="85"/>
        <v/>
      </c>
      <c r="Y268" s="396" t="str">
        <f t="shared" si="86"/>
        <v/>
      </c>
      <c r="AA268" s="396" t="str">
        <f t="shared" si="87"/>
        <v/>
      </c>
      <c r="AC268" s="396" t="str">
        <f t="shared" si="88"/>
        <v/>
      </c>
      <c r="AE268" s="396" t="str">
        <f t="shared" si="89"/>
        <v/>
      </c>
      <c r="AG268" s="396" t="str">
        <f t="shared" si="90"/>
        <v/>
      </c>
      <c r="AI268" s="396" t="str">
        <f t="shared" si="91"/>
        <v/>
      </c>
      <c r="AK268" s="396" t="str">
        <f t="shared" si="92"/>
        <v/>
      </c>
      <c r="AM268" s="396" t="str">
        <f t="shared" si="93"/>
        <v/>
      </c>
      <c r="AO268" s="396" t="str">
        <f t="shared" si="94"/>
        <v/>
      </c>
      <c r="AQ268" s="396" t="str">
        <f t="shared" si="95"/>
        <v/>
      </c>
    </row>
    <row r="269" spans="5:43">
      <c r="E269" s="396" t="str">
        <f t="shared" ref="E269:G300" si="97">IF(OR($B269=0,D269=0),"",D269/$B269)</f>
        <v/>
      </c>
      <c r="G269" s="396" t="str">
        <f t="shared" si="97"/>
        <v/>
      </c>
      <c r="I269" s="396" t="str">
        <f t="shared" si="96"/>
        <v/>
      </c>
      <c r="K269" s="396" t="str">
        <f t="shared" si="79"/>
        <v/>
      </c>
      <c r="M269" s="396" t="str">
        <f t="shared" si="80"/>
        <v/>
      </c>
      <c r="O269" s="396" t="str">
        <f t="shared" si="81"/>
        <v/>
      </c>
      <c r="Q269" s="396" t="str">
        <f t="shared" si="82"/>
        <v/>
      </c>
      <c r="S269" s="396" t="str">
        <f t="shared" si="83"/>
        <v/>
      </c>
      <c r="U269" s="396" t="str">
        <f t="shared" si="84"/>
        <v/>
      </c>
      <c r="W269" s="396" t="str">
        <f t="shared" si="85"/>
        <v/>
      </c>
      <c r="Y269" s="396" t="str">
        <f t="shared" si="86"/>
        <v/>
      </c>
      <c r="AA269" s="396" t="str">
        <f t="shared" si="87"/>
        <v/>
      </c>
      <c r="AC269" s="396" t="str">
        <f t="shared" si="88"/>
        <v/>
      </c>
      <c r="AE269" s="396" t="str">
        <f t="shared" si="89"/>
        <v/>
      </c>
      <c r="AG269" s="396" t="str">
        <f t="shared" si="90"/>
        <v/>
      </c>
      <c r="AI269" s="396" t="str">
        <f t="shared" si="91"/>
        <v/>
      </c>
      <c r="AK269" s="396" t="str">
        <f t="shared" si="92"/>
        <v/>
      </c>
      <c r="AM269" s="396" t="str">
        <f t="shared" si="93"/>
        <v/>
      </c>
      <c r="AO269" s="396" t="str">
        <f t="shared" si="94"/>
        <v/>
      </c>
      <c r="AQ269" s="396" t="str">
        <f t="shared" si="95"/>
        <v/>
      </c>
    </row>
    <row r="270" spans="5:43">
      <c r="E270" s="396" t="str">
        <f t="shared" si="97"/>
        <v/>
      </c>
      <c r="G270" s="396" t="str">
        <f t="shared" si="97"/>
        <v/>
      </c>
      <c r="I270" s="396" t="str">
        <f t="shared" si="96"/>
        <v/>
      </c>
      <c r="K270" s="396" t="str">
        <f t="shared" si="79"/>
        <v/>
      </c>
      <c r="M270" s="396" t="str">
        <f t="shared" si="80"/>
        <v/>
      </c>
      <c r="O270" s="396" t="str">
        <f t="shared" si="81"/>
        <v/>
      </c>
      <c r="Q270" s="396" t="str">
        <f t="shared" si="82"/>
        <v/>
      </c>
      <c r="S270" s="396" t="str">
        <f t="shared" si="83"/>
        <v/>
      </c>
      <c r="U270" s="396" t="str">
        <f t="shared" si="84"/>
        <v/>
      </c>
      <c r="W270" s="396" t="str">
        <f t="shared" si="85"/>
        <v/>
      </c>
      <c r="Y270" s="396" t="str">
        <f t="shared" si="86"/>
        <v/>
      </c>
      <c r="AA270" s="396" t="str">
        <f t="shared" si="87"/>
        <v/>
      </c>
      <c r="AC270" s="396" t="str">
        <f t="shared" si="88"/>
        <v/>
      </c>
      <c r="AE270" s="396" t="str">
        <f t="shared" si="89"/>
        <v/>
      </c>
      <c r="AG270" s="396" t="str">
        <f t="shared" si="90"/>
        <v/>
      </c>
      <c r="AI270" s="396" t="str">
        <f t="shared" si="91"/>
        <v/>
      </c>
      <c r="AK270" s="396" t="str">
        <f t="shared" si="92"/>
        <v/>
      </c>
      <c r="AM270" s="396" t="str">
        <f t="shared" si="93"/>
        <v/>
      </c>
      <c r="AO270" s="396" t="str">
        <f t="shared" si="94"/>
        <v/>
      </c>
      <c r="AQ270" s="396" t="str">
        <f t="shared" si="95"/>
        <v/>
      </c>
    </row>
    <row r="271" spans="5:43">
      <c r="E271" s="396" t="str">
        <f t="shared" si="97"/>
        <v/>
      </c>
      <c r="G271" s="396" t="str">
        <f t="shared" si="97"/>
        <v/>
      </c>
      <c r="I271" s="396" t="str">
        <f t="shared" si="96"/>
        <v/>
      </c>
      <c r="K271" s="396" t="str">
        <f t="shared" si="79"/>
        <v/>
      </c>
      <c r="M271" s="396" t="str">
        <f t="shared" si="80"/>
        <v/>
      </c>
      <c r="O271" s="396" t="str">
        <f t="shared" si="81"/>
        <v/>
      </c>
      <c r="Q271" s="396" t="str">
        <f t="shared" si="82"/>
        <v/>
      </c>
      <c r="S271" s="396" t="str">
        <f t="shared" si="83"/>
        <v/>
      </c>
      <c r="U271" s="396" t="str">
        <f t="shared" si="84"/>
        <v/>
      </c>
      <c r="W271" s="396" t="str">
        <f t="shared" si="85"/>
        <v/>
      </c>
      <c r="Y271" s="396" t="str">
        <f t="shared" si="86"/>
        <v/>
      </c>
      <c r="AA271" s="396" t="str">
        <f t="shared" si="87"/>
        <v/>
      </c>
      <c r="AC271" s="396" t="str">
        <f t="shared" si="88"/>
        <v/>
      </c>
      <c r="AE271" s="396" t="str">
        <f t="shared" si="89"/>
        <v/>
      </c>
      <c r="AG271" s="396" t="str">
        <f t="shared" si="90"/>
        <v/>
      </c>
      <c r="AI271" s="396" t="str">
        <f t="shared" si="91"/>
        <v/>
      </c>
      <c r="AK271" s="396" t="str">
        <f t="shared" si="92"/>
        <v/>
      </c>
      <c r="AM271" s="396" t="str">
        <f t="shared" si="93"/>
        <v/>
      </c>
      <c r="AO271" s="396" t="str">
        <f t="shared" si="94"/>
        <v/>
      </c>
      <c r="AQ271" s="396" t="str">
        <f t="shared" si="95"/>
        <v/>
      </c>
    </row>
    <row r="272" spans="5:43">
      <c r="E272" s="396" t="str">
        <f t="shared" si="97"/>
        <v/>
      </c>
      <c r="G272" s="396" t="str">
        <f t="shared" si="97"/>
        <v/>
      </c>
      <c r="I272" s="396" t="str">
        <f t="shared" si="96"/>
        <v/>
      </c>
      <c r="K272" s="396" t="str">
        <f t="shared" si="79"/>
        <v/>
      </c>
      <c r="M272" s="396" t="str">
        <f t="shared" si="80"/>
        <v/>
      </c>
      <c r="O272" s="396" t="str">
        <f t="shared" si="81"/>
        <v/>
      </c>
      <c r="Q272" s="396" t="str">
        <f t="shared" si="82"/>
        <v/>
      </c>
      <c r="S272" s="396" t="str">
        <f t="shared" si="83"/>
        <v/>
      </c>
      <c r="U272" s="396" t="str">
        <f t="shared" si="84"/>
        <v/>
      </c>
      <c r="W272" s="396" t="str">
        <f t="shared" si="85"/>
        <v/>
      </c>
      <c r="Y272" s="396" t="str">
        <f t="shared" si="86"/>
        <v/>
      </c>
      <c r="AA272" s="396" t="str">
        <f t="shared" si="87"/>
        <v/>
      </c>
      <c r="AC272" s="396" t="str">
        <f t="shared" si="88"/>
        <v/>
      </c>
      <c r="AE272" s="396" t="str">
        <f t="shared" si="89"/>
        <v/>
      </c>
      <c r="AG272" s="396" t="str">
        <f t="shared" si="90"/>
        <v/>
      </c>
      <c r="AI272" s="396" t="str">
        <f t="shared" si="91"/>
        <v/>
      </c>
      <c r="AK272" s="396" t="str">
        <f t="shared" si="92"/>
        <v/>
      </c>
      <c r="AM272" s="396" t="str">
        <f t="shared" si="93"/>
        <v/>
      </c>
      <c r="AO272" s="396" t="str">
        <f t="shared" si="94"/>
        <v/>
      </c>
      <c r="AQ272" s="396" t="str">
        <f t="shared" si="95"/>
        <v/>
      </c>
    </row>
    <row r="273" spans="5:43">
      <c r="E273" s="396" t="str">
        <f t="shared" si="97"/>
        <v/>
      </c>
      <c r="G273" s="396" t="str">
        <f t="shared" si="97"/>
        <v/>
      </c>
      <c r="I273" s="396" t="str">
        <f t="shared" si="96"/>
        <v/>
      </c>
      <c r="K273" s="396" t="str">
        <f t="shared" si="79"/>
        <v/>
      </c>
      <c r="M273" s="396" t="str">
        <f t="shared" si="80"/>
        <v/>
      </c>
      <c r="O273" s="396" t="str">
        <f t="shared" si="81"/>
        <v/>
      </c>
      <c r="Q273" s="396" t="str">
        <f t="shared" si="82"/>
        <v/>
      </c>
      <c r="S273" s="396" t="str">
        <f t="shared" si="83"/>
        <v/>
      </c>
      <c r="U273" s="396" t="str">
        <f t="shared" si="84"/>
        <v/>
      </c>
      <c r="W273" s="396" t="str">
        <f t="shared" si="85"/>
        <v/>
      </c>
      <c r="Y273" s="396" t="str">
        <f t="shared" si="86"/>
        <v/>
      </c>
      <c r="AA273" s="396" t="str">
        <f t="shared" si="87"/>
        <v/>
      </c>
      <c r="AC273" s="396" t="str">
        <f t="shared" si="88"/>
        <v/>
      </c>
      <c r="AE273" s="396" t="str">
        <f t="shared" si="89"/>
        <v/>
      </c>
      <c r="AG273" s="396" t="str">
        <f t="shared" si="90"/>
        <v/>
      </c>
      <c r="AI273" s="396" t="str">
        <f t="shared" si="91"/>
        <v/>
      </c>
      <c r="AK273" s="396" t="str">
        <f t="shared" si="92"/>
        <v/>
      </c>
      <c r="AM273" s="396" t="str">
        <f t="shared" si="93"/>
        <v/>
      </c>
      <c r="AO273" s="396" t="str">
        <f t="shared" si="94"/>
        <v/>
      </c>
      <c r="AQ273" s="396" t="str">
        <f t="shared" si="95"/>
        <v/>
      </c>
    </row>
    <row r="274" spans="5:43">
      <c r="E274" s="396" t="str">
        <f t="shared" si="97"/>
        <v/>
      </c>
      <c r="G274" s="396" t="str">
        <f t="shared" si="97"/>
        <v/>
      </c>
      <c r="I274" s="396" t="str">
        <f t="shared" si="96"/>
        <v/>
      </c>
      <c r="K274" s="396" t="str">
        <f t="shared" si="79"/>
        <v/>
      </c>
      <c r="M274" s="396" t="str">
        <f t="shared" si="80"/>
        <v/>
      </c>
      <c r="O274" s="396" t="str">
        <f t="shared" si="81"/>
        <v/>
      </c>
      <c r="Q274" s="396" t="str">
        <f t="shared" si="82"/>
        <v/>
      </c>
      <c r="S274" s="396" t="str">
        <f t="shared" si="83"/>
        <v/>
      </c>
      <c r="U274" s="396" t="str">
        <f t="shared" si="84"/>
        <v/>
      </c>
      <c r="W274" s="396" t="str">
        <f t="shared" si="85"/>
        <v/>
      </c>
      <c r="Y274" s="396" t="str">
        <f t="shared" si="86"/>
        <v/>
      </c>
      <c r="AA274" s="396" t="str">
        <f t="shared" si="87"/>
        <v/>
      </c>
      <c r="AC274" s="396" t="str">
        <f t="shared" si="88"/>
        <v/>
      </c>
      <c r="AE274" s="396" t="str">
        <f t="shared" si="89"/>
        <v/>
      </c>
      <c r="AG274" s="396" t="str">
        <f t="shared" si="90"/>
        <v/>
      </c>
      <c r="AI274" s="396" t="str">
        <f t="shared" si="91"/>
        <v/>
      </c>
      <c r="AK274" s="396" t="str">
        <f t="shared" si="92"/>
        <v/>
      </c>
      <c r="AM274" s="396" t="str">
        <f t="shared" si="93"/>
        <v/>
      </c>
      <c r="AO274" s="396" t="str">
        <f t="shared" si="94"/>
        <v/>
      </c>
      <c r="AQ274" s="396" t="str">
        <f t="shared" si="95"/>
        <v/>
      </c>
    </row>
    <row r="275" spans="5:43">
      <c r="E275" s="396" t="str">
        <f t="shared" si="97"/>
        <v/>
      </c>
      <c r="G275" s="396" t="str">
        <f t="shared" si="97"/>
        <v/>
      </c>
      <c r="I275" s="396" t="str">
        <f t="shared" si="96"/>
        <v/>
      </c>
      <c r="K275" s="396" t="str">
        <f t="shared" si="79"/>
        <v/>
      </c>
      <c r="M275" s="396" t="str">
        <f t="shared" si="80"/>
        <v/>
      </c>
      <c r="O275" s="396" t="str">
        <f t="shared" si="81"/>
        <v/>
      </c>
      <c r="Q275" s="396" t="str">
        <f t="shared" si="82"/>
        <v/>
      </c>
      <c r="S275" s="396" t="str">
        <f t="shared" si="83"/>
        <v/>
      </c>
      <c r="U275" s="396" t="str">
        <f t="shared" si="84"/>
        <v/>
      </c>
      <c r="W275" s="396" t="str">
        <f t="shared" si="85"/>
        <v/>
      </c>
      <c r="Y275" s="396" t="str">
        <f t="shared" si="86"/>
        <v/>
      </c>
      <c r="AA275" s="396" t="str">
        <f t="shared" si="87"/>
        <v/>
      </c>
      <c r="AC275" s="396" t="str">
        <f t="shared" si="88"/>
        <v/>
      </c>
      <c r="AE275" s="396" t="str">
        <f t="shared" si="89"/>
        <v/>
      </c>
      <c r="AG275" s="396" t="str">
        <f t="shared" si="90"/>
        <v/>
      </c>
      <c r="AI275" s="396" t="str">
        <f t="shared" si="91"/>
        <v/>
      </c>
      <c r="AK275" s="396" t="str">
        <f t="shared" si="92"/>
        <v/>
      </c>
      <c r="AM275" s="396" t="str">
        <f t="shared" si="93"/>
        <v/>
      </c>
      <c r="AO275" s="396" t="str">
        <f t="shared" si="94"/>
        <v/>
      </c>
      <c r="AQ275" s="396" t="str">
        <f t="shared" si="95"/>
        <v/>
      </c>
    </row>
    <row r="276" spans="5:43">
      <c r="E276" s="396" t="str">
        <f t="shared" si="97"/>
        <v/>
      </c>
      <c r="G276" s="396" t="str">
        <f t="shared" si="97"/>
        <v/>
      </c>
      <c r="I276" s="396" t="str">
        <f t="shared" si="96"/>
        <v/>
      </c>
      <c r="K276" s="396" t="str">
        <f t="shared" si="79"/>
        <v/>
      </c>
      <c r="M276" s="396" t="str">
        <f t="shared" si="80"/>
        <v/>
      </c>
      <c r="O276" s="396" t="str">
        <f t="shared" si="81"/>
        <v/>
      </c>
      <c r="Q276" s="396" t="str">
        <f t="shared" si="82"/>
        <v/>
      </c>
      <c r="S276" s="396" t="str">
        <f t="shared" si="83"/>
        <v/>
      </c>
      <c r="U276" s="396" t="str">
        <f t="shared" si="84"/>
        <v/>
      </c>
      <c r="W276" s="396" t="str">
        <f t="shared" si="85"/>
        <v/>
      </c>
      <c r="Y276" s="396" t="str">
        <f t="shared" si="86"/>
        <v/>
      </c>
      <c r="AA276" s="396" t="str">
        <f t="shared" si="87"/>
        <v/>
      </c>
      <c r="AC276" s="396" t="str">
        <f t="shared" si="88"/>
        <v/>
      </c>
      <c r="AE276" s="396" t="str">
        <f t="shared" si="89"/>
        <v/>
      </c>
      <c r="AG276" s="396" t="str">
        <f t="shared" si="90"/>
        <v/>
      </c>
      <c r="AI276" s="396" t="str">
        <f t="shared" si="91"/>
        <v/>
      </c>
      <c r="AK276" s="396" t="str">
        <f t="shared" si="92"/>
        <v/>
      </c>
      <c r="AM276" s="396" t="str">
        <f t="shared" si="93"/>
        <v/>
      </c>
      <c r="AO276" s="396" t="str">
        <f t="shared" si="94"/>
        <v/>
      </c>
      <c r="AQ276" s="396" t="str">
        <f t="shared" si="95"/>
        <v/>
      </c>
    </row>
    <row r="277" spans="5:43">
      <c r="E277" s="396" t="str">
        <f t="shared" si="97"/>
        <v/>
      </c>
      <c r="G277" s="396" t="str">
        <f t="shared" si="97"/>
        <v/>
      </c>
      <c r="I277" s="396" t="str">
        <f t="shared" si="96"/>
        <v/>
      </c>
      <c r="K277" s="396" t="str">
        <f t="shared" si="79"/>
        <v/>
      </c>
      <c r="M277" s="396" t="str">
        <f t="shared" si="80"/>
        <v/>
      </c>
      <c r="O277" s="396" t="str">
        <f t="shared" si="81"/>
        <v/>
      </c>
      <c r="Q277" s="396" t="str">
        <f t="shared" si="82"/>
        <v/>
      </c>
      <c r="S277" s="396" t="str">
        <f t="shared" si="83"/>
        <v/>
      </c>
      <c r="U277" s="396" t="str">
        <f t="shared" si="84"/>
        <v/>
      </c>
      <c r="W277" s="396" t="str">
        <f t="shared" si="85"/>
        <v/>
      </c>
      <c r="Y277" s="396" t="str">
        <f t="shared" si="86"/>
        <v/>
      </c>
      <c r="AA277" s="396" t="str">
        <f t="shared" si="87"/>
        <v/>
      </c>
      <c r="AC277" s="396" t="str">
        <f t="shared" si="88"/>
        <v/>
      </c>
      <c r="AE277" s="396" t="str">
        <f t="shared" si="89"/>
        <v/>
      </c>
      <c r="AG277" s="396" t="str">
        <f t="shared" si="90"/>
        <v/>
      </c>
      <c r="AI277" s="396" t="str">
        <f t="shared" si="91"/>
        <v/>
      </c>
      <c r="AK277" s="396" t="str">
        <f t="shared" si="92"/>
        <v/>
      </c>
      <c r="AM277" s="396" t="str">
        <f t="shared" si="93"/>
        <v/>
      </c>
      <c r="AO277" s="396" t="str">
        <f t="shared" si="94"/>
        <v/>
      </c>
      <c r="AQ277" s="396" t="str">
        <f t="shared" si="95"/>
        <v/>
      </c>
    </row>
    <row r="278" spans="5:43">
      <c r="E278" s="396" t="str">
        <f t="shared" si="97"/>
        <v/>
      </c>
      <c r="G278" s="396" t="str">
        <f t="shared" si="97"/>
        <v/>
      </c>
      <c r="I278" s="396" t="str">
        <f t="shared" si="96"/>
        <v/>
      </c>
      <c r="K278" s="396" t="str">
        <f t="shared" si="79"/>
        <v/>
      </c>
      <c r="M278" s="396" t="str">
        <f t="shared" si="80"/>
        <v/>
      </c>
      <c r="O278" s="396" t="str">
        <f t="shared" si="81"/>
        <v/>
      </c>
      <c r="Q278" s="396" t="str">
        <f t="shared" si="82"/>
        <v/>
      </c>
      <c r="S278" s="396" t="str">
        <f t="shared" si="83"/>
        <v/>
      </c>
      <c r="U278" s="396" t="str">
        <f t="shared" si="84"/>
        <v/>
      </c>
      <c r="W278" s="396" t="str">
        <f t="shared" si="85"/>
        <v/>
      </c>
      <c r="Y278" s="396" t="str">
        <f t="shared" si="86"/>
        <v/>
      </c>
      <c r="AA278" s="396" t="str">
        <f t="shared" si="87"/>
        <v/>
      </c>
      <c r="AC278" s="396" t="str">
        <f t="shared" si="88"/>
        <v/>
      </c>
      <c r="AE278" s="396" t="str">
        <f t="shared" si="89"/>
        <v/>
      </c>
      <c r="AG278" s="396" t="str">
        <f t="shared" si="90"/>
        <v/>
      </c>
      <c r="AI278" s="396" t="str">
        <f t="shared" si="91"/>
        <v/>
      </c>
      <c r="AK278" s="396" t="str">
        <f t="shared" si="92"/>
        <v/>
      </c>
      <c r="AM278" s="396" t="str">
        <f t="shared" si="93"/>
        <v/>
      </c>
      <c r="AO278" s="396" t="str">
        <f t="shared" si="94"/>
        <v/>
      </c>
      <c r="AQ278" s="396" t="str">
        <f t="shared" si="95"/>
        <v/>
      </c>
    </row>
    <row r="279" spans="5:43">
      <c r="E279" s="396" t="str">
        <f t="shared" si="97"/>
        <v/>
      </c>
      <c r="G279" s="396" t="str">
        <f t="shared" si="97"/>
        <v/>
      </c>
      <c r="I279" s="396" t="str">
        <f t="shared" si="96"/>
        <v/>
      </c>
      <c r="K279" s="396" t="str">
        <f t="shared" si="79"/>
        <v/>
      </c>
      <c r="M279" s="396" t="str">
        <f t="shared" si="80"/>
        <v/>
      </c>
      <c r="O279" s="396" t="str">
        <f t="shared" si="81"/>
        <v/>
      </c>
      <c r="Q279" s="396" t="str">
        <f t="shared" si="82"/>
        <v/>
      </c>
      <c r="S279" s="396" t="str">
        <f t="shared" si="83"/>
        <v/>
      </c>
      <c r="U279" s="396" t="str">
        <f t="shared" si="84"/>
        <v/>
      </c>
      <c r="W279" s="396" t="str">
        <f t="shared" si="85"/>
        <v/>
      </c>
      <c r="Y279" s="396" t="str">
        <f t="shared" si="86"/>
        <v/>
      </c>
      <c r="AA279" s="396" t="str">
        <f t="shared" si="87"/>
        <v/>
      </c>
      <c r="AC279" s="396" t="str">
        <f t="shared" si="88"/>
        <v/>
      </c>
      <c r="AE279" s="396" t="str">
        <f t="shared" si="89"/>
        <v/>
      </c>
      <c r="AG279" s="396" t="str">
        <f t="shared" si="90"/>
        <v/>
      </c>
      <c r="AI279" s="396" t="str">
        <f t="shared" si="91"/>
        <v/>
      </c>
      <c r="AK279" s="396" t="str">
        <f t="shared" si="92"/>
        <v/>
      </c>
      <c r="AM279" s="396" t="str">
        <f t="shared" si="93"/>
        <v/>
      </c>
      <c r="AO279" s="396" t="str">
        <f t="shared" si="94"/>
        <v/>
      </c>
      <c r="AQ279" s="396" t="str">
        <f t="shared" si="95"/>
        <v/>
      </c>
    </row>
    <row r="280" spans="5:43">
      <c r="E280" s="396" t="str">
        <f t="shared" si="97"/>
        <v/>
      </c>
      <c r="G280" s="396" t="str">
        <f t="shared" si="97"/>
        <v/>
      </c>
      <c r="I280" s="396" t="str">
        <f t="shared" si="96"/>
        <v/>
      </c>
      <c r="K280" s="396" t="str">
        <f t="shared" si="79"/>
        <v/>
      </c>
      <c r="M280" s="396" t="str">
        <f t="shared" si="80"/>
        <v/>
      </c>
      <c r="O280" s="396" t="str">
        <f t="shared" si="81"/>
        <v/>
      </c>
      <c r="Q280" s="396" t="str">
        <f t="shared" si="82"/>
        <v/>
      </c>
      <c r="S280" s="396" t="str">
        <f t="shared" si="83"/>
        <v/>
      </c>
      <c r="U280" s="396" t="str">
        <f t="shared" si="84"/>
        <v/>
      </c>
      <c r="W280" s="396" t="str">
        <f t="shared" si="85"/>
        <v/>
      </c>
      <c r="Y280" s="396" t="str">
        <f t="shared" si="86"/>
        <v/>
      </c>
      <c r="AA280" s="396" t="str">
        <f t="shared" si="87"/>
        <v/>
      </c>
      <c r="AC280" s="396" t="str">
        <f t="shared" si="88"/>
        <v/>
      </c>
      <c r="AE280" s="396" t="str">
        <f t="shared" si="89"/>
        <v/>
      </c>
      <c r="AG280" s="396" t="str">
        <f t="shared" si="90"/>
        <v/>
      </c>
      <c r="AI280" s="396" t="str">
        <f t="shared" si="91"/>
        <v/>
      </c>
      <c r="AK280" s="396" t="str">
        <f t="shared" si="92"/>
        <v/>
      </c>
      <c r="AM280" s="396" t="str">
        <f t="shared" si="93"/>
        <v/>
      </c>
      <c r="AO280" s="396" t="str">
        <f t="shared" si="94"/>
        <v/>
      </c>
      <c r="AQ280" s="396" t="str">
        <f t="shared" si="95"/>
        <v/>
      </c>
    </row>
    <row r="281" spans="5:43">
      <c r="E281" s="396" t="str">
        <f t="shared" si="97"/>
        <v/>
      </c>
      <c r="G281" s="396" t="str">
        <f t="shared" si="97"/>
        <v/>
      </c>
      <c r="I281" s="396" t="str">
        <f t="shared" si="96"/>
        <v/>
      </c>
      <c r="K281" s="396" t="str">
        <f t="shared" si="79"/>
        <v/>
      </c>
      <c r="M281" s="396" t="str">
        <f t="shared" si="80"/>
        <v/>
      </c>
      <c r="O281" s="396" t="str">
        <f t="shared" si="81"/>
        <v/>
      </c>
      <c r="Q281" s="396" t="str">
        <f t="shared" si="82"/>
        <v/>
      </c>
      <c r="S281" s="396" t="str">
        <f t="shared" si="83"/>
        <v/>
      </c>
      <c r="U281" s="396" t="str">
        <f t="shared" si="84"/>
        <v/>
      </c>
      <c r="W281" s="396" t="str">
        <f t="shared" si="85"/>
        <v/>
      </c>
      <c r="Y281" s="396" t="str">
        <f t="shared" si="86"/>
        <v/>
      </c>
      <c r="AA281" s="396" t="str">
        <f t="shared" si="87"/>
        <v/>
      </c>
      <c r="AC281" s="396" t="str">
        <f t="shared" si="88"/>
        <v/>
      </c>
      <c r="AE281" s="396" t="str">
        <f t="shared" si="89"/>
        <v/>
      </c>
      <c r="AG281" s="396" t="str">
        <f t="shared" si="90"/>
        <v/>
      </c>
      <c r="AI281" s="396" t="str">
        <f t="shared" si="91"/>
        <v/>
      </c>
      <c r="AK281" s="396" t="str">
        <f t="shared" si="92"/>
        <v/>
      </c>
      <c r="AM281" s="396" t="str">
        <f t="shared" si="93"/>
        <v/>
      </c>
      <c r="AO281" s="396" t="str">
        <f t="shared" si="94"/>
        <v/>
      </c>
      <c r="AQ281" s="396" t="str">
        <f t="shared" si="95"/>
        <v/>
      </c>
    </row>
    <row r="282" spans="5:43">
      <c r="E282" s="396" t="str">
        <f t="shared" si="97"/>
        <v/>
      </c>
      <c r="G282" s="396" t="str">
        <f t="shared" si="97"/>
        <v/>
      </c>
      <c r="I282" s="396" t="str">
        <f t="shared" si="96"/>
        <v/>
      </c>
      <c r="K282" s="396" t="str">
        <f t="shared" si="79"/>
        <v/>
      </c>
      <c r="M282" s="396" t="str">
        <f t="shared" si="80"/>
        <v/>
      </c>
      <c r="O282" s="396" t="str">
        <f t="shared" si="81"/>
        <v/>
      </c>
      <c r="Q282" s="396" t="str">
        <f t="shared" si="82"/>
        <v/>
      </c>
      <c r="S282" s="396" t="str">
        <f t="shared" si="83"/>
        <v/>
      </c>
      <c r="U282" s="396" t="str">
        <f t="shared" si="84"/>
        <v/>
      </c>
      <c r="W282" s="396" t="str">
        <f t="shared" si="85"/>
        <v/>
      </c>
      <c r="Y282" s="396" t="str">
        <f t="shared" si="86"/>
        <v/>
      </c>
      <c r="AA282" s="396" t="str">
        <f t="shared" si="87"/>
        <v/>
      </c>
      <c r="AC282" s="396" t="str">
        <f t="shared" si="88"/>
        <v/>
      </c>
      <c r="AE282" s="396" t="str">
        <f t="shared" si="89"/>
        <v/>
      </c>
      <c r="AG282" s="396" t="str">
        <f t="shared" si="90"/>
        <v/>
      </c>
      <c r="AI282" s="396" t="str">
        <f t="shared" si="91"/>
        <v/>
      </c>
      <c r="AK282" s="396" t="str">
        <f t="shared" si="92"/>
        <v/>
      </c>
      <c r="AM282" s="396" t="str">
        <f t="shared" si="93"/>
        <v/>
      </c>
      <c r="AO282" s="396" t="str">
        <f t="shared" si="94"/>
        <v/>
      </c>
      <c r="AQ282" s="396" t="str">
        <f t="shared" si="95"/>
        <v/>
      </c>
    </row>
    <row r="283" spans="5:43">
      <c r="E283" s="396" t="str">
        <f t="shared" si="97"/>
        <v/>
      </c>
      <c r="G283" s="396" t="str">
        <f t="shared" si="97"/>
        <v/>
      </c>
      <c r="I283" s="396" t="str">
        <f t="shared" si="96"/>
        <v/>
      </c>
      <c r="K283" s="396" t="str">
        <f t="shared" si="79"/>
        <v/>
      </c>
      <c r="M283" s="396" t="str">
        <f t="shared" si="80"/>
        <v/>
      </c>
      <c r="O283" s="396" t="str">
        <f t="shared" si="81"/>
        <v/>
      </c>
      <c r="Q283" s="396" t="str">
        <f t="shared" si="82"/>
        <v/>
      </c>
      <c r="S283" s="396" t="str">
        <f t="shared" si="83"/>
        <v/>
      </c>
      <c r="U283" s="396" t="str">
        <f t="shared" si="84"/>
        <v/>
      </c>
      <c r="W283" s="396" t="str">
        <f t="shared" si="85"/>
        <v/>
      </c>
      <c r="Y283" s="396" t="str">
        <f t="shared" si="86"/>
        <v/>
      </c>
      <c r="AA283" s="396" t="str">
        <f t="shared" si="87"/>
        <v/>
      </c>
      <c r="AC283" s="396" t="str">
        <f t="shared" si="88"/>
        <v/>
      </c>
      <c r="AE283" s="396" t="str">
        <f t="shared" si="89"/>
        <v/>
      </c>
      <c r="AG283" s="396" t="str">
        <f t="shared" si="90"/>
        <v/>
      </c>
      <c r="AI283" s="396" t="str">
        <f t="shared" si="91"/>
        <v/>
      </c>
      <c r="AK283" s="396" t="str">
        <f t="shared" si="92"/>
        <v/>
      </c>
      <c r="AM283" s="396" t="str">
        <f t="shared" si="93"/>
        <v/>
      </c>
      <c r="AO283" s="396" t="str">
        <f t="shared" si="94"/>
        <v/>
      </c>
      <c r="AQ283" s="396" t="str">
        <f t="shared" si="95"/>
        <v/>
      </c>
    </row>
    <row r="284" spans="5:43">
      <c r="E284" s="396" t="str">
        <f t="shared" si="97"/>
        <v/>
      </c>
      <c r="G284" s="396" t="str">
        <f t="shared" si="97"/>
        <v/>
      </c>
      <c r="I284" s="396" t="str">
        <f t="shared" si="96"/>
        <v/>
      </c>
      <c r="K284" s="396" t="str">
        <f t="shared" si="79"/>
        <v/>
      </c>
      <c r="M284" s="396" t="str">
        <f t="shared" si="80"/>
        <v/>
      </c>
      <c r="O284" s="396" t="str">
        <f t="shared" si="81"/>
        <v/>
      </c>
      <c r="Q284" s="396" t="str">
        <f t="shared" si="82"/>
        <v/>
      </c>
      <c r="S284" s="396" t="str">
        <f t="shared" si="83"/>
        <v/>
      </c>
      <c r="U284" s="396" t="str">
        <f t="shared" si="84"/>
        <v/>
      </c>
      <c r="W284" s="396" t="str">
        <f t="shared" si="85"/>
        <v/>
      </c>
      <c r="Y284" s="396" t="str">
        <f t="shared" si="86"/>
        <v/>
      </c>
      <c r="AA284" s="396" t="str">
        <f t="shared" si="87"/>
        <v/>
      </c>
      <c r="AC284" s="396" t="str">
        <f t="shared" si="88"/>
        <v/>
      </c>
      <c r="AE284" s="396" t="str">
        <f t="shared" si="89"/>
        <v/>
      </c>
      <c r="AG284" s="396" t="str">
        <f t="shared" si="90"/>
        <v/>
      </c>
      <c r="AI284" s="396" t="str">
        <f t="shared" si="91"/>
        <v/>
      </c>
      <c r="AK284" s="396" t="str">
        <f t="shared" si="92"/>
        <v/>
      </c>
      <c r="AM284" s="396" t="str">
        <f t="shared" si="93"/>
        <v/>
      </c>
      <c r="AO284" s="396" t="str">
        <f t="shared" si="94"/>
        <v/>
      </c>
      <c r="AQ284" s="396" t="str">
        <f t="shared" si="95"/>
        <v/>
      </c>
    </row>
    <row r="285" spans="5:43">
      <c r="E285" s="396" t="str">
        <f t="shared" si="97"/>
        <v/>
      </c>
      <c r="G285" s="396" t="str">
        <f t="shared" si="97"/>
        <v/>
      </c>
      <c r="I285" s="396" t="str">
        <f t="shared" si="96"/>
        <v/>
      </c>
      <c r="K285" s="396" t="str">
        <f t="shared" ref="K285:K300" si="98">IF(OR($B285=0,J285=0),"",J285/$B285)</f>
        <v/>
      </c>
      <c r="M285" s="396" t="str">
        <f t="shared" ref="M285:M300" si="99">IF(OR($B285=0,L285=0),"",L285/$B285)</f>
        <v/>
      </c>
      <c r="O285" s="396" t="str">
        <f t="shared" ref="O285:O300" si="100">IF(OR($B285=0,N285=0),"",N285/$B285)</f>
        <v/>
      </c>
      <c r="Q285" s="396" t="str">
        <f t="shared" ref="Q285:Q300" si="101">IF(OR($B285=0,P285=0),"",P285/$B285)</f>
        <v/>
      </c>
      <c r="S285" s="396" t="str">
        <f t="shared" ref="S285:S300" si="102">IF(OR($B285=0,R285=0),"",R285/$B285)</f>
        <v/>
      </c>
      <c r="U285" s="396" t="str">
        <f t="shared" ref="U285:U300" si="103">IF(OR($B285=0,T285=0),"",T285/$B285)</f>
        <v/>
      </c>
      <c r="W285" s="396" t="str">
        <f t="shared" ref="W285:W300" si="104">IF(OR($B285=0,V285=0),"",V285/$B285)</f>
        <v/>
      </c>
      <c r="Y285" s="396" t="str">
        <f t="shared" ref="Y285:Y300" si="105">IF(OR($B285=0,X285=0),"",X285/$B285)</f>
        <v/>
      </c>
      <c r="AA285" s="396" t="str">
        <f t="shared" ref="AA285:AA300" si="106">IF(OR($B285=0,Z285=0),"",Z285/$B285)</f>
        <v/>
      </c>
      <c r="AC285" s="396" t="str">
        <f t="shared" ref="AC285:AC300" si="107">IF(OR($B285=0,AB285=0),"",AB285/$B285)</f>
        <v/>
      </c>
      <c r="AE285" s="396" t="str">
        <f t="shared" ref="AE285:AE300" si="108">IF(OR($B285=0,AD285=0),"",AD285/$B285)</f>
        <v/>
      </c>
      <c r="AG285" s="396" t="str">
        <f t="shared" ref="AG285:AG300" si="109">IF(OR($B285=0,AF285=0),"",AF285/$B285)</f>
        <v/>
      </c>
      <c r="AI285" s="396" t="str">
        <f t="shared" ref="AI285:AI300" si="110">IF(OR($B285=0,AH285=0),"",AH285/$B285)</f>
        <v/>
      </c>
      <c r="AK285" s="396" t="str">
        <f t="shared" ref="AK285:AK300" si="111">IF(OR($B285=0,AJ285=0),"",AJ285/$B285)</f>
        <v/>
      </c>
      <c r="AM285" s="396" t="str">
        <f t="shared" ref="AM285:AM300" si="112">IF(OR($B285=0,AL285=0),"",AL285/$B285)</f>
        <v/>
      </c>
      <c r="AO285" s="396" t="str">
        <f t="shared" ref="AO285:AO300" si="113">IF(OR($B285=0,AN285=0),"",AN285/$B285)</f>
        <v/>
      </c>
      <c r="AQ285" s="396" t="str">
        <f t="shared" ref="AQ285:AQ300" si="114">IF(OR($B285=0,AP285=0),"",AP285/$B285)</f>
        <v/>
      </c>
    </row>
    <row r="286" spans="5:43">
      <c r="E286" s="396" t="str">
        <f t="shared" si="97"/>
        <v/>
      </c>
      <c r="G286" s="396" t="str">
        <f t="shared" si="97"/>
        <v/>
      </c>
      <c r="I286" s="396" t="str">
        <f t="shared" si="96"/>
        <v/>
      </c>
      <c r="K286" s="396" t="str">
        <f t="shared" si="98"/>
        <v/>
      </c>
      <c r="M286" s="396" t="str">
        <f t="shared" si="99"/>
        <v/>
      </c>
      <c r="O286" s="396" t="str">
        <f t="shared" si="100"/>
        <v/>
      </c>
      <c r="Q286" s="396" t="str">
        <f t="shared" si="101"/>
        <v/>
      </c>
      <c r="S286" s="396" t="str">
        <f t="shared" si="102"/>
        <v/>
      </c>
      <c r="U286" s="396" t="str">
        <f t="shared" si="103"/>
        <v/>
      </c>
      <c r="W286" s="396" t="str">
        <f t="shared" si="104"/>
        <v/>
      </c>
      <c r="Y286" s="396" t="str">
        <f t="shared" si="105"/>
        <v/>
      </c>
      <c r="AA286" s="396" t="str">
        <f t="shared" si="106"/>
        <v/>
      </c>
      <c r="AC286" s="396" t="str">
        <f t="shared" si="107"/>
        <v/>
      </c>
      <c r="AE286" s="396" t="str">
        <f t="shared" si="108"/>
        <v/>
      </c>
      <c r="AG286" s="396" t="str">
        <f t="shared" si="109"/>
        <v/>
      </c>
      <c r="AI286" s="396" t="str">
        <f t="shared" si="110"/>
        <v/>
      </c>
      <c r="AK286" s="396" t="str">
        <f t="shared" si="111"/>
        <v/>
      </c>
      <c r="AM286" s="396" t="str">
        <f t="shared" si="112"/>
        <v/>
      </c>
      <c r="AO286" s="396" t="str">
        <f t="shared" si="113"/>
        <v/>
      </c>
      <c r="AQ286" s="396" t="str">
        <f t="shared" si="114"/>
        <v/>
      </c>
    </row>
    <row r="287" spans="5:43">
      <c r="E287" s="396" t="str">
        <f t="shared" si="97"/>
        <v/>
      </c>
      <c r="G287" s="396" t="str">
        <f t="shared" si="97"/>
        <v/>
      </c>
      <c r="I287" s="396" t="str">
        <f t="shared" si="96"/>
        <v/>
      </c>
      <c r="K287" s="396" t="str">
        <f t="shared" si="98"/>
        <v/>
      </c>
      <c r="M287" s="396" t="str">
        <f t="shared" si="99"/>
        <v/>
      </c>
      <c r="O287" s="396" t="str">
        <f t="shared" si="100"/>
        <v/>
      </c>
      <c r="Q287" s="396" t="str">
        <f t="shared" si="101"/>
        <v/>
      </c>
      <c r="S287" s="396" t="str">
        <f t="shared" si="102"/>
        <v/>
      </c>
      <c r="U287" s="396" t="str">
        <f t="shared" si="103"/>
        <v/>
      </c>
      <c r="W287" s="396" t="str">
        <f t="shared" si="104"/>
        <v/>
      </c>
      <c r="Y287" s="396" t="str">
        <f t="shared" si="105"/>
        <v/>
      </c>
      <c r="AA287" s="396" t="str">
        <f t="shared" si="106"/>
        <v/>
      </c>
      <c r="AC287" s="396" t="str">
        <f t="shared" si="107"/>
        <v/>
      </c>
      <c r="AE287" s="396" t="str">
        <f t="shared" si="108"/>
        <v/>
      </c>
      <c r="AG287" s="396" t="str">
        <f t="shared" si="109"/>
        <v/>
      </c>
      <c r="AI287" s="396" t="str">
        <f t="shared" si="110"/>
        <v/>
      </c>
      <c r="AK287" s="396" t="str">
        <f t="shared" si="111"/>
        <v/>
      </c>
      <c r="AM287" s="396" t="str">
        <f t="shared" si="112"/>
        <v/>
      </c>
      <c r="AO287" s="396" t="str">
        <f t="shared" si="113"/>
        <v/>
      </c>
      <c r="AQ287" s="396" t="str">
        <f t="shared" si="114"/>
        <v/>
      </c>
    </row>
    <row r="288" spans="5:43">
      <c r="E288" s="396" t="str">
        <f t="shared" si="97"/>
        <v/>
      </c>
      <c r="G288" s="396" t="str">
        <f t="shared" si="97"/>
        <v/>
      </c>
      <c r="I288" s="396" t="str">
        <f t="shared" si="96"/>
        <v/>
      </c>
      <c r="K288" s="396" t="str">
        <f t="shared" si="98"/>
        <v/>
      </c>
      <c r="M288" s="396" t="str">
        <f t="shared" si="99"/>
        <v/>
      </c>
      <c r="O288" s="396" t="str">
        <f t="shared" si="100"/>
        <v/>
      </c>
      <c r="Q288" s="396" t="str">
        <f t="shared" si="101"/>
        <v/>
      </c>
      <c r="S288" s="396" t="str">
        <f t="shared" si="102"/>
        <v/>
      </c>
      <c r="U288" s="396" t="str">
        <f t="shared" si="103"/>
        <v/>
      </c>
      <c r="W288" s="396" t="str">
        <f t="shared" si="104"/>
        <v/>
      </c>
      <c r="Y288" s="396" t="str">
        <f t="shared" si="105"/>
        <v/>
      </c>
      <c r="AA288" s="396" t="str">
        <f t="shared" si="106"/>
        <v/>
      </c>
      <c r="AC288" s="396" t="str">
        <f t="shared" si="107"/>
        <v/>
      </c>
      <c r="AE288" s="396" t="str">
        <f t="shared" si="108"/>
        <v/>
      </c>
      <c r="AG288" s="396" t="str">
        <f t="shared" si="109"/>
        <v/>
      </c>
      <c r="AI288" s="396" t="str">
        <f t="shared" si="110"/>
        <v/>
      </c>
      <c r="AK288" s="396" t="str">
        <f t="shared" si="111"/>
        <v/>
      </c>
      <c r="AM288" s="396" t="str">
        <f t="shared" si="112"/>
        <v/>
      </c>
      <c r="AO288" s="396" t="str">
        <f t="shared" si="113"/>
        <v/>
      </c>
      <c r="AQ288" s="396" t="str">
        <f t="shared" si="114"/>
        <v/>
      </c>
    </row>
    <row r="289" spans="5:43">
      <c r="E289" s="396" t="str">
        <f t="shared" si="97"/>
        <v/>
      </c>
      <c r="G289" s="396" t="str">
        <f t="shared" si="97"/>
        <v/>
      </c>
      <c r="I289" s="396" t="str">
        <f t="shared" si="96"/>
        <v/>
      </c>
      <c r="K289" s="396" t="str">
        <f t="shared" si="98"/>
        <v/>
      </c>
      <c r="M289" s="396" t="str">
        <f t="shared" si="99"/>
        <v/>
      </c>
      <c r="O289" s="396" t="str">
        <f t="shared" si="100"/>
        <v/>
      </c>
      <c r="Q289" s="396" t="str">
        <f t="shared" si="101"/>
        <v/>
      </c>
      <c r="S289" s="396" t="str">
        <f t="shared" si="102"/>
        <v/>
      </c>
      <c r="U289" s="396" t="str">
        <f t="shared" si="103"/>
        <v/>
      </c>
      <c r="W289" s="396" t="str">
        <f t="shared" si="104"/>
        <v/>
      </c>
      <c r="Y289" s="396" t="str">
        <f t="shared" si="105"/>
        <v/>
      </c>
      <c r="AA289" s="396" t="str">
        <f t="shared" si="106"/>
        <v/>
      </c>
      <c r="AC289" s="396" t="str">
        <f t="shared" si="107"/>
        <v/>
      </c>
      <c r="AE289" s="396" t="str">
        <f t="shared" si="108"/>
        <v/>
      </c>
      <c r="AG289" s="396" t="str">
        <f t="shared" si="109"/>
        <v/>
      </c>
      <c r="AI289" s="396" t="str">
        <f t="shared" si="110"/>
        <v/>
      </c>
      <c r="AK289" s="396" t="str">
        <f t="shared" si="111"/>
        <v/>
      </c>
      <c r="AM289" s="396" t="str">
        <f t="shared" si="112"/>
        <v/>
      </c>
      <c r="AO289" s="396" t="str">
        <f t="shared" si="113"/>
        <v/>
      </c>
      <c r="AQ289" s="396" t="str">
        <f t="shared" si="114"/>
        <v/>
      </c>
    </row>
    <row r="290" spans="5:43">
      <c r="E290" s="396" t="str">
        <f t="shared" si="97"/>
        <v/>
      </c>
      <c r="G290" s="396" t="str">
        <f t="shared" si="97"/>
        <v/>
      </c>
      <c r="I290" s="396" t="str">
        <f t="shared" si="96"/>
        <v/>
      </c>
      <c r="K290" s="396" t="str">
        <f t="shared" si="98"/>
        <v/>
      </c>
      <c r="M290" s="396" t="str">
        <f t="shared" si="99"/>
        <v/>
      </c>
      <c r="O290" s="396" t="str">
        <f t="shared" si="100"/>
        <v/>
      </c>
      <c r="Q290" s="396" t="str">
        <f t="shared" si="101"/>
        <v/>
      </c>
      <c r="S290" s="396" t="str">
        <f t="shared" si="102"/>
        <v/>
      </c>
      <c r="U290" s="396" t="str">
        <f t="shared" si="103"/>
        <v/>
      </c>
      <c r="W290" s="396" t="str">
        <f t="shared" si="104"/>
        <v/>
      </c>
      <c r="Y290" s="396" t="str">
        <f t="shared" si="105"/>
        <v/>
      </c>
      <c r="AA290" s="396" t="str">
        <f t="shared" si="106"/>
        <v/>
      </c>
      <c r="AC290" s="396" t="str">
        <f t="shared" si="107"/>
        <v/>
      </c>
      <c r="AE290" s="396" t="str">
        <f t="shared" si="108"/>
        <v/>
      </c>
      <c r="AG290" s="396" t="str">
        <f t="shared" si="109"/>
        <v/>
      </c>
      <c r="AI290" s="396" t="str">
        <f t="shared" si="110"/>
        <v/>
      </c>
      <c r="AK290" s="396" t="str">
        <f t="shared" si="111"/>
        <v/>
      </c>
      <c r="AM290" s="396" t="str">
        <f t="shared" si="112"/>
        <v/>
      </c>
      <c r="AO290" s="396" t="str">
        <f t="shared" si="113"/>
        <v/>
      </c>
      <c r="AQ290" s="396" t="str">
        <f t="shared" si="114"/>
        <v/>
      </c>
    </row>
    <row r="291" spans="5:43">
      <c r="E291" s="396" t="str">
        <f t="shared" si="97"/>
        <v/>
      </c>
      <c r="G291" s="396" t="str">
        <f t="shared" si="97"/>
        <v/>
      </c>
      <c r="I291" s="396" t="str">
        <f t="shared" si="96"/>
        <v/>
      </c>
      <c r="K291" s="396" t="str">
        <f t="shared" si="98"/>
        <v/>
      </c>
      <c r="M291" s="396" t="str">
        <f t="shared" si="99"/>
        <v/>
      </c>
      <c r="O291" s="396" t="str">
        <f t="shared" si="100"/>
        <v/>
      </c>
      <c r="Q291" s="396" t="str">
        <f t="shared" si="101"/>
        <v/>
      </c>
      <c r="S291" s="396" t="str">
        <f t="shared" si="102"/>
        <v/>
      </c>
      <c r="U291" s="396" t="str">
        <f t="shared" si="103"/>
        <v/>
      </c>
      <c r="W291" s="396" t="str">
        <f t="shared" si="104"/>
        <v/>
      </c>
      <c r="Y291" s="396" t="str">
        <f t="shared" si="105"/>
        <v/>
      </c>
      <c r="AA291" s="396" t="str">
        <f t="shared" si="106"/>
        <v/>
      </c>
      <c r="AC291" s="396" t="str">
        <f t="shared" si="107"/>
        <v/>
      </c>
      <c r="AE291" s="396" t="str">
        <f t="shared" si="108"/>
        <v/>
      </c>
      <c r="AG291" s="396" t="str">
        <f t="shared" si="109"/>
        <v/>
      </c>
      <c r="AI291" s="396" t="str">
        <f t="shared" si="110"/>
        <v/>
      </c>
      <c r="AK291" s="396" t="str">
        <f t="shared" si="111"/>
        <v/>
      </c>
      <c r="AM291" s="396" t="str">
        <f t="shared" si="112"/>
        <v/>
      </c>
      <c r="AO291" s="396" t="str">
        <f t="shared" si="113"/>
        <v/>
      </c>
      <c r="AQ291" s="396" t="str">
        <f t="shared" si="114"/>
        <v/>
      </c>
    </row>
    <row r="292" spans="5:43">
      <c r="E292" s="396" t="str">
        <f t="shared" si="97"/>
        <v/>
      </c>
      <c r="G292" s="396" t="str">
        <f t="shared" si="97"/>
        <v/>
      </c>
      <c r="I292" s="396" t="str">
        <f t="shared" si="96"/>
        <v/>
      </c>
      <c r="K292" s="396" t="str">
        <f t="shared" si="98"/>
        <v/>
      </c>
      <c r="M292" s="396" t="str">
        <f t="shared" si="99"/>
        <v/>
      </c>
      <c r="O292" s="396" t="str">
        <f t="shared" si="100"/>
        <v/>
      </c>
      <c r="Q292" s="396" t="str">
        <f t="shared" si="101"/>
        <v/>
      </c>
      <c r="S292" s="396" t="str">
        <f t="shared" si="102"/>
        <v/>
      </c>
      <c r="U292" s="396" t="str">
        <f t="shared" si="103"/>
        <v/>
      </c>
      <c r="W292" s="396" t="str">
        <f t="shared" si="104"/>
        <v/>
      </c>
      <c r="Y292" s="396" t="str">
        <f t="shared" si="105"/>
        <v/>
      </c>
      <c r="AA292" s="396" t="str">
        <f t="shared" si="106"/>
        <v/>
      </c>
      <c r="AC292" s="396" t="str">
        <f t="shared" si="107"/>
        <v/>
      </c>
      <c r="AE292" s="396" t="str">
        <f t="shared" si="108"/>
        <v/>
      </c>
      <c r="AG292" s="396" t="str">
        <f t="shared" si="109"/>
        <v/>
      </c>
      <c r="AI292" s="396" t="str">
        <f t="shared" si="110"/>
        <v/>
      </c>
      <c r="AK292" s="396" t="str">
        <f t="shared" si="111"/>
        <v/>
      </c>
      <c r="AM292" s="396" t="str">
        <f t="shared" si="112"/>
        <v/>
      </c>
      <c r="AO292" s="396" t="str">
        <f t="shared" si="113"/>
        <v/>
      </c>
      <c r="AQ292" s="396" t="str">
        <f t="shared" si="114"/>
        <v/>
      </c>
    </row>
    <row r="293" spans="5:43">
      <c r="E293" s="396" t="str">
        <f t="shared" si="97"/>
        <v/>
      </c>
      <c r="G293" s="396" t="str">
        <f t="shared" si="97"/>
        <v/>
      </c>
      <c r="I293" s="396" t="str">
        <f t="shared" si="96"/>
        <v/>
      </c>
      <c r="K293" s="396" t="str">
        <f t="shared" si="98"/>
        <v/>
      </c>
      <c r="M293" s="396" t="str">
        <f t="shared" si="99"/>
        <v/>
      </c>
      <c r="O293" s="396" t="str">
        <f t="shared" si="100"/>
        <v/>
      </c>
      <c r="Q293" s="396" t="str">
        <f t="shared" si="101"/>
        <v/>
      </c>
      <c r="S293" s="396" t="str">
        <f t="shared" si="102"/>
        <v/>
      </c>
      <c r="U293" s="396" t="str">
        <f t="shared" si="103"/>
        <v/>
      </c>
      <c r="W293" s="396" t="str">
        <f t="shared" si="104"/>
        <v/>
      </c>
      <c r="Y293" s="396" t="str">
        <f t="shared" si="105"/>
        <v/>
      </c>
      <c r="AA293" s="396" t="str">
        <f t="shared" si="106"/>
        <v/>
      </c>
      <c r="AC293" s="396" t="str">
        <f t="shared" si="107"/>
        <v/>
      </c>
      <c r="AE293" s="396" t="str">
        <f t="shared" si="108"/>
        <v/>
      </c>
      <c r="AG293" s="396" t="str">
        <f t="shared" si="109"/>
        <v/>
      </c>
      <c r="AI293" s="396" t="str">
        <f t="shared" si="110"/>
        <v/>
      </c>
      <c r="AK293" s="396" t="str">
        <f t="shared" si="111"/>
        <v/>
      </c>
      <c r="AM293" s="396" t="str">
        <f t="shared" si="112"/>
        <v/>
      </c>
      <c r="AO293" s="396" t="str">
        <f t="shared" si="113"/>
        <v/>
      </c>
      <c r="AQ293" s="396" t="str">
        <f t="shared" si="114"/>
        <v/>
      </c>
    </row>
    <row r="294" spans="5:43">
      <c r="E294" s="396" t="str">
        <f t="shared" si="97"/>
        <v/>
      </c>
      <c r="G294" s="396" t="str">
        <f t="shared" si="97"/>
        <v/>
      </c>
      <c r="I294" s="396" t="str">
        <f t="shared" si="96"/>
        <v/>
      </c>
      <c r="K294" s="396" t="str">
        <f t="shared" si="98"/>
        <v/>
      </c>
      <c r="M294" s="396" t="str">
        <f t="shared" si="99"/>
        <v/>
      </c>
      <c r="O294" s="396" t="str">
        <f t="shared" si="100"/>
        <v/>
      </c>
      <c r="Q294" s="396" t="str">
        <f t="shared" si="101"/>
        <v/>
      </c>
      <c r="S294" s="396" t="str">
        <f t="shared" si="102"/>
        <v/>
      </c>
      <c r="U294" s="396" t="str">
        <f t="shared" si="103"/>
        <v/>
      </c>
      <c r="W294" s="396" t="str">
        <f t="shared" si="104"/>
        <v/>
      </c>
      <c r="Y294" s="396" t="str">
        <f t="shared" si="105"/>
        <v/>
      </c>
      <c r="AA294" s="396" t="str">
        <f t="shared" si="106"/>
        <v/>
      </c>
      <c r="AC294" s="396" t="str">
        <f t="shared" si="107"/>
        <v/>
      </c>
      <c r="AE294" s="396" t="str">
        <f t="shared" si="108"/>
        <v/>
      </c>
      <c r="AG294" s="396" t="str">
        <f t="shared" si="109"/>
        <v/>
      </c>
      <c r="AI294" s="396" t="str">
        <f t="shared" si="110"/>
        <v/>
      </c>
      <c r="AK294" s="396" t="str">
        <f t="shared" si="111"/>
        <v/>
      </c>
      <c r="AM294" s="396" t="str">
        <f t="shared" si="112"/>
        <v/>
      </c>
      <c r="AO294" s="396" t="str">
        <f t="shared" si="113"/>
        <v/>
      </c>
      <c r="AQ294" s="396" t="str">
        <f t="shared" si="114"/>
        <v/>
      </c>
    </row>
    <row r="295" spans="5:43">
      <c r="E295" s="396" t="str">
        <f t="shared" si="97"/>
        <v/>
      </c>
      <c r="G295" s="396" t="str">
        <f t="shared" si="97"/>
        <v/>
      </c>
      <c r="I295" s="396" t="str">
        <f t="shared" si="96"/>
        <v/>
      </c>
      <c r="K295" s="396" t="str">
        <f t="shared" si="98"/>
        <v/>
      </c>
      <c r="M295" s="396" t="str">
        <f t="shared" si="99"/>
        <v/>
      </c>
      <c r="O295" s="396" t="str">
        <f t="shared" si="100"/>
        <v/>
      </c>
      <c r="Q295" s="396" t="str">
        <f t="shared" si="101"/>
        <v/>
      </c>
      <c r="S295" s="396" t="str">
        <f t="shared" si="102"/>
        <v/>
      </c>
      <c r="U295" s="396" t="str">
        <f t="shared" si="103"/>
        <v/>
      </c>
      <c r="W295" s="396" t="str">
        <f t="shared" si="104"/>
        <v/>
      </c>
      <c r="Y295" s="396" t="str">
        <f t="shared" si="105"/>
        <v/>
      </c>
      <c r="AA295" s="396" t="str">
        <f t="shared" si="106"/>
        <v/>
      </c>
      <c r="AC295" s="396" t="str">
        <f t="shared" si="107"/>
        <v/>
      </c>
      <c r="AE295" s="396" t="str">
        <f t="shared" si="108"/>
        <v/>
      </c>
      <c r="AG295" s="396" t="str">
        <f t="shared" si="109"/>
        <v/>
      </c>
      <c r="AI295" s="396" t="str">
        <f t="shared" si="110"/>
        <v/>
      </c>
      <c r="AK295" s="396" t="str">
        <f t="shared" si="111"/>
        <v/>
      </c>
      <c r="AM295" s="396" t="str">
        <f t="shared" si="112"/>
        <v/>
      </c>
      <c r="AO295" s="396" t="str">
        <f t="shared" si="113"/>
        <v/>
      </c>
      <c r="AQ295" s="396" t="str">
        <f t="shared" si="114"/>
        <v/>
      </c>
    </row>
    <row r="296" spans="5:43">
      <c r="E296" s="396" t="str">
        <f t="shared" si="97"/>
        <v/>
      </c>
      <c r="G296" s="396" t="str">
        <f t="shared" si="97"/>
        <v/>
      </c>
      <c r="I296" s="396" t="str">
        <f t="shared" si="96"/>
        <v/>
      </c>
      <c r="K296" s="396" t="str">
        <f t="shared" si="98"/>
        <v/>
      </c>
      <c r="M296" s="396" t="str">
        <f t="shared" si="99"/>
        <v/>
      </c>
      <c r="O296" s="396" t="str">
        <f t="shared" si="100"/>
        <v/>
      </c>
      <c r="Q296" s="396" t="str">
        <f t="shared" si="101"/>
        <v/>
      </c>
      <c r="S296" s="396" t="str">
        <f t="shared" si="102"/>
        <v/>
      </c>
      <c r="U296" s="396" t="str">
        <f t="shared" si="103"/>
        <v/>
      </c>
      <c r="W296" s="396" t="str">
        <f t="shared" si="104"/>
        <v/>
      </c>
      <c r="Y296" s="396" t="str">
        <f t="shared" si="105"/>
        <v/>
      </c>
      <c r="AA296" s="396" t="str">
        <f t="shared" si="106"/>
        <v/>
      </c>
      <c r="AC296" s="396" t="str">
        <f t="shared" si="107"/>
        <v/>
      </c>
      <c r="AE296" s="396" t="str">
        <f t="shared" si="108"/>
        <v/>
      </c>
      <c r="AG296" s="396" t="str">
        <f t="shared" si="109"/>
        <v/>
      </c>
      <c r="AI296" s="396" t="str">
        <f t="shared" si="110"/>
        <v/>
      </c>
      <c r="AK296" s="396" t="str">
        <f t="shared" si="111"/>
        <v/>
      </c>
      <c r="AM296" s="396" t="str">
        <f t="shared" si="112"/>
        <v/>
      </c>
      <c r="AO296" s="396" t="str">
        <f t="shared" si="113"/>
        <v/>
      </c>
      <c r="AQ296" s="396" t="str">
        <f t="shared" si="114"/>
        <v/>
      </c>
    </row>
    <row r="297" spans="5:43">
      <c r="E297" s="396" t="str">
        <f t="shared" si="97"/>
        <v/>
      </c>
      <c r="G297" s="396" t="str">
        <f t="shared" si="97"/>
        <v/>
      </c>
      <c r="I297" s="396" t="str">
        <f t="shared" ref="I297:I300" si="115">IF(OR($B297=0,H297=0),"",H297/$B297)</f>
        <v/>
      </c>
      <c r="K297" s="396" t="str">
        <f t="shared" si="98"/>
        <v/>
      </c>
      <c r="M297" s="396" t="str">
        <f t="shared" si="99"/>
        <v/>
      </c>
      <c r="O297" s="396" t="str">
        <f t="shared" si="100"/>
        <v/>
      </c>
      <c r="Q297" s="396" t="str">
        <f t="shared" si="101"/>
        <v/>
      </c>
      <c r="S297" s="396" t="str">
        <f t="shared" si="102"/>
        <v/>
      </c>
      <c r="U297" s="396" t="str">
        <f t="shared" si="103"/>
        <v/>
      </c>
      <c r="W297" s="396" t="str">
        <f t="shared" si="104"/>
        <v/>
      </c>
      <c r="Y297" s="396" t="str">
        <f t="shared" si="105"/>
        <v/>
      </c>
      <c r="AA297" s="396" t="str">
        <f t="shared" si="106"/>
        <v/>
      </c>
      <c r="AC297" s="396" t="str">
        <f t="shared" si="107"/>
        <v/>
      </c>
      <c r="AE297" s="396" t="str">
        <f t="shared" si="108"/>
        <v/>
      </c>
      <c r="AG297" s="396" t="str">
        <f t="shared" si="109"/>
        <v/>
      </c>
      <c r="AI297" s="396" t="str">
        <f t="shared" si="110"/>
        <v/>
      </c>
      <c r="AK297" s="396" t="str">
        <f t="shared" si="111"/>
        <v/>
      </c>
      <c r="AM297" s="396" t="str">
        <f t="shared" si="112"/>
        <v/>
      </c>
      <c r="AO297" s="396" t="str">
        <f t="shared" si="113"/>
        <v/>
      </c>
      <c r="AQ297" s="396" t="str">
        <f t="shared" si="114"/>
        <v/>
      </c>
    </row>
    <row r="298" spans="5:43">
      <c r="E298" s="396" t="str">
        <f t="shared" si="97"/>
        <v/>
      </c>
      <c r="G298" s="396" t="str">
        <f t="shared" si="97"/>
        <v/>
      </c>
      <c r="I298" s="396" t="str">
        <f t="shared" si="115"/>
        <v/>
      </c>
      <c r="K298" s="396" t="str">
        <f t="shared" si="98"/>
        <v/>
      </c>
      <c r="M298" s="396" t="str">
        <f t="shared" si="99"/>
        <v/>
      </c>
      <c r="O298" s="396" t="str">
        <f t="shared" si="100"/>
        <v/>
      </c>
      <c r="Q298" s="396" t="str">
        <f t="shared" si="101"/>
        <v/>
      </c>
      <c r="S298" s="396" t="str">
        <f t="shared" si="102"/>
        <v/>
      </c>
      <c r="U298" s="396" t="str">
        <f t="shared" si="103"/>
        <v/>
      </c>
      <c r="W298" s="396" t="str">
        <f t="shared" si="104"/>
        <v/>
      </c>
      <c r="Y298" s="396" t="str">
        <f t="shared" si="105"/>
        <v/>
      </c>
      <c r="AA298" s="396" t="str">
        <f t="shared" si="106"/>
        <v/>
      </c>
      <c r="AC298" s="396" t="str">
        <f t="shared" si="107"/>
        <v/>
      </c>
      <c r="AE298" s="396" t="str">
        <f t="shared" si="108"/>
        <v/>
      </c>
      <c r="AG298" s="396" t="str">
        <f t="shared" si="109"/>
        <v/>
      </c>
      <c r="AI298" s="396" t="str">
        <f t="shared" si="110"/>
        <v/>
      </c>
      <c r="AK298" s="396" t="str">
        <f t="shared" si="111"/>
        <v/>
      </c>
      <c r="AM298" s="396" t="str">
        <f t="shared" si="112"/>
        <v/>
      </c>
      <c r="AO298" s="396" t="str">
        <f t="shared" si="113"/>
        <v/>
      </c>
      <c r="AQ298" s="396" t="str">
        <f t="shared" si="114"/>
        <v/>
      </c>
    </row>
    <row r="299" spans="5:43">
      <c r="E299" s="396" t="str">
        <f t="shared" si="97"/>
        <v/>
      </c>
      <c r="G299" s="396" t="str">
        <f t="shared" si="97"/>
        <v/>
      </c>
      <c r="I299" s="396" t="str">
        <f t="shared" si="115"/>
        <v/>
      </c>
      <c r="K299" s="396" t="str">
        <f t="shared" si="98"/>
        <v/>
      </c>
      <c r="M299" s="396" t="str">
        <f t="shared" si="99"/>
        <v/>
      </c>
      <c r="O299" s="396" t="str">
        <f t="shared" si="100"/>
        <v/>
      </c>
      <c r="Q299" s="396" t="str">
        <f t="shared" si="101"/>
        <v/>
      </c>
      <c r="S299" s="396" t="str">
        <f t="shared" si="102"/>
        <v/>
      </c>
      <c r="U299" s="396" t="str">
        <f t="shared" si="103"/>
        <v/>
      </c>
      <c r="W299" s="396" t="str">
        <f t="shared" si="104"/>
        <v/>
      </c>
      <c r="Y299" s="396" t="str">
        <f t="shared" si="105"/>
        <v/>
      </c>
      <c r="AA299" s="396" t="str">
        <f t="shared" si="106"/>
        <v/>
      </c>
      <c r="AC299" s="396" t="str">
        <f t="shared" si="107"/>
        <v/>
      </c>
      <c r="AE299" s="396" t="str">
        <f t="shared" si="108"/>
        <v/>
      </c>
      <c r="AG299" s="396" t="str">
        <f t="shared" si="109"/>
        <v/>
      </c>
      <c r="AI299" s="396" t="str">
        <f t="shared" si="110"/>
        <v/>
      </c>
      <c r="AK299" s="396" t="str">
        <f t="shared" si="111"/>
        <v/>
      </c>
      <c r="AM299" s="396" t="str">
        <f t="shared" si="112"/>
        <v/>
      </c>
      <c r="AO299" s="396" t="str">
        <f t="shared" si="113"/>
        <v/>
      </c>
      <c r="AQ299" s="396" t="str">
        <f t="shared" si="114"/>
        <v/>
      </c>
    </row>
    <row r="300" spans="5:43">
      <c r="E300" s="396" t="str">
        <f t="shared" si="97"/>
        <v/>
      </c>
      <c r="G300" s="396" t="str">
        <f t="shared" si="97"/>
        <v/>
      </c>
      <c r="I300" s="396" t="str">
        <f t="shared" si="115"/>
        <v/>
      </c>
      <c r="K300" s="396" t="str">
        <f t="shared" si="98"/>
        <v/>
      </c>
      <c r="M300" s="396" t="str">
        <f t="shared" si="99"/>
        <v/>
      </c>
      <c r="O300" s="396" t="str">
        <f t="shared" si="100"/>
        <v/>
      </c>
      <c r="Q300" s="396" t="str">
        <f t="shared" si="101"/>
        <v/>
      </c>
      <c r="S300" s="396" t="str">
        <f t="shared" si="102"/>
        <v/>
      </c>
      <c r="U300" s="396" t="str">
        <f t="shared" si="103"/>
        <v/>
      </c>
      <c r="W300" s="396" t="str">
        <f t="shared" si="104"/>
        <v/>
      </c>
      <c r="Y300" s="396" t="str">
        <f t="shared" si="105"/>
        <v/>
      </c>
      <c r="AA300" s="396" t="str">
        <f t="shared" si="106"/>
        <v/>
      </c>
      <c r="AC300" s="396" t="str">
        <f t="shared" si="107"/>
        <v/>
      </c>
      <c r="AE300" s="396" t="str">
        <f t="shared" si="108"/>
        <v/>
      </c>
      <c r="AG300" s="396" t="str">
        <f t="shared" si="109"/>
        <v/>
      </c>
      <c r="AI300" s="396" t="str">
        <f t="shared" si="110"/>
        <v/>
      </c>
      <c r="AK300" s="396" t="str">
        <f t="shared" si="111"/>
        <v/>
      </c>
      <c r="AM300" s="396" t="str">
        <f t="shared" si="112"/>
        <v/>
      </c>
      <c r="AO300" s="396" t="str">
        <f t="shared" si="113"/>
        <v/>
      </c>
      <c r="AQ300" s="396" t="str">
        <f t="shared" si="114"/>
        <v/>
      </c>
    </row>
  </sheetData>
  <mergeCells count="1">
    <mergeCell ref="A3:A6"/>
  </mergeCells>
  <conditionalFormatting sqref="E12:E300">
    <cfRule type="expression" dxfId="3" priority="2">
      <formula>AND(LEN(E12)&gt;0,OR(E12&lt;E$2,E12&gt;E$3))</formula>
    </cfRule>
  </conditionalFormatting>
  <conditionalFormatting sqref="G12:G300 I12:I300 K12:K300 M12:M300 O12:O300 Q12:Q300 S12:S300 U12:U300 W12:W300 Y12:Y300 AA12:AA300 AC12:AC300 AE12:AE300 AG12:AG300 AI12:AI300 AK12:AK300 AM12:AM300 AO12:AO300 AQ12:AQ300">
    <cfRule type="expression" dxfId="2" priority="1">
      <formula>AND(LEN(G12)&gt;0,OR(G12&lt;G$2,G12&gt;G$3))</formula>
    </cfRule>
  </conditionalFormatting>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RS300"/>
  <sheetViews>
    <sheetView topLeftCell="N1" workbookViewId="0">
      <selection activeCell="P12" sqref="P12:P16"/>
    </sheetView>
  </sheetViews>
  <sheetFormatPr defaultColWidth="8.85546875" defaultRowHeight="15"/>
  <cols>
    <col min="1" max="1" width="40.5703125" customWidth="1"/>
    <col min="2" max="2" width="18.5703125" customWidth="1"/>
    <col min="4" max="43" width="18.5703125" customWidth="1"/>
    <col min="804" max="843" width="8.85546875" style="315"/>
    <col min="1044" max="1163" width="8.85546875" style="314"/>
  </cols>
  <sheetData>
    <row r="1" spans="1:43" customFormat="1">
      <c r="A1" s="332">
        <v>6</v>
      </c>
      <c r="C1" s="331" t="s">
        <v>456</v>
      </c>
      <c r="E1" s="359">
        <f ca="1">IF(COUNT(E12:E300)=0,"-",AVERAGE(E12:OFFSET(E12,$A$1-1,0)))</f>
        <v>4099.9252128499065</v>
      </c>
      <c r="G1" s="359">
        <f ca="1">IF(COUNT(G12:G300)=0,"-",AVERAGE(G12:OFFSET(G12,$A$1-1,0)))</f>
        <v>2716.7811872899943</v>
      </c>
      <c r="I1" s="359" t="str">
        <f ca="1">IF(COUNT(I12:I300)=0,"-",AVERAGE(I12:OFFSET(I12,$A$1-1,0)))</f>
        <v>-</v>
      </c>
      <c r="K1" s="359">
        <f ca="1">IF(COUNT(K12:K300)=0,"-",AVERAGE(K12:OFFSET(K12,$A$1-1,0)))</f>
        <v>44086.692976691011</v>
      </c>
      <c r="M1" s="359">
        <f ca="1">IF(COUNT(M12:M300)=0,"-",AVERAGE(M12:OFFSET(M12,$A$1-1,0)))</f>
        <v>4505.4869054821875</v>
      </c>
      <c r="O1" s="359">
        <f ca="1">IF(COUNT(O12:O300)=0,"-",AVERAGE(O12:OFFSET(O12,$A$1-1,0)))</f>
        <v>1486.5857916771774</v>
      </c>
      <c r="Q1" s="359">
        <f ca="1">IF(COUNT(Q12:Q300)=0,"-",AVERAGE(Q12:OFFSET(Q12,$A$1-1,0)))</f>
        <v>237.57547638868922</v>
      </c>
      <c r="S1" s="359">
        <f ca="1">IF(COUNT(S12:S300)=0,"-",AVERAGE(S12:OFFSET(S12,$A$1-1,0)))</f>
        <v>214.01937650710343</v>
      </c>
      <c r="U1" s="359">
        <f ca="1">IF(COUNT(U12:U300)=0,"-",AVERAGE(U12:OFFSET(U12,$A$1-1,0)))</f>
        <v>0.92611234145359367</v>
      </c>
      <c r="W1" s="359">
        <f ca="1">IF(COUNT(W12:W300)=0,"-",AVERAGE(W12:OFFSET(W12,$A$1-1,0)))</f>
        <v>450.16797312430015</v>
      </c>
      <c r="Y1" s="359" t="str">
        <f ca="1">IF(COUNT(Y12:Y300)=0,"-",AVERAGE(Y12:OFFSET(Y12,$A$1-1,0)))</f>
        <v>-</v>
      </c>
      <c r="AA1" s="359">
        <f ca="1">IF(COUNT(AA12:AA300)=0,"-",AVERAGE(AA12:OFFSET(AA12,$A$1-1,0)))</f>
        <v>519.59686450167976</v>
      </c>
      <c r="AC1" s="359">
        <f ca="1">IF(COUNT(AC12:AC300)=0,"-",AVERAGE(AC12:OFFSET(AC12,$A$1-1,0)))</f>
        <v>6762.9213483146068</v>
      </c>
      <c r="AE1" s="359">
        <f ca="1">IF(COUNT(AE12:AE300)=0,"-",AVERAGE(AE12:OFFSET(AE12,$A$1-1,0)))</f>
        <v>4006.6249347939483</v>
      </c>
      <c r="AG1" s="359" t="str">
        <f ca="1">IF(COUNT(AG12:AG300)=0,"-",AVERAGE(AG12:OFFSET(AG12,$A$1-1,0)))</f>
        <v>-</v>
      </c>
      <c r="AI1" s="359" t="str">
        <f ca="1">IF(COUNT(AI12:AI300)=0,"-",AVERAGE(AI12:OFFSET(AI12,$A$1-1,0)))</f>
        <v>-</v>
      </c>
      <c r="AK1" s="359">
        <f ca="1">IF(COUNT(AK12:AK300)=0,"-",AVERAGE(AK12:OFFSET(AK12,$A$1-1,0)))</f>
        <v>3383.2212646646394</v>
      </c>
      <c r="AM1" s="359" t="str">
        <f ca="1">IF(COUNT(AM12:AM300)=0,"-",AVERAGE(AM12:OFFSET(AM12,$A$1-1,0)))</f>
        <v>-</v>
      </c>
      <c r="AO1" s="359">
        <f ca="1">IF(COUNT(AO12:AO300)=0,"-",AVERAGE(AO12:OFFSET(AO12,$A$1-1,0)))</f>
        <v>9378.9473684210534</v>
      </c>
      <c r="AQ1" s="359">
        <f ca="1">IF(COUNT(AQ12:AQ300)=0,"-",AVERAGE(AQ12:OFFSET(AQ12,$A$1-1,0)))</f>
        <v>33487.153112757565</v>
      </c>
    </row>
    <row r="2" spans="1:43" customFormat="1">
      <c r="C2" s="331" t="s">
        <v>457</v>
      </c>
      <c r="E2" s="359">
        <f ca="1">IF(COUNT(E12:E300)=0,"-",E1-(2*_xlfn.STDEV.P(E12:OFFSET(E12,$A$1-1,0))))</f>
        <v>-432.20010180946883</v>
      </c>
      <c r="G2" s="359">
        <f ca="1">IF(COUNT(G12:G300)=0,"-",G1-(2*_xlfn.STDEV.P(G12:OFFSET(G12,$A$1-1,0))))</f>
        <v>-818.02417456286594</v>
      </c>
      <c r="I2" s="359" t="str">
        <f ca="1">IF(COUNT(I12:I300)=0,"-",I1-(2*_xlfn.STDEV.P(I12:OFFSET(I12,$A$1-1,0))))</f>
        <v>-</v>
      </c>
      <c r="K2" s="359">
        <f ca="1">IF(COUNT(K12:K300)=0,"-",K1-(2*_xlfn.STDEV.P(K12:OFFSET(K12,$A$1-1,0))))</f>
        <v>-43920.797096575006</v>
      </c>
      <c r="M2" s="359">
        <f ca="1">IF(COUNT(M12:M300)=0,"-",M1-(2*_xlfn.STDEV.P(M12:OFFSET(M12,$A$1-1,0))))</f>
        <v>-3840.719440211401</v>
      </c>
      <c r="O2" s="359">
        <f ca="1">IF(COUNT(O12:O300)=0,"-",O1-(2*_xlfn.STDEV.P(O12:OFFSET(O12,$A$1-1,0))))</f>
        <v>-3062.5285205626906</v>
      </c>
      <c r="Q2" s="359">
        <f ca="1">IF(COUNT(Q12:Q300)=0,"-",Q1-(2*_xlfn.STDEV.P(Q12:OFFSET(Q12,$A$1-1,0))))</f>
        <v>-247.22474699589398</v>
      </c>
      <c r="S2" s="359">
        <f ca="1">IF(COUNT(S12:S300)=0,"-",S1-(2*_xlfn.STDEV.P(S12:OFFSET(S12,$A$1-1,0))))</f>
        <v>-369.75073610848074</v>
      </c>
      <c r="U2" s="359">
        <f ca="1">IF(COUNT(U12:U300)=0,"-",U1-(2*_xlfn.STDEV.P(U12:OFFSET(U12,$A$1-1,0))))</f>
        <v>0.92611234145359367</v>
      </c>
      <c r="W2" s="359">
        <f ca="1">IF(COUNT(W12:W300)=0,"-",W1-(2*_xlfn.STDEV.P(W12:OFFSET(W12,$A$1-1,0))))</f>
        <v>450.16797312430015</v>
      </c>
      <c r="Y2" s="359" t="str">
        <f ca="1">IF(COUNT(Y12:Y300)=0,"-",Y1-(2*_xlfn.STDEV.P(Y12:OFFSET(Y12,$A$1-1,0))))</f>
        <v>-</v>
      </c>
      <c r="AA2" s="359">
        <f ca="1">IF(COUNT(AA12:AA300)=0,"-",AA1-(2*_xlfn.STDEV.P(AA12:OFFSET(AA12,$A$1-1,0))))</f>
        <v>519.59686450167976</v>
      </c>
      <c r="AC2" s="359">
        <f ca="1">IF(COUNT(AC12:AC300)=0,"-",AC1-(2*_xlfn.STDEV.P(AC12:OFFSET(AC12,$A$1-1,0))))</f>
        <v>6762.9213483146068</v>
      </c>
      <c r="AE2" s="359">
        <f ca="1">IF(COUNT(AE12:AE300)=0,"-",AE1-(2*_xlfn.STDEV.P(AE12:OFFSET(AE12,$A$1-1,0))))</f>
        <v>4006.6249347939483</v>
      </c>
      <c r="AG2" s="359" t="str">
        <f ca="1">IF(COUNT(AG12:AG300)=0,"-",AG1-(2*_xlfn.STDEV.P(AG12:OFFSET(AG12,$A$1-1,0))))</f>
        <v>-</v>
      </c>
      <c r="AI2" s="359" t="str">
        <f ca="1">IF(COUNT(AI12:AI300)=0,"-",AI1-(2*_xlfn.STDEV.P(AI12:OFFSET(AI12,$A$1-1,0))))</f>
        <v>-</v>
      </c>
      <c r="AK2" s="359">
        <f ca="1">IF(COUNT(AK12:AK300)=0,"-",AK1-(2*_xlfn.STDEV.P(AK12:OFFSET(AK12,$A$1-1,0))))</f>
        <v>-6649.0466638910848</v>
      </c>
      <c r="AM2" s="359" t="str">
        <f ca="1">IF(COUNT(AM12:AM300)=0,"-",AM1-(2*_xlfn.STDEV.P(AM12:OFFSET(AM12,$A$1-1,0))))</f>
        <v>-</v>
      </c>
      <c r="AO2" s="359">
        <f ca="1">IF(COUNT(AO12:AO300)=0,"-",AO1-(2*_xlfn.STDEV.P(AO12:OFFSET(AO12,$A$1-1,0))))</f>
        <v>9378.9473684210534</v>
      </c>
      <c r="AQ2" s="359">
        <f ca="1">IF(COUNT(AQ12:AQ300)=0,"-",AQ1-(2*_xlfn.STDEV.P(AQ12:OFFSET(AQ12,$A$1-1,0))))</f>
        <v>-44973.348205293609</v>
      </c>
    </row>
    <row r="3" spans="1:43" customFormat="1">
      <c r="A3" s="1632" t="s">
        <v>458</v>
      </c>
      <c r="C3" s="331" t="s">
        <v>459</v>
      </c>
      <c r="E3" s="359">
        <f ca="1">IF(COUNT(E12:E300)=0,"-",E1+(2*_xlfn.STDEV.P(E12:OFFSET(E12,$A$1-1,0))))</f>
        <v>8632.0505275092819</v>
      </c>
      <c r="G3" s="359">
        <f ca="1">IF(COUNT(G12:G300)=0,"-",G1+(2*_xlfn.STDEV.P(G12:OFFSET(G12,$A$1-1,0))))</f>
        <v>6251.586549142854</v>
      </c>
      <c r="I3" s="359" t="str">
        <f ca="1">IF(COUNT(I12:I300)=0,"-",I1+(2*_xlfn.STDEV.P(I12:OFFSET(I12,$A$1-1,0))))</f>
        <v>-</v>
      </c>
      <c r="K3" s="359">
        <f ca="1">IF(COUNT(K12:K300)=0,"-",K1+(2*_xlfn.STDEV.P(K12:OFFSET(K12,$A$1-1,0))))</f>
        <v>132094.18304995704</v>
      </c>
      <c r="M3" s="359">
        <f ca="1">IF(COUNT(M12:M300)=0,"-",M1+(2*_xlfn.STDEV.P(M12:OFFSET(M12,$A$1-1,0))))</f>
        <v>12851.693251175777</v>
      </c>
      <c r="O3" s="359">
        <f ca="1">IF(COUNT(O12:O300)=0,"-",O1+(2*_xlfn.STDEV.P(O12:OFFSET(O12,$A$1-1,0))))</f>
        <v>6035.7001039170455</v>
      </c>
      <c r="Q3" s="359">
        <f ca="1">IF(COUNT(Q12:Q300)=0,"-",Q1+(2*_xlfn.STDEV.P(Q12:OFFSET(Q12,$A$1-1,0))))</f>
        <v>722.37569977327246</v>
      </c>
      <c r="S3" s="359">
        <f ca="1">IF(COUNT(S12:S300)=0,"-",S1+(2*_xlfn.STDEV.P(S12:OFFSET(S12,$A$1-1,0))))</f>
        <v>797.78948912268754</v>
      </c>
      <c r="U3" s="359">
        <f ca="1">IF(COUNT(U12:U300)=0,"-",U1+(2*_xlfn.STDEV.P(U12:OFFSET(U12,$A$1-1,0))))</f>
        <v>0.92611234145359367</v>
      </c>
      <c r="W3" s="359">
        <f ca="1">IF(COUNT(W12:W300)=0,"-",W1+(2*_xlfn.STDEV.P(W12:OFFSET(W12,$A$1-1,0))))</f>
        <v>450.16797312430015</v>
      </c>
      <c r="Y3" s="359" t="str">
        <f ca="1">IF(COUNT(Y12:Y300)=0,"-",Y1+(2*_xlfn.STDEV.P(Y12:OFFSET(Y12,$A$1-1,0))))</f>
        <v>-</v>
      </c>
      <c r="AA3" s="359">
        <f ca="1">IF(COUNT(AA12:AA300)=0,"-",AA1+(2*_xlfn.STDEV.P(AA12:OFFSET(AA12,$A$1-1,0))))</f>
        <v>519.59686450167976</v>
      </c>
      <c r="AC3" s="359">
        <f ca="1">IF(COUNT(AC12:AC300)=0,"-",AC1+(2*_xlfn.STDEV.P(AC12:OFFSET(AC12,$A$1-1,0))))</f>
        <v>6762.9213483146068</v>
      </c>
      <c r="AE3" s="359">
        <f ca="1">IF(COUNT(AE12:AE300)=0,"-",AE1+(2*_xlfn.STDEV.P(AE12:OFFSET(AE12,$A$1-1,0))))</f>
        <v>4006.6249347939483</v>
      </c>
      <c r="AG3" s="359" t="str">
        <f ca="1">IF(COUNT(AG12:AG300)=0,"-",AG1+(2*_xlfn.STDEV.P(AG12:OFFSET(AG12,$A$1-1,0))))</f>
        <v>-</v>
      </c>
      <c r="AI3" s="359" t="str">
        <f ca="1">IF(COUNT(AI12:AI300)=0,"-",AI1+(2*_xlfn.STDEV.P(AI12:OFFSET(AI12,$A$1-1,0))))</f>
        <v>-</v>
      </c>
      <c r="AK3" s="359">
        <f ca="1">IF(COUNT(AK12:AK300)=0,"-",AK1+(2*_xlfn.STDEV.P(AK12:OFFSET(AK12,$A$1-1,0))))</f>
        <v>13415.489193220365</v>
      </c>
      <c r="AM3" s="359" t="str">
        <f ca="1">IF(COUNT(AM12:AM300)=0,"-",AM1+(2*_xlfn.STDEV.P(AM12:OFFSET(AM12,$A$1-1,0))))</f>
        <v>-</v>
      </c>
      <c r="AO3" s="359">
        <f ca="1">IF(COUNT(AO12:AO300)=0,"-",AO1+(2*_xlfn.STDEV.P(AO12:OFFSET(AO12,$A$1-1,0))))</f>
        <v>9378.9473684210534</v>
      </c>
      <c r="AQ3" s="359">
        <f ca="1">IF(COUNT(AQ12:AQ300)=0,"-",AQ1+(2*_xlfn.STDEV.P(AQ12:OFFSET(AQ12,$A$1-1,0))))</f>
        <v>111947.65443080873</v>
      </c>
    </row>
    <row r="4" spans="1:43" customFormat="1">
      <c r="A4" s="1632"/>
      <c r="C4" s="331" t="s">
        <v>460</v>
      </c>
      <c r="E4" s="330">
        <f ca="1">IF(COUNT(E12:E300)=0,"-",AVERAGEIFS(E12:E300, E12:E300, "&gt;="&amp;E2,E12:E300,"&lt;="&amp;E3))</f>
        <v>4099.9252128499065</v>
      </c>
      <c r="G4" s="330">
        <f ca="1">IF(COUNT(G12:G300)=0,"-",AVERAGEIFS(G12:G300, G12:G300, "&gt;="&amp;G2,G12:G300,"&lt;="&amp;G3))</f>
        <v>2716.7811872899943</v>
      </c>
      <c r="I4" s="330" t="str">
        <f>IF(COUNT(I12:I300)=0,"-",AVERAGEIFS(I12:I300, I12:I300, "&gt;="&amp;I2,I12:I300,"&lt;="&amp;I3))</f>
        <v>-</v>
      </c>
      <c r="K4" s="330">
        <f ca="1">IF(COUNT(K12:K300)=0,"-",AVERAGEIFS(K12:K300, K12:K300, "&gt;="&amp;K2,K12:K300,"&lt;="&amp;K3))</f>
        <v>44086.692976691011</v>
      </c>
      <c r="M4" s="330">
        <f ca="1">IF(COUNT(M12:M300)=0,"-",AVERAGEIFS(M12:M300, M12:M300, "&gt;="&amp;M2,M12:M300,"&lt;="&amp;M3))</f>
        <v>4505.4869054821875</v>
      </c>
      <c r="O4" s="330">
        <f ca="1">IF(COUNT(O12:O300)=0,"-",AVERAGEIFS(O12:O300, O12:O300, "&gt;="&amp;O2,O12:O300,"&lt;="&amp;O3))</f>
        <v>489.92877497674471</v>
      </c>
      <c r="Q4" s="330">
        <f ca="1">IF(COUNT(Q12:Q300)=0,"-",AVERAGEIFS(Q12:Q300, Q12:Q300, "&gt;="&amp;Q2,Q12:Q300,"&lt;="&amp;Q3))</f>
        <v>237.57547638868922</v>
      </c>
      <c r="S4" s="330">
        <f ca="1">IF(COUNT(S12:S300)=0,"-",AVERAGEIFS(S12:S300, S12:S300, "&gt;="&amp;S2,S12:S300,"&lt;="&amp;S3))</f>
        <v>214.01937650710343</v>
      </c>
      <c r="U4" s="330">
        <f ca="1">IF(COUNT(U12:U300)=0,"-",AVERAGEIFS(U12:U300, U12:U300, "&gt;="&amp;U2,U12:U300,"&lt;="&amp;U3))</f>
        <v>0.92611234145359367</v>
      </c>
      <c r="W4" s="330">
        <f ca="1">IF(COUNT(W12:W300)=0,"-",AVERAGEIFS(W12:W300, W12:W300, "&gt;="&amp;W2,W12:W300,"&lt;="&amp;W3))</f>
        <v>450.16797312430015</v>
      </c>
      <c r="Y4" s="330" t="str">
        <f>IF(COUNT(Y12:Y300)=0,"-",AVERAGEIFS(Y12:Y300, Y12:Y300, "&gt;="&amp;Y2,Y12:Y300,"&lt;="&amp;Y3))</f>
        <v>-</v>
      </c>
      <c r="AA4" s="330">
        <f ca="1">IF(COUNT(AA12:AA300)=0,"-",AVERAGEIFS(AA12:AA300, AA12:AA300, "&gt;="&amp;AA2,AA12:AA300,"&lt;="&amp;AA3))</f>
        <v>519.59686450167976</v>
      </c>
      <c r="AC4" s="330">
        <f ca="1">IF(COUNT(AC12:AC300)=0,"-",AVERAGEIFS(AC12:AC300, AC12:AC300, "&gt;="&amp;AC2,AC12:AC300,"&lt;="&amp;AC3))</f>
        <v>6762.9213483146068</v>
      </c>
      <c r="AE4" s="330">
        <f ca="1">IF(COUNT(AE12:AE300)=0,"-",AVERAGEIFS(AE12:AE300, AE12:AE300, "&gt;="&amp;AE2,AE12:AE300,"&lt;="&amp;AE3))</f>
        <v>4006.6249347939483</v>
      </c>
      <c r="AG4" s="330" t="str">
        <f>IF(COUNT(AG12:AG300)=0,"-",AVERAGEIFS(AG12:AG300, AG12:AG300, "&gt;="&amp;AG2,AG12:AG300,"&lt;="&amp;AG3))</f>
        <v>-</v>
      </c>
      <c r="AI4" s="330" t="str">
        <f>IF(COUNT(AI12:AI300)=0,"-",AVERAGEIFS(AI12:AI300, AI12:AI300, "&gt;="&amp;AI2,AI12:AI300,"&lt;="&amp;AI3))</f>
        <v>-</v>
      </c>
      <c r="AK4" s="330">
        <f ca="1">IF(COUNT(AK12:AK300)=0,"-",AVERAGEIFS(AK12:AK300, AK12:AK300, "&gt;="&amp;AK2,AK12:AK300,"&lt;="&amp;AK3))</f>
        <v>3383.2212646646394</v>
      </c>
      <c r="AM4" s="330" t="str">
        <f>IF(COUNT(AM12:AM300)=0,"-",AVERAGEIFS(AM12:AM300, AM12:AM300, "&gt;="&amp;AM2,AM12:AM300,"&lt;="&amp;AM3))</f>
        <v>-</v>
      </c>
      <c r="AO4" s="330">
        <f ca="1">IF(COUNT(AO12:AO300)=0,"-",AVERAGEIFS(AO12:AO300, AO12:AO300, "&gt;="&amp;AO2,AO12:AO300,"&lt;="&amp;AO3))</f>
        <v>9378.9473684210534</v>
      </c>
      <c r="AQ4" s="330">
        <f ca="1">IF(COUNT(AQ12:AQ300)=0,"-",AVERAGEIFS(AQ12:AQ300, AQ12:AQ300, "&gt;="&amp;AQ2,AQ12:AQ300,"&lt;="&amp;AQ3))</f>
        <v>33487.153112757565</v>
      </c>
    </row>
    <row r="5" spans="1:43" customFormat="1">
      <c r="A5" s="1632"/>
      <c r="C5" s="331" t="s">
        <v>461</v>
      </c>
      <c r="E5" s="313">
        <f ca="1">IF(COUNT(E12:E300)=0,"-",SUMIFS(D12:D300,E12:E300,"&gt;="&amp;E2,E12:E300,"&lt;="&amp;E3)/SUMIFS($B12:$B300,E12:E300,"&gt;="&amp;E2,E12:E300,"&lt;="&amp;E3))</f>
        <v>5678.6307336327745</v>
      </c>
      <c r="G5" s="304">
        <f ca="1">IF(COUNT(G12:G300)=0,"-",SUMIFS(F12:F300,G12:G300,"&gt;="&amp;G2,G12:G300,"&lt;="&amp;G3)/SUMIFS($B12:$B300,G12:G300,"&gt;="&amp;G2,G12:G300,"&lt;="&amp;G3))</f>
        <v>2403.8616679604852</v>
      </c>
      <c r="I5" s="329" t="str">
        <f>IF(COUNT(I12:I300)=0,"-",SUMIFS(H12:H300,I12:I300,"&gt;="&amp;I2,I12:I300,"&lt;="&amp;I3)/SUMIFS($B12:$B300,I12:I300,"&gt;="&amp;I2,I12:I300,"&lt;="&amp;I3))</f>
        <v>-</v>
      </c>
      <c r="K5" s="329">
        <f ca="1">IF(COUNT(K12:K300)=0,"-",SUMIFS(J12:J300,K12:K300,"&gt;="&amp;K2,K12:K300,"&lt;="&amp;K3)/SUMIFS($B12:$B300,K12:K300,"&gt;="&amp;K2,K12:K300,"&lt;="&amp;K3))</f>
        <v>55363.310041160148</v>
      </c>
      <c r="M5" s="304">
        <f ca="1">IF(COUNT(M12:M300)=0,"-",SUMIFS(L12:L300,M12:M300,"&gt;="&amp;M2,M12:M300,"&lt;="&amp;M3)/SUMIFS($B12:$B300,M12:M300,"&gt;="&amp;M2,M12:M300,"&lt;="&amp;M3))</f>
        <v>1197.6540647839033</v>
      </c>
      <c r="O5" s="313">
        <f ca="1">IF(COUNT(O12:O300)=0,"-",SUMIFS(N12:N300,O12:O300,"&gt;="&amp;O2,O12:O300,"&lt;="&amp;O3)/SUMIFS($B12:$B300,O12:O300,"&gt;="&amp;O2,O12:O300,"&lt;="&amp;O3))</f>
        <v>171.25357288689258</v>
      </c>
      <c r="Q5" s="334">
        <f ca="1">IF(COUNT(Q12:Q300)=0,"-",SUMIFS(P12:P300,Q12:Q300,"&gt;="&amp;Q2,Q12:Q300,"&lt;="&amp;Q3)/SUMIFS($B12:$B300,Q12:Q300,"&gt;="&amp;Q2,Q12:Q300,"&lt;="&amp;Q3))</f>
        <v>216.93064761412867</v>
      </c>
      <c r="S5" s="303">
        <f ca="1">IF(COUNT(S12:S300)=0,"-",SUMIFS(R12:R300,S12:S300,"&gt;="&amp;S2,S12:S300,"&lt;="&amp;S3)/SUMIFS($B12:$B300,S12:S300,"&gt;="&amp;S2,S12:S300,"&lt;="&amp;S3))</f>
        <v>257.89658811115021</v>
      </c>
      <c r="U5" s="334">
        <f ca="1">IF(COUNT(U12:U300)=0,"-",SUMIFS(T12:T300,U12:U300,"&gt;="&amp;U2,U12:U300,"&lt;="&amp;U3)/SUMIFS($B12:$B300,U12:U300,"&gt;="&amp;U2,U12:U300,"&lt;="&amp;U3))</f>
        <v>0.92611234145359367</v>
      </c>
      <c r="W5" s="334">
        <f ca="1">IF(COUNT(W12:W300)=0,"-",SUMIFS(V12:V300,W12:W300,"&gt;="&amp;W2,W12:W300,"&lt;="&amp;W3)/SUMIFS($B12:$B300,W12:W300,"&gt;="&amp;W2,W12:W300,"&lt;="&amp;W3))</f>
        <v>450.16797312430015</v>
      </c>
      <c r="Y5" s="329" t="str">
        <f>IF(COUNT(Y12:Y300)=0,"-",SUMIFS(X12:X300,Y12:Y300,"&gt;="&amp;Y2,Y12:Y300,"&lt;="&amp;Y3)/SUMIFS($B12:$B300,Y12:Y300,"&gt;="&amp;Y2,Y12:Y300,"&lt;="&amp;Y3))</f>
        <v>-</v>
      </c>
      <c r="AA5" s="303">
        <f ca="1">IF(COUNT(AA12:AA300)=0,"-",SUMIFS(Z12:Z300,AA12:AA300,"&gt;="&amp;AA2,AA12:AA300,"&lt;="&amp;AA3)/SUMIFS($B12:$B300,AA12:AA300,"&gt;="&amp;AA2,AA12:AA300,"&lt;="&amp;AA3))</f>
        <v>519.59686450167976</v>
      </c>
      <c r="AC5" s="303">
        <f ca="1">IF(COUNT(AC12:AC300)=0,"-",SUMIFS(AB12:AB300,AC12:AC300,"&gt;="&amp;AC2,AC12:AC300,"&lt;="&amp;AC3)/SUMIFS($B12:$B300,AC12:AC300,"&gt;="&amp;AC2,AC12:AC300,"&lt;="&amp;AC3))</f>
        <v>6762.9213483146068</v>
      </c>
      <c r="AE5" s="303">
        <f ca="1">IF(COUNT(AE12:AE300)=0,"-",SUMIFS(AD12:AD300,AE12:AE300,"&gt;="&amp;AE2,AE12:AE300,"&lt;="&amp;AE3)/SUMIFS($B12:$B300,AE12:AE300,"&gt;="&amp;AE2,AE12:AE300,"&lt;="&amp;AE3))</f>
        <v>4006.6249347939483</v>
      </c>
      <c r="AG5" s="329" t="str">
        <f>IF(COUNT(AG12:AG300)=0,"-",SUMIFS(AF12:AF300,AG12:AG300,"&gt;="&amp;AG2,AG12:AG300,"&lt;="&amp;AG3)/SUMIFS($B12:$B300,AG12:AG300,"&gt;="&amp;AG2,AG12:AG300,"&lt;="&amp;AG3))</f>
        <v>-</v>
      </c>
      <c r="AI5" s="329" t="str">
        <f>IF(COUNT(AI12:AI300)=0,"-",SUMIFS(AH12:AH300,AI12:AI300,"&gt;="&amp;AI2,AI12:AI300,"&lt;="&amp;AI3)/SUMIFS($B12:$B300,AI12:AI300,"&gt;="&amp;AI2,AI12:AI300,"&lt;="&amp;AI3))</f>
        <v>-</v>
      </c>
      <c r="AK5" s="303">
        <f ca="1">IF(COUNT(AK12:AK300)=0,"-",SUMIFS(AJ12:AJ300,AK12:AK300,"&gt;="&amp;AK2,AK12:AK300,"&lt;="&amp;AK3)/SUMIFS($B12:$B300,AK12:AK300,"&gt;="&amp;AK2,AK12:AK300,"&lt;="&amp;AK3))</f>
        <v>2501.1501293044776</v>
      </c>
      <c r="AM5" s="329" t="str">
        <f>IF(COUNT(AM12:AM300)=0,"-",SUMIFS(AL12:AL300,AM12:AM300,"&gt;="&amp;AM2,AM12:AM300,"&lt;="&amp;AM3)/SUMIFS($B12:$B300,AM12:AM300,"&gt;="&amp;AM2,AM12:AM300,"&lt;="&amp;AM3))</f>
        <v>-</v>
      </c>
      <c r="AO5" s="329">
        <f ca="1">IF(COUNT(AO12:AO300)=0,"-",SUMIFS(AN12:AN300,AO12:AO300,"&gt;="&amp;AO2,AO12:AO300,"&lt;="&amp;AO3)/SUMIFS($B12:$B300,AO12:AO300,"&gt;="&amp;AO2,AO12:AO300,"&lt;="&amp;AO3))</f>
        <v>9378.9473684210534</v>
      </c>
      <c r="AQ5" s="329">
        <f ca="1">IF(COUNT(AQ12:AQ300)=0,"-",SUMIFS(AP12:AP300,AQ12:AQ300,"&gt;="&amp;AQ2,AQ12:AQ300,"&lt;="&amp;AQ3)/SUMIFS($B12:$B300,AQ12:AQ300,"&gt;="&amp;AQ2,AQ12:AQ300,"&lt;="&amp;AQ3))</f>
        <v>15290.553750320219</v>
      </c>
    </row>
    <row r="6" spans="1:43" customFormat="1">
      <c r="A6" s="1632"/>
      <c r="C6" s="331" t="s">
        <v>462</v>
      </c>
      <c r="E6" s="328">
        <f ca="1">IF(COUNT(E12:E300)=0,"-",SUMIFS(E12:E300, E12:E300, "&gt;="&amp;E2,E12:E300,"&lt;="&amp;E3)/($A$1-COUNTIF(E12:E300,"&lt;"&amp;E$2)-COUNTIF(E12:E300,"&gt;"&amp;E$3)))</f>
        <v>3416.6043440415888</v>
      </c>
      <c r="G6" s="328">
        <f ca="1">IF(COUNT(G12:G300)=0,"-",SUMIFS(G12:G300, G12:G300, "&gt;="&amp;G2,G12:G300,"&lt;="&amp;G3)/($A$1-COUNTIF(G12:G300,"&lt;"&amp;G$2)-COUNTIF(G12:G300,"&gt;"&amp;G$3)))</f>
        <v>1811.1874581933296</v>
      </c>
      <c r="I6" s="328" t="str">
        <f>IF(COUNT(I12:I300)=0,"-",SUMIFS(I12:I300, I12:I300, "&gt;="&amp;I2,I12:I300,"&lt;="&amp;I3)/($A$1-COUNTIF(I12:I300,"&lt;"&amp;I$2)-COUNTIF(I12:I300,"&gt;"&amp;I$3)))</f>
        <v>-</v>
      </c>
      <c r="K6" s="328">
        <f ca="1">IF(COUNT(K12:K300)=0,"-",SUMIFS(K12:K300, K12:K300, "&gt;="&amp;K2,K12:K300,"&lt;="&amp;K3)/($A$1-COUNTIF(K12:K300,"&lt;"&amp;K$2)-COUNTIF(K12:K300,"&gt;"&amp;K$3)))</f>
        <v>22043.346488345505</v>
      </c>
      <c r="M6" s="328">
        <f ca="1">IF(COUNT(M12:M300)=0,"-",SUMIFS(M12:M300, M12:M300, "&gt;="&amp;M2,M12:M300,"&lt;="&amp;M3)/($A$1-COUNTIF(M12:M300,"&lt;"&amp;M$2)-COUNTIF(M12:M300,"&gt;"&amp;M$3)))</f>
        <v>1501.8289684940626</v>
      </c>
      <c r="O6" s="328">
        <f ca="1">IF(COUNT(O12:O300)=0,"-",SUMIFS(O12:O300, O12:O300, "&gt;="&amp;O2,O12:O300,"&lt;="&amp;O3)/($A$1-COUNTIF(O12:O300,"&lt;"&amp;O$2)-COUNTIF(O12:O300,"&gt;"&amp;O$3)))</f>
        <v>489.92877497674471</v>
      </c>
      <c r="Q6" s="328">
        <f ca="1">IF(COUNT(Q12:Q300)=0,"-",SUMIFS(Q12:Q300, Q12:Q300, "&gt;="&amp;Q2,Q12:Q300,"&lt;="&amp;Q3)/($A$1-COUNTIF(Q12:Q300,"&lt;"&amp;Q$2)-COUNTIF(Q12:Q300,"&gt;"&amp;Q$3)))</f>
        <v>197.97956365724102</v>
      </c>
      <c r="S6" s="328">
        <f ca="1">IF(COUNT(S12:S300)=0,"-",SUMIFS(S12:S300, S12:S300, "&gt;="&amp;S2,S12:S300,"&lt;="&amp;S3)/($A$1-COUNTIF(S12:S300,"&lt;"&amp;S$2)-COUNTIF(S12:S300,"&gt;"&amp;S$3)))</f>
        <v>107.00968825355172</v>
      </c>
      <c r="U6" s="328">
        <f ca="1">IF(COUNT(U12:U300)=0,"-",SUMIFS(U12:U300, U12:U300, "&gt;="&amp;U2,U12:U300,"&lt;="&amp;U3)/($A$1-COUNTIF(U12:U300,"&lt;"&amp;U$2)-COUNTIF(U12:U300,"&gt;"&amp;U$3)))</f>
        <v>0.15435205690893228</v>
      </c>
      <c r="W6" s="328">
        <f ca="1">IF(COUNT(W12:W300)=0,"-",SUMIFS(W12:W300, W12:W300, "&gt;="&amp;W2,W12:W300,"&lt;="&amp;W3)/($A$1-COUNTIF(W12:W300,"&lt;"&amp;W$2)-COUNTIF(W12:W300,"&gt;"&amp;W$3)))</f>
        <v>75.027995520716686</v>
      </c>
      <c r="Y6" s="328" t="str">
        <f>IF(COUNT(Y12:Y300)=0,"-",SUMIFS(Y12:Y300, Y12:Y300, "&gt;="&amp;Y2,Y12:Y300,"&lt;="&amp;Y3)/($A$1-COUNTIF(Y12:Y300,"&lt;"&amp;Y$2)-COUNTIF(Y12:Y300,"&gt;"&amp;Y$3)))</f>
        <v>-</v>
      </c>
      <c r="AA6" s="328">
        <f ca="1">IF(COUNT(AA12:AA300)=0,"-",SUMIFS(AA12:AA300, AA12:AA300, "&gt;="&amp;AA2,AA12:AA300,"&lt;="&amp;AA3)/($A$1-COUNTIF(AA12:AA300,"&lt;"&amp;AA$2)-COUNTIF(AA12:AA300,"&gt;"&amp;AA$3)))</f>
        <v>86.599477416946627</v>
      </c>
      <c r="AC6" s="328">
        <f ca="1">IF(COUNT(AC12:AC300)=0,"-",SUMIFS(AC12:AC300, AC12:AC300, "&gt;="&amp;AC2,AC12:AC300,"&lt;="&amp;AC3)/($A$1-COUNTIF(AC12:AC300,"&lt;"&amp;AC$2)-COUNTIF(AC12:AC300,"&gt;"&amp;AC$3)))</f>
        <v>1127.1535580524344</v>
      </c>
      <c r="AE6" s="328">
        <f ca="1">IF(COUNT(AE12:AE300)=0,"-",SUMIFS(AE12:AE300, AE12:AE300, "&gt;="&amp;AE2,AE12:AE300,"&lt;="&amp;AE3)/($A$1-COUNTIF(AE12:AE300,"&lt;"&amp;AE$2)-COUNTIF(AE12:AE300,"&gt;"&amp;AE$3)))</f>
        <v>667.77082246565806</v>
      </c>
      <c r="AG6" s="328" t="str">
        <f>IF(COUNT(AG12:AG300)=0,"-",SUMIFS(AG12:AG300, AG12:AG300, "&gt;="&amp;AG2,AG12:AG300,"&lt;="&amp;AG3)/($A$1-COUNTIF(AG12:AG300,"&lt;"&amp;AG$2)-COUNTIF(AG12:AG300,"&gt;"&amp;AG$3)))</f>
        <v>-</v>
      </c>
      <c r="AI6" s="328" t="str">
        <f>IF(COUNT(AI12:AI300)=0,"-",SUMIFS(AI12:AI300, AI12:AI300, "&gt;="&amp;AI2,AI12:AI300,"&lt;="&amp;AI3)/($A$1-COUNTIF(AI12:AI300,"&lt;"&amp;AI$2)-COUNTIF(AI12:AI300,"&gt;"&amp;AI$3)))</f>
        <v>-</v>
      </c>
      <c r="AK6" s="328">
        <f ca="1">IF(COUNT(AK12:AK300)=0,"-",SUMIFS(AK12:AK300, AK12:AK300, "&gt;="&amp;AK2,AK12:AK300,"&lt;="&amp;AK3)/($A$1-COUNTIF(AK12:AK300,"&lt;"&amp;AK$2)-COUNTIF(AK12:AK300,"&gt;"&amp;AK$3)))</f>
        <v>2819.3510538871997</v>
      </c>
      <c r="AM6" s="328" t="str">
        <f>IF(COUNT(AM12:AM300)=0,"-",SUMIFS(AM12:AM300, AM12:AM300, "&gt;="&amp;AM2,AM12:AM300,"&lt;="&amp;AM3)/($A$1-COUNTIF(AM12:AM300,"&lt;"&amp;AM$2)-COUNTIF(AM12:AM300,"&gt;"&amp;AM$3)))</f>
        <v>-</v>
      </c>
      <c r="AO6" s="328">
        <f ca="1">IF(COUNT(AO12:AO300)=0,"-",SUMIFS(AO12:AO300, AO12:AO300, "&gt;="&amp;AO2,AO12:AO300,"&lt;="&amp;AO3)/($A$1-COUNTIF(AO12:AO300,"&lt;"&amp;AO$2)-COUNTIF(AO12:AO300,"&gt;"&amp;AO$3)))</f>
        <v>1563.1578947368423</v>
      </c>
      <c r="AQ6" s="328">
        <f ca="1">IF(COUNT(AQ12:AQ300)=0,"-",SUMIFS(AQ12:AQ300, AQ12:AQ300, "&gt;="&amp;AQ2,AQ12:AQ300,"&lt;="&amp;AQ3)/($A$1-COUNTIF(AQ12:AQ300,"&lt;"&amp;AQ$2)-COUNTIF(AQ12:AQ300,"&gt;"&amp;AQ$3)))</f>
        <v>33487.153112757565</v>
      </c>
    </row>
    <row r="7" spans="1:43" customFormat="1"/>
    <row r="8" spans="1:43" customFormat="1"/>
    <row r="9" spans="1:43" customFormat="1">
      <c r="D9" s="327" t="s">
        <v>463</v>
      </c>
      <c r="E9" s="326"/>
      <c r="F9" s="312" t="s">
        <v>464</v>
      </c>
      <c r="G9" s="312"/>
      <c r="H9" s="312" t="s">
        <v>465</v>
      </c>
      <c r="I9" s="312"/>
      <c r="J9" s="327" t="s">
        <v>466</v>
      </c>
      <c r="K9" s="326"/>
      <c r="L9" s="312" t="s">
        <v>467</v>
      </c>
      <c r="M9" s="312"/>
      <c r="N9" s="327" t="s">
        <v>468</v>
      </c>
      <c r="O9" s="326"/>
      <c r="P9" s="302" t="s">
        <v>469</v>
      </c>
      <c r="Q9" s="302"/>
      <c r="R9" s="327" t="s">
        <v>470</v>
      </c>
      <c r="S9" s="326"/>
      <c r="T9" s="302" t="s">
        <v>471</v>
      </c>
      <c r="U9" s="302"/>
      <c r="V9" s="302" t="s">
        <v>472</v>
      </c>
      <c r="W9" s="302"/>
      <c r="X9" s="327" t="s">
        <v>473</v>
      </c>
      <c r="Y9" s="326"/>
      <c r="Z9" s="327" t="s">
        <v>474</v>
      </c>
      <c r="AA9" s="326"/>
      <c r="AB9" s="327" t="s">
        <v>475</v>
      </c>
      <c r="AC9" s="326"/>
      <c r="AD9" s="327" t="s">
        <v>476</v>
      </c>
      <c r="AE9" s="326"/>
      <c r="AF9" s="327" t="s">
        <v>477</v>
      </c>
      <c r="AG9" s="326"/>
      <c r="AH9" s="327" t="s">
        <v>478</v>
      </c>
      <c r="AI9" s="326"/>
      <c r="AJ9" s="327" t="s">
        <v>479</v>
      </c>
      <c r="AK9" s="326"/>
      <c r="AL9" s="327" t="s">
        <v>480</v>
      </c>
      <c r="AM9" s="326"/>
      <c r="AN9" s="327" t="s">
        <v>481</v>
      </c>
      <c r="AO9" s="326"/>
      <c r="AP9" s="327" t="s">
        <v>482</v>
      </c>
      <c r="AQ9" s="326"/>
    </row>
    <row r="10" spans="1:43" customFormat="1" ht="75">
      <c r="A10" s="325"/>
      <c r="B10" s="324"/>
      <c r="D10" s="323" t="s">
        <v>483</v>
      </c>
      <c r="E10" s="322" t="str">
        <f>D10&amp;"
per FTE"</f>
        <v>Total Occupancy
per FTE</v>
      </c>
      <c r="F10" s="323" t="s">
        <v>484</v>
      </c>
      <c r="G10" s="322" t="str">
        <f>F10&amp;"
per FTE"</f>
        <v>Direct Care Consultant 201
per FTE</v>
      </c>
      <c r="H10" s="323" t="s">
        <v>485</v>
      </c>
      <c r="I10" s="322" t="str">
        <f>H10&amp;"
per FTE"</f>
        <v>Temporary Help 202
per FTE</v>
      </c>
      <c r="J10" s="323" t="s">
        <v>486</v>
      </c>
      <c r="K10" s="322" t="str">
        <f>J10&amp;"
per FTE"</f>
        <v>Clients and Caregivers Reimb./Stipends 203
per FTE</v>
      </c>
      <c r="L10" s="323" t="s">
        <v>487</v>
      </c>
      <c r="M10" s="322" t="str">
        <f>L10&amp;"
per FTE"</f>
        <v>Subcontracted Direct Care 206
per FTE</v>
      </c>
      <c r="N10" s="323" t="s">
        <v>488</v>
      </c>
      <c r="O10" s="322" t="str">
        <f>N10&amp;"
per FTE"</f>
        <v>Staff Training 204
per FTE</v>
      </c>
      <c r="P10" s="323" t="s">
        <v>489</v>
      </c>
      <c r="Q10" s="322" t="str">
        <f>P10&amp;"
per FTE"</f>
        <v>Staff Mileage / Travel 205
per FTE</v>
      </c>
      <c r="R10" s="323" t="s">
        <v>490</v>
      </c>
      <c r="S10" s="322" t="str">
        <f>R10&amp;"
per FTE"</f>
        <v>Meals 207
per FTE</v>
      </c>
      <c r="T10" s="323" t="s">
        <v>491</v>
      </c>
      <c r="U10" s="322" t="str">
        <f>T10&amp;"
per FTE"</f>
        <v>Client Transportation 208
per FTE</v>
      </c>
      <c r="V10" s="323" t="s">
        <v>492</v>
      </c>
      <c r="W10" s="322" t="str">
        <f>V10&amp;"
per FTE"</f>
        <v>Vehicle Expenses 208
per FTE</v>
      </c>
      <c r="X10" s="323" t="s">
        <v>493</v>
      </c>
      <c r="Y10" s="322" t="str">
        <f>X10&amp;"
per FTE"</f>
        <v>Vehicle Depreciation 208
per FTE</v>
      </c>
      <c r="Z10" s="323" t="s">
        <v>494</v>
      </c>
      <c r="AA10" s="322" t="str">
        <f>Z10&amp;"
per FTE"</f>
        <v>Incidental Medical /Medicine/Pharmacy 209
per FTE</v>
      </c>
      <c r="AB10" s="323" t="s">
        <v>495</v>
      </c>
      <c r="AC10" s="322" t="str">
        <f>AB10&amp;"
per FTE"</f>
        <v>Client Personal Allowances 211
per FTE</v>
      </c>
      <c r="AD10" s="323" t="s">
        <v>496</v>
      </c>
      <c r="AE10" s="322" t="str">
        <f>AD10&amp;"
per FTE"</f>
        <v>Provision Material Goods/Svs./Benefits 212
per FTE</v>
      </c>
      <c r="AF10" s="323" t="s">
        <v>497</v>
      </c>
      <c r="AG10" s="322" t="str">
        <f>AF10&amp;"
per FTE"</f>
        <v>Direct Client Wages 214
per FTE</v>
      </c>
      <c r="AH10" s="323" t="s">
        <v>498</v>
      </c>
      <c r="AI10" s="322" t="str">
        <f>AH10&amp;"
per FTE"</f>
        <v>Other Commercial Prod. &amp; Svs. 214
per FTE</v>
      </c>
      <c r="AJ10" s="323" t="s">
        <v>499</v>
      </c>
      <c r="AK10" s="322" t="str">
        <f>AJ10&amp;"
per FTE"</f>
        <v>Program Supplies &amp; Materials 215
per FTE</v>
      </c>
      <c r="AL10" s="323" t="s">
        <v>500</v>
      </c>
      <c r="AM10" s="322" t="str">
        <f>AL10&amp;"
per FTE"</f>
        <v>Non Charitable Expenses
per FTE</v>
      </c>
      <c r="AN10" s="323" t="s">
        <v>501</v>
      </c>
      <c r="AO10" s="322" t="str">
        <f>AN10&amp;"
per FTE"</f>
        <v>Other Expense
per FTE</v>
      </c>
      <c r="AP10" s="323" t="s">
        <v>502</v>
      </c>
      <c r="AQ10" s="322" t="str">
        <f>AP10&amp;"
per FTE"</f>
        <v>Total Other Program Expense
per FTE</v>
      </c>
    </row>
    <row r="11" spans="1:43" customFormat="1">
      <c r="A11" s="327" t="s">
        <v>503</v>
      </c>
      <c r="B11" s="321" t="s">
        <v>504</v>
      </c>
      <c r="D11" s="327" t="s">
        <v>505</v>
      </c>
      <c r="E11" s="326"/>
      <c r="F11" s="327" t="s">
        <v>505</v>
      </c>
      <c r="G11" s="326"/>
      <c r="H11" s="327" t="s">
        <v>505</v>
      </c>
      <c r="I11" s="326"/>
      <c r="J11" s="327" t="s">
        <v>505</v>
      </c>
      <c r="K11" s="326"/>
      <c r="L11" s="327" t="s">
        <v>505</v>
      </c>
      <c r="M11" s="326"/>
      <c r="N11" s="327" t="s">
        <v>505</v>
      </c>
      <c r="O11" s="326"/>
      <c r="P11" s="327" t="s">
        <v>505</v>
      </c>
      <c r="Q11" s="326"/>
      <c r="R11" s="327" t="s">
        <v>505</v>
      </c>
      <c r="S11" s="326"/>
      <c r="T11" s="327" t="s">
        <v>505</v>
      </c>
      <c r="U11" s="326"/>
      <c r="V11" s="327" t="s">
        <v>505</v>
      </c>
      <c r="W11" s="326"/>
      <c r="X11" s="327" t="s">
        <v>505</v>
      </c>
      <c r="Y11" s="326"/>
      <c r="Z11" s="327" t="s">
        <v>505</v>
      </c>
      <c r="AA11" s="326"/>
      <c r="AB11" s="327" t="s">
        <v>505</v>
      </c>
      <c r="AC11" s="326"/>
      <c r="AD11" s="327" t="s">
        <v>505</v>
      </c>
      <c r="AE11" s="326"/>
      <c r="AF11" s="327" t="s">
        <v>505</v>
      </c>
      <c r="AG11" s="326"/>
      <c r="AH11" s="327" t="s">
        <v>505</v>
      </c>
      <c r="AI11" s="326"/>
      <c r="AJ11" s="327" t="s">
        <v>505</v>
      </c>
      <c r="AK11" s="326"/>
      <c r="AL11" s="327" t="s">
        <v>505</v>
      </c>
      <c r="AM11" s="326"/>
      <c r="AN11" s="327" t="s">
        <v>505</v>
      </c>
      <c r="AO11" s="326"/>
      <c r="AP11" s="327" t="s">
        <v>505</v>
      </c>
      <c r="AQ11" s="326"/>
    </row>
    <row r="12" spans="1:43" customFormat="1">
      <c r="A12" s="327" t="s">
        <v>506</v>
      </c>
      <c r="B12" s="321">
        <v>8.01</v>
      </c>
      <c r="C12">
        <f>B12/$B$19</f>
        <v>5.4512045732952215E-2</v>
      </c>
      <c r="D12" s="320">
        <v>37205</v>
      </c>
      <c r="E12" s="319">
        <f>IF(OR($B12=0,D12=0),"",D12/$B12)</f>
        <v>4644.818976279651</v>
      </c>
      <c r="F12" s="318"/>
      <c r="G12" s="319" t="str">
        <f>IF(OR($B12=0,F12=0),"",F12/$B12)</f>
        <v/>
      </c>
      <c r="H12" s="320"/>
      <c r="I12" s="319" t="str">
        <f>IF(OR($B12=0,H12=0),"",H12/$B12)</f>
        <v/>
      </c>
      <c r="J12" s="320">
        <v>834479</v>
      </c>
      <c r="K12" s="319">
        <f>IF(OR($B12=0,J12=0),"",J12/$B12)</f>
        <v>104179.65043695382</v>
      </c>
      <c r="L12" s="320"/>
      <c r="M12" s="319" t="str">
        <f>IF(OR($B12=0,L12=0),"",L12/$B12)</f>
        <v/>
      </c>
      <c r="N12" s="320">
        <v>1925</v>
      </c>
      <c r="O12" s="319">
        <f>IF(OR($B12=0,N12=0),"",N12/$B12)</f>
        <v>240.32459425717855</v>
      </c>
      <c r="P12" s="320">
        <v>1670</v>
      </c>
      <c r="Q12" s="319">
        <f>IF(OR($B12=0,P12=0),"",P12/$B12)</f>
        <v>208.48938826466917</v>
      </c>
      <c r="R12" s="320">
        <v>54</v>
      </c>
      <c r="S12" s="319">
        <f>IF(OR($B12=0,R12=0),"",R12/$B12)</f>
        <v>6.7415730337078656</v>
      </c>
      <c r="T12" s="320"/>
      <c r="U12" s="319" t="str">
        <f>IF(OR($B12=0,T12=0),"",T12/$B12)</f>
        <v/>
      </c>
      <c r="V12" s="320"/>
      <c r="W12" s="319" t="str">
        <f>IF(OR($B12=0,V12=0),"",V12/$B12)</f>
        <v/>
      </c>
      <c r="X12" s="320"/>
      <c r="Y12" s="319" t="str">
        <f>IF(OR($B12=0,X12=0),"",X12/$B12)</f>
        <v/>
      </c>
      <c r="Z12" s="320"/>
      <c r="AA12" s="319" t="str">
        <f>IF(OR($B12=0,Z12=0),"",Z12/$B12)</f>
        <v/>
      </c>
      <c r="AB12" s="320">
        <v>54171</v>
      </c>
      <c r="AC12" s="319">
        <f>IF(OR($B12=0,AB12=0),"",AB12/$B12)</f>
        <v>6762.9213483146068</v>
      </c>
      <c r="AD12" s="320"/>
      <c r="AE12" s="319" t="str">
        <f>IF(OR($B12=0,AD12=0),"",AD12/$B12)</f>
        <v/>
      </c>
      <c r="AF12" s="320"/>
      <c r="AG12" s="319" t="str">
        <f>IF(OR($B12=0,AF12=0),"",AF12/$B12)</f>
        <v/>
      </c>
      <c r="AH12" s="320"/>
      <c r="AI12" s="319" t="str">
        <f>IF(OR($B12=0,AH12=0),"",AH12/$B12)</f>
        <v/>
      </c>
      <c r="AJ12" s="320">
        <v>268</v>
      </c>
      <c r="AK12" s="319">
        <f>IF(OR($B12=0,AJ12=0),"",AJ12/$B12)</f>
        <v>33.458177278401998</v>
      </c>
      <c r="AL12" s="320"/>
      <c r="AM12" s="319" t="str">
        <f>IF(OR($B12=0,AL12=0),"",AL12/$B12)</f>
        <v/>
      </c>
      <c r="AN12" s="320"/>
      <c r="AO12" s="319" t="str">
        <f>IF(OR($B12=0,AN12=0),"",AN12/$B12)</f>
        <v/>
      </c>
      <c r="AP12" s="320">
        <v>892567</v>
      </c>
      <c r="AQ12" s="319">
        <f>IF(OR($B12=0,AP12=0),"",AP12/$B12)</f>
        <v>111431.58551810238</v>
      </c>
    </row>
    <row r="13" spans="1:43" customFormat="1">
      <c r="A13" s="327" t="s">
        <v>507</v>
      </c>
      <c r="B13" s="321">
        <v>99.34</v>
      </c>
      <c r="C13">
        <f t="shared" ref="C13:C17" si="0">B13/$B$19</f>
        <v>0.67605825507009654</v>
      </c>
      <c r="D13" s="320">
        <v>658176</v>
      </c>
      <c r="E13" s="319">
        <f t="shared" ref="E13:G76" si="1">IF(OR($B13=0,D13=0),"",D13/$B13)</f>
        <v>6625.4882222669621</v>
      </c>
      <c r="F13" s="320">
        <v>192704</v>
      </c>
      <c r="G13" s="319">
        <f t="shared" si="1"/>
        <v>1939.8429635594925</v>
      </c>
      <c r="H13" s="320"/>
      <c r="I13" s="319" t="str">
        <f t="shared" ref="I13:I76" si="2">IF(OR($B13=0,H13=0),"",H13/$B13)</f>
        <v/>
      </c>
      <c r="J13" s="320"/>
      <c r="K13" s="319" t="str">
        <f t="shared" ref="K13:K76" si="3">IF(OR($B13=0,J13=0),"",J13/$B13)</f>
        <v/>
      </c>
      <c r="L13" s="320">
        <v>33019</v>
      </c>
      <c r="M13" s="319">
        <f t="shared" ref="M13:M76" si="4">IF(OR($B13=0,L13=0),"",L13/$B13)</f>
        <v>332.38373263539359</v>
      </c>
      <c r="N13" s="320">
        <v>787</v>
      </c>
      <c r="O13" s="319">
        <f t="shared" ref="O13:O76" si="5">IF(OR($B13=0,N13=0),"",N13/$B13)</f>
        <v>7.9222870948258501</v>
      </c>
      <c r="P13" s="320">
        <v>13635</v>
      </c>
      <c r="Q13" s="319">
        <f t="shared" ref="Q13:Q76" si="6">IF(OR($B13=0,P13=0),"",P13/$B13)</f>
        <v>137.25588886651903</v>
      </c>
      <c r="R13" s="320"/>
      <c r="S13" s="319" t="str">
        <f t="shared" ref="S13:S76" si="7">IF(OR($B13=0,R13=0),"",R13/$B13)</f>
        <v/>
      </c>
      <c r="T13" s="320">
        <v>92</v>
      </c>
      <c r="U13" s="319">
        <f t="shared" ref="U13:U76" si="8">IF(OR($B13=0,T13=0),"",T13/$B13)</f>
        <v>0.92611234145359367</v>
      </c>
      <c r="V13" s="320"/>
      <c r="W13" s="319" t="str">
        <f t="shared" ref="W13:W76" si="9">IF(OR($B13=0,V13=0),"",V13/$B13)</f>
        <v/>
      </c>
      <c r="X13" s="320"/>
      <c r="Y13" s="319" t="str">
        <f t="shared" ref="Y13:Y76" si="10">IF(OR($B13=0,X13=0),"",X13/$B13)</f>
        <v/>
      </c>
      <c r="Z13" s="320"/>
      <c r="AA13" s="319" t="str">
        <f t="shared" ref="AA13:AA76" si="11">IF(OR($B13=0,Z13=0),"",Z13/$B13)</f>
        <v/>
      </c>
      <c r="AB13" s="320"/>
      <c r="AC13" s="319" t="str">
        <f t="shared" ref="AC13:AC76" si="12">IF(OR($B13=0,AB13=0),"",AB13/$B13)</f>
        <v/>
      </c>
      <c r="AD13" s="320"/>
      <c r="AE13" s="319" t="str">
        <f t="shared" ref="AE13:AE76" si="13">IF(OR($B13=0,AD13=0),"",AD13/$B13)</f>
        <v/>
      </c>
      <c r="AF13" s="320"/>
      <c r="AG13" s="319" t="str">
        <f t="shared" ref="AG13:AG76" si="14">IF(OR($B13=0,AF13=0),"",AF13/$B13)</f>
        <v/>
      </c>
      <c r="AH13" s="320"/>
      <c r="AI13" s="319" t="str">
        <f t="shared" ref="AI13:AI76" si="15">IF(OR($B13=0,AH13=0),"",AH13/$B13)</f>
        <v/>
      </c>
      <c r="AJ13" s="320">
        <v>184742</v>
      </c>
      <c r="AK13" s="319">
        <f t="shared" ref="AK13:AK76" si="16">IF(OR($B13=0,AJ13=0),"",AJ13/$B13)</f>
        <v>1859.6939802697805</v>
      </c>
      <c r="AL13" s="320"/>
      <c r="AM13" s="319" t="str">
        <f t="shared" ref="AM13:AM76" si="17">IF(OR($B13=0,AL13=0),"",AL13/$B13)</f>
        <v/>
      </c>
      <c r="AN13" s="320"/>
      <c r="AO13" s="319" t="str">
        <f t="shared" ref="AO13:AO76" si="18">IF(OR($B13=0,AN13=0),"",AN13/$B13)</f>
        <v/>
      </c>
      <c r="AP13" s="320">
        <v>424979</v>
      </c>
      <c r="AQ13" s="319">
        <f t="shared" ref="AQ13:AQ76" si="19">IF(OR($B13=0,AP13=0),"",AP13/$B13)</f>
        <v>4278.0249647674655</v>
      </c>
    </row>
    <row r="14" spans="1:43" customFormat="1">
      <c r="A14" s="317"/>
      <c r="B14">
        <v>19.170000000000002</v>
      </c>
      <c r="C14">
        <f t="shared" si="0"/>
        <v>0.13046141282155982</v>
      </c>
      <c r="D14" s="316">
        <v>105988</v>
      </c>
      <c r="E14" s="319">
        <f t="shared" si="1"/>
        <v>5528.847157016171</v>
      </c>
      <c r="F14" s="316">
        <v>62275</v>
      </c>
      <c r="G14" s="319">
        <f t="shared" si="1"/>
        <v>3248.5654668753259</v>
      </c>
      <c r="H14" s="316"/>
      <c r="I14" s="319" t="str">
        <f t="shared" si="2"/>
        <v/>
      </c>
      <c r="J14" s="316"/>
      <c r="K14" s="319" t="str">
        <f t="shared" si="3"/>
        <v/>
      </c>
      <c r="L14" s="316"/>
      <c r="M14" s="319" t="str">
        <f t="shared" si="4"/>
        <v/>
      </c>
      <c r="N14" s="316">
        <v>589</v>
      </c>
      <c r="O14" s="319">
        <f t="shared" si="5"/>
        <v>30.725091288471567</v>
      </c>
      <c r="P14" s="316">
        <v>13545</v>
      </c>
      <c r="Q14" s="319">
        <f t="shared" si="6"/>
        <v>706.57276995305153</v>
      </c>
      <c r="R14" s="316"/>
      <c r="S14" s="319" t="str">
        <f t="shared" si="7"/>
        <v/>
      </c>
      <c r="T14" s="316"/>
      <c r="U14" s="319" t="str">
        <f t="shared" si="8"/>
        <v/>
      </c>
      <c r="V14" s="316"/>
      <c r="W14" s="319" t="str">
        <f t="shared" si="9"/>
        <v/>
      </c>
      <c r="X14" s="316"/>
      <c r="Y14" s="319" t="str">
        <f t="shared" si="10"/>
        <v/>
      </c>
      <c r="Z14" s="316"/>
      <c r="AA14" s="319" t="str">
        <f t="shared" si="11"/>
        <v/>
      </c>
      <c r="AB14" s="316"/>
      <c r="AC14" s="319" t="str">
        <f t="shared" si="12"/>
        <v/>
      </c>
      <c r="AD14" s="316">
        <v>76807</v>
      </c>
      <c r="AE14" s="319">
        <f t="shared" si="13"/>
        <v>4006.6249347939483</v>
      </c>
      <c r="AF14" s="316"/>
      <c r="AG14" s="319" t="str">
        <f t="shared" si="14"/>
        <v/>
      </c>
      <c r="AH14" s="316"/>
      <c r="AI14" s="319" t="str">
        <f t="shared" si="15"/>
        <v/>
      </c>
      <c r="AJ14" s="316">
        <v>26663</v>
      </c>
      <c r="AK14" s="319">
        <f t="shared" si="16"/>
        <v>1390.8711528429837</v>
      </c>
      <c r="AL14" s="316"/>
      <c r="AM14" s="319" t="str">
        <f t="shared" si="17"/>
        <v/>
      </c>
      <c r="AN14" s="316"/>
      <c r="AO14" s="319" t="str">
        <f t="shared" si="18"/>
        <v/>
      </c>
      <c r="AP14" s="316">
        <v>179879</v>
      </c>
      <c r="AQ14" s="319">
        <f t="shared" si="19"/>
        <v>9383.3594157537809</v>
      </c>
    </row>
    <row r="15" spans="1:43" customFormat="1">
      <c r="A15" s="327" t="s">
        <v>508</v>
      </c>
      <c r="B15" s="321">
        <v>11.49</v>
      </c>
      <c r="C15">
        <f t="shared" si="0"/>
        <v>7.8195181706819092E-2</v>
      </c>
      <c r="D15" s="320">
        <v>17</v>
      </c>
      <c r="E15" s="319">
        <f t="shared" si="1"/>
        <v>1.4795474325500435</v>
      </c>
      <c r="F15" s="320">
        <v>60270</v>
      </c>
      <c r="G15" s="319">
        <f t="shared" si="1"/>
        <v>5245.4308093994778</v>
      </c>
      <c r="H15" s="320"/>
      <c r="I15" s="319" t="str">
        <f t="shared" si="2"/>
        <v/>
      </c>
      <c r="J15" s="320">
        <v>322232</v>
      </c>
      <c r="K15" s="319">
        <f t="shared" si="3"/>
        <v>28044.560487380331</v>
      </c>
      <c r="L15" s="320">
        <v>99717</v>
      </c>
      <c r="M15" s="319">
        <f t="shared" si="4"/>
        <v>8678.5900783289817</v>
      </c>
      <c r="N15" s="320">
        <v>11126</v>
      </c>
      <c r="O15" s="319">
        <f t="shared" si="5"/>
        <v>968.3202785030461</v>
      </c>
      <c r="P15" s="320">
        <v>1368</v>
      </c>
      <c r="Q15" s="319">
        <f t="shared" si="6"/>
        <v>119.06005221932115</v>
      </c>
      <c r="R15" s="320">
        <v>7202</v>
      </c>
      <c r="S15" s="319">
        <f t="shared" si="7"/>
        <v>626.80591818973016</v>
      </c>
      <c r="T15" s="320"/>
      <c r="U15" s="319" t="str">
        <f t="shared" si="8"/>
        <v/>
      </c>
      <c r="V15" s="320"/>
      <c r="W15" s="319" t="str">
        <f t="shared" si="9"/>
        <v/>
      </c>
      <c r="X15" s="320"/>
      <c r="Y15" s="319" t="str">
        <f t="shared" si="10"/>
        <v/>
      </c>
      <c r="Z15" s="320"/>
      <c r="AA15" s="319" t="str">
        <f t="shared" si="11"/>
        <v/>
      </c>
      <c r="AB15" s="320"/>
      <c r="AC15" s="319" t="str">
        <f t="shared" si="12"/>
        <v/>
      </c>
      <c r="AD15" s="320"/>
      <c r="AE15" s="319" t="str">
        <f t="shared" si="13"/>
        <v/>
      </c>
      <c r="AF15" s="320"/>
      <c r="AG15" s="319" t="str">
        <f t="shared" si="14"/>
        <v/>
      </c>
      <c r="AH15" s="320"/>
      <c r="AI15" s="319" t="str">
        <f t="shared" si="15"/>
        <v/>
      </c>
      <c r="AJ15" s="320">
        <v>153102</v>
      </c>
      <c r="AK15" s="319">
        <f t="shared" si="16"/>
        <v>13324.804177545691</v>
      </c>
      <c r="AL15" s="320"/>
      <c r="AM15" s="319" t="str">
        <f t="shared" si="17"/>
        <v/>
      </c>
      <c r="AN15" s="320"/>
      <c r="AO15" s="319" t="str">
        <f t="shared" si="18"/>
        <v/>
      </c>
      <c r="AP15" s="320">
        <v>655017</v>
      </c>
      <c r="AQ15" s="319">
        <f t="shared" si="19"/>
        <v>57007.571801566577</v>
      </c>
    </row>
    <row r="16" spans="1:43" customFormat="1">
      <c r="A16" s="317"/>
      <c r="B16">
        <v>1.3939999999999999</v>
      </c>
      <c r="C16">
        <f t="shared" si="0"/>
        <v>9.4868653872328818E-3</v>
      </c>
      <c r="D16" s="316"/>
      <c r="E16" s="319" t="str">
        <f t="shared" si="1"/>
        <v/>
      </c>
      <c r="F16" s="316">
        <v>604</v>
      </c>
      <c r="G16" s="319">
        <f t="shared" si="1"/>
        <v>433.28550932568152</v>
      </c>
      <c r="H16" s="316"/>
      <c r="I16" s="319" t="str">
        <f t="shared" si="2"/>
        <v/>
      </c>
      <c r="J16" s="316">
        <v>50</v>
      </c>
      <c r="K16" s="319">
        <f t="shared" si="3"/>
        <v>35.868005738880917</v>
      </c>
      <c r="L16" s="316"/>
      <c r="M16" s="319" t="str">
        <f t="shared" si="4"/>
        <v/>
      </c>
      <c r="N16" s="316">
        <v>9019</v>
      </c>
      <c r="O16" s="319">
        <f t="shared" si="5"/>
        <v>6469.8708751793401</v>
      </c>
      <c r="P16" s="316">
        <v>23</v>
      </c>
      <c r="Q16" s="319">
        <f t="shared" si="6"/>
        <v>16.499282639885223</v>
      </c>
      <c r="R16" s="316"/>
      <c r="S16" s="319" t="str">
        <f t="shared" si="7"/>
        <v/>
      </c>
      <c r="T16" s="316"/>
      <c r="U16" s="319" t="str">
        <f t="shared" si="8"/>
        <v/>
      </c>
      <c r="V16" s="316"/>
      <c r="W16" s="319" t="str">
        <f t="shared" si="9"/>
        <v/>
      </c>
      <c r="X16" s="316"/>
      <c r="Y16" s="319" t="str">
        <f t="shared" si="10"/>
        <v/>
      </c>
      <c r="Z16" s="316"/>
      <c r="AA16" s="319" t="str">
        <f t="shared" si="11"/>
        <v/>
      </c>
      <c r="AB16" s="316"/>
      <c r="AC16" s="319" t="str">
        <f t="shared" si="12"/>
        <v/>
      </c>
      <c r="AD16" s="316"/>
      <c r="AE16" s="319" t="str">
        <f t="shared" si="13"/>
        <v/>
      </c>
      <c r="AF16" s="316"/>
      <c r="AG16" s="319" t="str">
        <f t="shared" si="14"/>
        <v/>
      </c>
      <c r="AH16" s="316"/>
      <c r="AI16" s="319" t="str">
        <f t="shared" si="15"/>
        <v/>
      </c>
      <c r="AJ16" s="316"/>
      <c r="AK16" s="319" t="str">
        <f t="shared" si="16"/>
        <v/>
      </c>
      <c r="AL16" s="316"/>
      <c r="AM16" s="319" t="str">
        <f t="shared" si="17"/>
        <v/>
      </c>
      <c r="AN16" s="316"/>
      <c r="AO16" s="319" t="str">
        <f t="shared" si="18"/>
        <v/>
      </c>
      <c r="AP16" s="316">
        <v>9696</v>
      </c>
      <c r="AQ16" s="319">
        <f t="shared" si="19"/>
        <v>6955.5236728837881</v>
      </c>
    </row>
    <row r="17" spans="1:43" customFormat="1">
      <c r="A17" s="327" t="s">
        <v>509</v>
      </c>
      <c r="B17" s="321">
        <v>8.93</v>
      </c>
      <c r="C17">
        <f t="shared" si="0"/>
        <v>6.0773104668572192E-2</v>
      </c>
      <c r="D17" s="320">
        <v>33032</v>
      </c>
      <c r="E17" s="319">
        <f t="shared" si="1"/>
        <v>3698.9921612541993</v>
      </c>
      <c r="F17" s="320"/>
      <c r="G17" s="319" t="str">
        <f t="shared" si="1"/>
        <v/>
      </c>
      <c r="H17" s="320"/>
      <c r="I17" s="319" t="str">
        <f t="shared" si="2"/>
        <v/>
      </c>
      <c r="J17" s="320"/>
      <c r="K17" s="319" t="str">
        <f t="shared" si="3"/>
        <v/>
      </c>
      <c r="L17" s="320"/>
      <c r="M17" s="319" t="str">
        <f t="shared" si="4"/>
        <v/>
      </c>
      <c r="N17" s="320">
        <v>10737</v>
      </c>
      <c r="O17" s="319">
        <f t="shared" si="5"/>
        <v>1202.3516237402016</v>
      </c>
      <c r="P17" s="320"/>
      <c r="Q17" s="319" t="str">
        <f t="shared" si="6"/>
        <v/>
      </c>
      <c r="R17" s="320">
        <v>76</v>
      </c>
      <c r="S17" s="319">
        <f t="shared" si="7"/>
        <v>8.5106382978723403</v>
      </c>
      <c r="T17" s="320"/>
      <c r="U17" s="319" t="str">
        <f t="shared" si="8"/>
        <v/>
      </c>
      <c r="V17" s="320">
        <v>4020</v>
      </c>
      <c r="W17" s="319">
        <f t="shared" si="9"/>
        <v>450.16797312430015</v>
      </c>
      <c r="X17" s="320"/>
      <c r="Y17" s="319" t="str">
        <f t="shared" si="10"/>
        <v/>
      </c>
      <c r="Z17" s="320">
        <v>4640</v>
      </c>
      <c r="AA17" s="319">
        <f t="shared" si="11"/>
        <v>519.59686450167976</v>
      </c>
      <c r="AB17" s="320"/>
      <c r="AC17" s="319" t="str">
        <f t="shared" si="12"/>
        <v/>
      </c>
      <c r="AD17" s="320"/>
      <c r="AE17" s="319" t="str">
        <f t="shared" si="13"/>
        <v/>
      </c>
      <c r="AF17" s="320"/>
      <c r="AG17" s="319" t="str">
        <f t="shared" si="14"/>
        <v/>
      </c>
      <c r="AH17" s="320"/>
      <c r="AI17" s="319" t="str">
        <f t="shared" si="15"/>
        <v/>
      </c>
      <c r="AJ17" s="320">
        <v>2744</v>
      </c>
      <c r="AK17" s="319">
        <f t="shared" si="16"/>
        <v>307.27883538633819</v>
      </c>
      <c r="AL17" s="320"/>
      <c r="AM17" s="319" t="str">
        <f t="shared" si="17"/>
        <v/>
      </c>
      <c r="AN17" s="320">
        <v>83754</v>
      </c>
      <c r="AO17" s="319">
        <f t="shared" si="18"/>
        <v>9378.9473684210534</v>
      </c>
      <c r="AP17" s="320">
        <v>105971</v>
      </c>
      <c r="AQ17" s="319">
        <f t="shared" si="19"/>
        <v>11866.853303471446</v>
      </c>
    </row>
    <row r="18" spans="1:43" customFormat="1">
      <c r="E18" s="319" t="str">
        <f t="shared" si="1"/>
        <v/>
      </c>
      <c r="G18" s="319" t="str">
        <f t="shared" si="1"/>
        <v/>
      </c>
      <c r="I18" s="319" t="str">
        <f t="shared" si="2"/>
        <v/>
      </c>
      <c r="K18" s="319" t="str">
        <f t="shared" si="3"/>
        <v/>
      </c>
      <c r="M18" s="319" t="str">
        <f t="shared" si="4"/>
        <v/>
      </c>
      <c r="O18" s="319" t="str">
        <f t="shared" si="5"/>
        <v/>
      </c>
      <c r="Q18" s="319" t="str">
        <f t="shared" si="6"/>
        <v/>
      </c>
      <c r="S18" s="319" t="str">
        <f t="shared" si="7"/>
        <v/>
      </c>
      <c r="U18" s="319" t="str">
        <f t="shared" si="8"/>
        <v/>
      </c>
      <c r="W18" s="319" t="str">
        <f t="shared" si="9"/>
        <v/>
      </c>
      <c r="Y18" s="319" t="str">
        <f t="shared" si="10"/>
        <v/>
      </c>
      <c r="AA18" s="319" t="str">
        <f t="shared" si="11"/>
        <v/>
      </c>
      <c r="AC18" s="319" t="str">
        <f t="shared" si="12"/>
        <v/>
      </c>
      <c r="AE18" s="319" t="str">
        <f t="shared" si="13"/>
        <v/>
      </c>
      <c r="AG18" s="319" t="str">
        <f t="shared" si="14"/>
        <v/>
      </c>
      <c r="AI18" s="319" t="str">
        <f t="shared" si="15"/>
        <v/>
      </c>
      <c r="AK18" s="319" t="str">
        <f t="shared" si="16"/>
        <v/>
      </c>
      <c r="AM18" s="319" t="str">
        <f t="shared" si="17"/>
        <v/>
      </c>
      <c r="AO18" s="319" t="str">
        <f t="shared" si="18"/>
        <v/>
      </c>
      <c r="AQ18" s="319" t="str">
        <f t="shared" si="19"/>
        <v/>
      </c>
    </row>
    <row r="19" spans="1:43" customFormat="1">
      <c r="B19">
        <f>SUM(B12:B18)-1.394</f>
        <v>146.94000000000003</v>
      </c>
      <c r="E19" s="319" t="str">
        <f t="shared" si="1"/>
        <v/>
      </c>
      <c r="G19" s="319" t="str">
        <f t="shared" si="1"/>
        <v/>
      </c>
      <c r="I19" s="319" t="str">
        <f t="shared" si="2"/>
        <v/>
      </c>
      <c r="K19" s="319" t="str">
        <f t="shared" si="3"/>
        <v/>
      </c>
      <c r="M19" s="319" t="str">
        <f t="shared" si="4"/>
        <v/>
      </c>
      <c r="O19" s="319" t="str">
        <f t="shared" si="5"/>
        <v/>
      </c>
      <c r="Q19" s="319" t="str">
        <f t="shared" si="6"/>
        <v/>
      </c>
      <c r="S19" s="319" t="str">
        <f t="shared" si="7"/>
        <v/>
      </c>
      <c r="U19" s="319" t="str">
        <f t="shared" si="8"/>
        <v/>
      </c>
      <c r="W19" s="319" t="str">
        <f t="shared" si="9"/>
        <v/>
      </c>
      <c r="Y19" s="319" t="str">
        <f t="shared" si="10"/>
        <v/>
      </c>
      <c r="AA19" s="319" t="str">
        <f t="shared" si="11"/>
        <v/>
      </c>
      <c r="AC19" s="319" t="str">
        <f t="shared" si="12"/>
        <v/>
      </c>
      <c r="AE19" s="319" t="str">
        <f t="shared" si="13"/>
        <v/>
      </c>
      <c r="AG19" s="319" t="str">
        <f t="shared" si="14"/>
        <v/>
      </c>
      <c r="AI19" s="319" t="str">
        <f t="shared" si="15"/>
        <v/>
      </c>
      <c r="AK19" s="319" t="str">
        <f t="shared" si="16"/>
        <v/>
      </c>
      <c r="AM19" s="319" t="str">
        <f t="shared" si="17"/>
        <v/>
      </c>
      <c r="AO19" s="319" t="str">
        <f t="shared" si="18"/>
        <v/>
      </c>
      <c r="AQ19" s="319" t="str">
        <f t="shared" si="19"/>
        <v/>
      </c>
    </row>
    <row r="20" spans="1:43" customFormat="1">
      <c r="D20" s="359">
        <f>SUM(D12:D17)</f>
        <v>834418</v>
      </c>
      <c r="E20" s="319" t="str">
        <f t="shared" si="1"/>
        <v/>
      </c>
      <c r="G20" s="319" t="str">
        <f t="shared" si="1"/>
        <v/>
      </c>
      <c r="I20" s="319" t="str">
        <f t="shared" si="2"/>
        <v/>
      </c>
      <c r="K20" s="319" t="str">
        <f t="shared" si="3"/>
        <v/>
      </c>
      <c r="M20" s="319" t="str">
        <f t="shared" si="4"/>
        <v/>
      </c>
      <c r="O20" s="319" t="str">
        <f t="shared" si="5"/>
        <v/>
      </c>
      <c r="Q20" s="319" t="str">
        <f t="shared" si="6"/>
        <v/>
      </c>
      <c r="S20" s="319" t="str">
        <f t="shared" si="7"/>
        <v/>
      </c>
      <c r="U20" s="319" t="str">
        <f t="shared" si="8"/>
        <v/>
      </c>
      <c r="W20" s="319" t="str">
        <f t="shared" si="9"/>
        <v/>
      </c>
      <c r="Y20" s="319" t="str">
        <f t="shared" si="10"/>
        <v/>
      </c>
      <c r="AA20" s="319" t="str">
        <f t="shared" si="11"/>
        <v/>
      </c>
      <c r="AC20" s="319" t="str">
        <f t="shared" si="12"/>
        <v/>
      </c>
      <c r="AE20" s="319" t="str">
        <f t="shared" si="13"/>
        <v/>
      </c>
      <c r="AG20" s="319" t="str">
        <f t="shared" si="14"/>
        <v/>
      </c>
      <c r="AI20" s="319" t="str">
        <f t="shared" si="15"/>
        <v/>
      </c>
      <c r="AK20" s="319" t="str">
        <f t="shared" si="16"/>
        <v/>
      </c>
      <c r="AM20" s="319" t="str">
        <f t="shared" si="17"/>
        <v/>
      </c>
      <c r="AO20" s="319" t="str">
        <f t="shared" si="18"/>
        <v/>
      </c>
      <c r="AQ20" s="319" t="str">
        <f t="shared" si="19"/>
        <v/>
      </c>
    </row>
    <row r="21" spans="1:43" customFormat="1">
      <c r="A21" t="s">
        <v>594</v>
      </c>
      <c r="D21" s="359">
        <f>D20/B19</f>
        <v>5678.6307336327745</v>
      </c>
      <c r="E21" s="319" t="str">
        <f t="shared" si="1"/>
        <v/>
      </c>
      <c r="G21" s="319" t="str">
        <f t="shared" si="1"/>
        <v/>
      </c>
      <c r="I21" s="319" t="str">
        <f t="shared" si="2"/>
        <v/>
      </c>
      <c r="K21" s="319" t="str">
        <f t="shared" si="3"/>
        <v/>
      </c>
      <c r="M21" s="319" t="str">
        <f t="shared" si="4"/>
        <v/>
      </c>
      <c r="O21" s="319" t="str">
        <f t="shared" si="5"/>
        <v/>
      </c>
      <c r="Q21" s="319" t="str">
        <f t="shared" si="6"/>
        <v/>
      </c>
      <c r="S21" s="319" t="str">
        <f t="shared" si="7"/>
        <v/>
      </c>
      <c r="U21" s="319" t="str">
        <f t="shared" si="8"/>
        <v/>
      </c>
      <c r="W21" s="319" t="str">
        <f t="shared" si="9"/>
        <v/>
      </c>
      <c r="Y21" s="319" t="str">
        <f t="shared" si="10"/>
        <v/>
      </c>
      <c r="AA21" s="319" t="str">
        <f t="shared" si="11"/>
        <v/>
      </c>
      <c r="AC21" s="319" t="str">
        <f t="shared" si="12"/>
        <v/>
      </c>
      <c r="AE21" s="319" t="str">
        <f t="shared" si="13"/>
        <v/>
      </c>
      <c r="AG21" s="319" t="str">
        <f t="shared" si="14"/>
        <v/>
      </c>
      <c r="AI21" s="319" t="str">
        <f t="shared" si="15"/>
        <v/>
      </c>
      <c r="AK21" s="319" t="str">
        <f t="shared" si="16"/>
        <v/>
      </c>
      <c r="AM21" s="319" t="str">
        <f t="shared" si="17"/>
        <v/>
      </c>
      <c r="AO21" s="319" t="str">
        <f t="shared" si="18"/>
        <v/>
      </c>
      <c r="AQ21" s="319" t="str">
        <f t="shared" si="19"/>
        <v/>
      </c>
    </row>
    <row r="22" spans="1:43" customFormat="1">
      <c r="D22" s="359"/>
      <c r="E22" s="319" t="str">
        <f t="shared" si="1"/>
        <v/>
      </c>
      <c r="G22" s="319" t="str">
        <f t="shared" si="1"/>
        <v/>
      </c>
      <c r="I22" s="319" t="str">
        <f t="shared" si="2"/>
        <v/>
      </c>
      <c r="K22" s="319" t="str">
        <f t="shared" si="3"/>
        <v/>
      </c>
      <c r="M22" s="319" t="str">
        <f t="shared" si="4"/>
        <v/>
      </c>
      <c r="O22" s="319" t="str">
        <f t="shared" si="5"/>
        <v/>
      </c>
      <c r="Q22" s="319" t="str">
        <f t="shared" si="6"/>
        <v/>
      </c>
      <c r="S22" s="319" t="str">
        <f t="shared" si="7"/>
        <v/>
      </c>
      <c r="U22" s="319" t="str">
        <f t="shared" si="8"/>
        <v/>
      </c>
      <c r="W22" s="319" t="str">
        <f t="shared" si="9"/>
        <v/>
      </c>
      <c r="Y22" s="319" t="str">
        <f t="shared" si="10"/>
        <v/>
      </c>
      <c r="AA22" s="319" t="str">
        <f t="shared" si="11"/>
        <v/>
      </c>
      <c r="AC22" s="319" t="str">
        <f t="shared" si="12"/>
        <v/>
      </c>
      <c r="AE22" s="319" t="str">
        <f t="shared" si="13"/>
        <v/>
      </c>
      <c r="AG22" s="319" t="str">
        <f t="shared" si="14"/>
        <v/>
      </c>
      <c r="AI22" s="319" t="str">
        <f t="shared" si="15"/>
        <v/>
      </c>
      <c r="AK22" s="319" t="str">
        <f t="shared" si="16"/>
        <v/>
      </c>
      <c r="AM22" s="319" t="str">
        <f t="shared" si="17"/>
        <v/>
      </c>
      <c r="AO22" s="319" t="str">
        <f t="shared" si="18"/>
        <v/>
      </c>
      <c r="AQ22" s="319" t="str">
        <f t="shared" si="19"/>
        <v/>
      </c>
    </row>
    <row r="23" spans="1:43" customFormat="1">
      <c r="D23" s="359"/>
      <c r="E23" s="319" t="str">
        <f t="shared" si="1"/>
        <v/>
      </c>
      <c r="G23" s="319" t="str">
        <f t="shared" si="1"/>
        <v/>
      </c>
      <c r="I23" s="319" t="str">
        <f t="shared" si="2"/>
        <v/>
      </c>
      <c r="K23" s="319" t="str">
        <f t="shared" si="3"/>
        <v/>
      </c>
      <c r="M23" s="319" t="str">
        <f t="shared" si="4"/>
        <v/>
      </c>
      <c r="O23" s="319" t="str">
        <f t="shared" si="5"/>
        <v/>
      </c>
      <c r="Q23" s="319" t="str">
        <f t="shared" si="6"/>
        <v/>
      </c>
      <c r="S23" s="319" t="str">
        <f t="shared" si="7"/>
        <v/>
      </c>
      <c r="U23" s="319" t="str">
        <f t="shared" si="8"/>
        <v/>
      </c>
      <c r="W23" s="319" t="str">
        <f t="shared" si="9"/>
        <v/>
      </c>
      <c r="Y23" s="319" t="str">
        <f t="shared" si="10"/>
        <v/>
      </c>
      <c r="AA23" s="319" t="str">
        <f t="shared" si="11"/>
        <v/>
      </c>
      <c r="AC23" s="319" t="str">
        <f t="shared" si="12"/>
        <v/>
      </c>
      <c r="AE23" s="319" t="str">
        <f t="shared" si="13"/>
        <v/>
      </c>
      <c r="AG23" s="319" t="str">
        <f t="shared" si="14"/>
        <v/>
      </c>
      <c r="AI23" s="319" t="str">
        <f t="shared" si="15"/>
        <v/>
      </c>
      <c r="AK23" s="319" t="str">
        <f t="shared" si="16"/>
        <v/>
      </c>
      <c r="AM23" s="319" t="str">
        <f t="shared" si="17"/>
        <v/>
      </c>
      <c r="AO23" s="319" t="str">
        <f t="shared" si="18"/>
        <v/>
      </c>
      <c r="AQ23" s="319" t="str">
        <f t="shared" si="19"/>
        <v/>
      </c>
    </row>
    <row r="24" spans="1:43" customFormat="1">
      <c r="D24" s="359"/>
      <c r="E24" s="319" t="str">
        <f t="shared" si="1"/>
        <v/>
      </c>
      <c r="G24" s="319" t="str">
        <f t="shared" si="1"/>
        <v/>
      </c>
      <c r="I24" s="319" t="str">
        <f t="shared" si="2"/>
        <v/>
      </c>
      <c r="K24" s="319" t="str">
        <f t="shared" si="3"/>
        <v/>
      </c>
      <c r="M24" s="319" t="str">
        <f t="shared" si="4"/>
        <v/>
      </c>
      <c r="O24" s="319" t="str">
        <f t="shared" si="5"/>
        <v/>
      </c>
      <c r="Q24" s="319" t="str">
        <f t="shared" si="6"/>
        <v/>
      </c>
      <c r="S24" s="319" t="str">
        <f t="shared" si="7"/>
        <v/>
      </c>
      <c r="U24" s="319" t="str">
        <f t="shared" si="8"/>
        <v/>
      </c>
      <c r="W24" s="319" t="str">
        <f t="shared" si="9"/>
        <v/>
      </c>
      <c r="Y24" s="319" t="str">
        <f t="shared" si="10"/>
        <v/>
      </c>
      <c r="AA24" s="319" t="str">
        <f t="shared" si="11"/>
        <v/>
      </c>
      <c r="AC24" s="319" t="str">
        <f t="shared" si="12"/>
        <v/>
      </c>
      <c r="AE24" s="319" t="str">
        <f t="shared" si="13"/>
        <v/>
      </c>
      <c r="AG24" s="319" t="str">
        <f t="shared" si="14"/>
        <v/>
      </c>
      <c r="AI24" s="319" t="str">
        <f t="shared" si="15"/>
        <v/>
      </c>
      <c r="AK24" s="319" t="str">
        <f t="shared" si="16"/>
        <v/>
      </c>
      <c r="AM24" s="319" t="str">
        <f t="shared" si="17"/>
        <v/>
      </c>
      <c r="AO24" s="319" t="str">
        <f t="shared" si="18"/>
        <v/>
      </c>
      <c r="AQ24" s="319" t="str">
        <f t="shared" si="19"/>
        <v/>
      </c>
    </row>
    <row r="25" spans="1:43" customFormat="1">
      <c r="D25" s="359"/>
      <c r="E25" s="319" t="str">
        <f t="shared" si="1"/>
        <v/>
      </c>
      <c r="G25" s="319" t="str">
        <f t="shared" si="1"/>
        <v/>
      </c>
      <c r="I25" s="319" t="str">
        <f t="shared" si="2"/>
        <v/>
      </c>
      <c r="K25" s="319" t="str">
        <f t="shared" si="3"/>
        <v/>
      </c>
      <c r="M25" s="319" t="str">
        <f t="shared" si="4"/>
        <v/>
      </c>
      <c r="O25" s="319" t="str">
        <f t="shared" si="5"/>
        <v/>
      </c>
      <c r="Q25" s="319" t="str">
        <f t="shared" si="6"/>
        <v/>
      </c>
      <c r="S25" s="319" t="str">
        <f t="shared" si="7"/>
        <v/>
      </c>
      <c r="U25" s="319" t="str">
        <f t="shared" si="8"/>
        <v/>
      </c>
      <c r="W25" s="319" t="str">
        <f t="shared" si="9"/>
        <v/>
      </c>
      <c r="Y25" s="319" t="str">
        <f t="shared" si="10"/>
        <v/>
      </c>
      <c r="AA25" s="319" t="str">
        <f t="shared" si="11"/>
        <v/>
      </c>
      <c r="AC25" s="319" t="str">
        <f t="shared" si="12"/>
        <v/>
      </c>
      <c r="AE25" s="319" t="str">
        <f t="shared" si="13"/>
        <v/>
      </c>
      <c r="AG25" s="319" t="str">
        <f t="shared" si="14"/>
        <v/>
      </c>
      <c r="AI25" s="319" t="str">
        <f t="shared" si="15"/>
        <v/>
      </c>
      <c r="AK25" s="319" t="str">
        <f t="shared" si="16"/>
        <v/>
      </c>
      <c r="AM25" s="319" t="str">
        <f t="shared" si="17"/>
        <v/>
      </c>
      <c r="AO25" s="319" t="str">
        <f t="shared" si="18"/>
        <v/>
      </c>
      <c r="AQ25" s="319" t="str">
        <f t="shared" si="19"/>
        <v/>
      </c>
    </row>
    <row r="26" spans="1:43" customFormat="1">
      <c r="D26" s="359"/>
      <c r="E26" s="319" t="str">
        <f t="shared" si="1"/>
        <v/>
      </c>
      <c r="G26" s="319" t="str">
        <f t="shared" si="1"/>
        <v/>
      </c>
      <c r="I26" s="319" t="str">
        <f t="shared" si="2"/>
        <v/>
      </c>
      <c r="K26" s="319" t="str">
        <f t="shared" si="3"/>
        <v/>
      </c>
      <c r="M26" s="319" t="str">
        <f t="shared" si="4"/>
        <v/>
      </c>
      <c r="O26" s="319" t="str">
        <f t="shared" si="5"/>
        <v/>
      </c>
      <c r="Q26" s="319" t="str">
        <f t="shared" si="6"/>
        <v/>
      </c>
      <c r="S26" s="319" t="str">
        <f t="shared" si="7"/>
        <v/>
      </c>
      <c r="U26" s="319" t="str">
        <f t="shared" si="8"/>
        <v/>
      </c>
      <c r="W26" s="319" t="str">
        <f t="shared" si="9"/>
        <v/>
      </c>
      <c r="Y26" s="319" t="str">
        <f t="shared" si="10"/>
        <v/>
      </c>
      <c r="AA26" s="319" t="str">
        <f t="shared" si="11"/>
        <v/>
      </c>
      <c r="AC26" s="319" t="str">
        <f t="shared" si="12"/>
        <v/>
      </c>
      <c r="AE26" s="319" t="str">
        <f t="shared" si="13"/>
        <v/>
      </c>
      <c r="AG26" s="319" t="str">
        <f t="shared" si="14"/>
        <v/>
      </c>
      <c r="AI26" s="319" t="str">
        <f t="shared" si="15"/>
        <v/>
      </c>
      <c r="AK26" s="319" t="str">
        <f t="shared" si="16"/>
        <v/>
      </c>
      <c r="AM26" s="319" t="str">
        <f t="shared" si="17"/>
        <v/>
      </c>
      <c r="AO26" s="319" t="str">
        <f t="shared" si="18"/>
        <v/>
      </c>
      <c r="AQ26" s="319" t="str">
        <f t="shared" si="19"/>
        <v/>
      </c>
    </row>
    <row r="27" spans="1:43" customFormat="1">
      <c r="E27" s="319" t="str">
        <f t="shared" si="1"/>
        <v/>
      </c>
      <c r="G27" s="319" t="str">
        <f t="shared" si="1"/>
        <v/>
      </c>
      <c r="I27" s="319" t="str">
        <f t="shared" si="2"/>
        <v/>
      </c>
      <c r="K27" s="319" t="str">
        <f t="shared" si="3"/>
        <v/>
      </c>
      <c r="M27" s="319" t="str">
        <f t="shared" si="4"/>
        <v/>
      </c>
      <c r="O27" s="319" t="str">
        <f t="shared" si="5"/>
        <v/>
      </c>
      <c r="Q27" s="319" t="str">
        <f t="shared" si="6"/>
        <v/>
      </c>
      <c r="S27" s="319" t="str">
        <f t="shared" si="7"/>
        <v/>
      </c>
      <c r="U27" s="319" t="str">
        <f t="shared" si="8"/>
        <v/>
      </c>
      <c r="W27" s="319" t="str">
        <f t="shared" si="9"/>
        <v/>
      </c>
      <c r="Y27" s="319" t="str">
        <f t="shared" si="10"/>
        <v/>
      </c>
      <c r="AA27" s="319" t="str">
        <f t="shared" si="11"/>
        <v/>
      </c>
      <c r="AC27" s="319" t="str">
        <f t="shared" si="12"/>
        <v/>
      </c>
      <c r="AE27" s="319" t="str">
        <f t="shared" si="13"/>
        <v/>
      </c>
      <c r="AG27" s="319" t="str">
        <f t="shared" si="14"/>
        <v/>
      </c>
      <c r="AI27" s="319" t="str">
        <f t="shared" si="15"/>
        <v/>
      </c>
      <c r="AK27" s="319" t="str">
        <f t="shared" si="16"/>
        <v/>
      </c>
      <c r="AM27" s="319" t="str">
        <f t="shared" si="17"/>
        <v/>
      </c>
      <c r="AO27" s="319" t="str">
        <f t="shared" si="18"/>
        <v/>
      </c>
      <c r="AQ27" s="319" t="str">
        <f t="shared" si="19"/>
        <v/>
      </c>
    </row>
    <row r="28" spans="1:43" customFormat="1">
      <c r="E28" s="319" t="str">
        <f t="shared" si="1"/>
        <v/>
      </c>
      <c r="G28" s="319" t="str">
        <f t="shared" si="1"/>
        <v/>
      </c>
      <c r="I28" s="319" t="str">
        <f t="shared" si="2"/>
        <v/>
      </c>
      <c r="K28" s="319" t="str">
        <f t="shared" si="3"/>
        <v/>
      </c>
      <c r="M28" s="319" t="str">
        <f t="shared" si="4"/>
        <v/>
      </c>
      <c r="O28" s="319" t="str">
        <f t="shared" si="5"/>
        <v/>
      </c>
      <c r="Q28" s="319" t="str">
        <f t="shared" si="6"/>
        <v/>
      </c>
      <c r="S28" s="319" t="str">
        <f t="shared" si="7"/>
        <v/>
      </c>
      <c r="U28" s="319" t="str">
        <f t="shared" si="8"/>
        <v/>
      </c>
      <c r="W28" s="319" t="str">
        <f t="shared" si="9"/>
        <v/>
      </c>
      <c r="Y28" s="319" t="str">
        <f t="shared" si="10"/>
        <v/>
      </c>
      <c r="AA28" s="319" t="str">
        <f t="shared" si="11"/>
        <v/>
      </c>
      <c r="AC28" s="319" t="str">
        <f t="shared" si="12"/>
        <v/>
      </c>
      <c r="AE28" s="319" t="str">
        <f t="shared" si="13"/>
        <v/>
      </c>
      <c r="AG28" s="319" t="str">
        <f t="shared" si="14"/>
        <v/>
      </c>
      <c r="AI28" s="319" t="str">
        <f t="shared" si="15"/>
        <v/>
      </c>
      <c r="AK28" s="319" t="str">
        <f t="shared" si="16"/>
        <v/>
      </c>
      <c r="AM28" s="319" t="str">
        <f t="shared" si="17"/>
        <v/>
      </c>
      <c r="AO28" s="319" t="str">
        <f t="shared" si="18"/>
        <v/>
      </c>
      <c r="AQ28" s="319" t="str">
        <f t="shared" si="19"/>
        <v/>
      </c>
    </row>
    <row r="29" spans="1:43" customFormat="1">
      <c r="E29" s="319" t="str">
        <f t="shared" si="1"/>
        <v/>
      </c>
      <c r="G29" s="319" t="str">
        <f t="shared" si="1"/>
        <v/>
      </c>
      <c r="I29" s="319" t="str">
        <f t="shared" si="2"/>
        <v/>
      </c>
      <c r="K29" s="319" t="str">
        <f t="shared" si="3"/>
        <v/>
      </c>
      <c r="M29" s="319" t="str">
        <f t="shared" si="4"/>
        <v/>
      </c>
      <c r="O29" s="319" t="str">
        <f t="shared" si="5"/>
        <v/>
      </c>
      <c r="Q29" s="319" t="str">
        <f t="shared" si="6"/>
        <v/>
      </c>
      <c r="S29" s="319" t="str">
        <f t="shared" si="7"/>
        <v/>
      </c>
      <c r="U29" s="319" t="str">
        <f t="shared" si="8"/>
        <v/>
      </c>
      <c r="W29" s="319" t="str">
        <f t="shared" si="9"/>
        <v/>
      </c>
      <c r="Y29" s="319" t="str">
        <f t="shared" si="10"/>
        <v/>
      </c>
      <c r="AA29" s="319" t="str">
        <f t="shared" si="11"/>
        <v/>
      </c>
      <c r="AC29" s="319" t="str">
        <f t="shared" si="12"/>
        <v/>
      </c>
      <c r="AE29" s="319" t="str">
        <f t="shared" si="13"/>
        <v/>
      </c>
      <c r="AG29" s="319" t="str">
        <f t="shared" si="14"/>
        <v/>
      </c>
      <c r="AI29" s="319" t="str">
        <f t="shared" si="15"/>
        <v/>
      </c>
      <c r="AK29" s="319" t="str">
        <f t="shared" si="16"/>
        <v/>
      </c>
      <c r="AM29" s="319" t="str">
        <f t="shared" si="17"/>
        <v/>
      </c>
      <c r="AO29" s="319" t="str">
        <f t="shared" si="18"/>
        <v/>
      </c>
      <c r="AQ29" s="319" t="str">
        <f t="shared" si="19"/>
        <v/>
      </c>
    </row>
    <row r="30" spans="1:43" customFormat="1">
      <c r="E30" s="319" t="str">
        <f t="shared" si="1"/>
        <v/>
      </c>
      <c r="G30" s="319" t="str">
        <f t="shared" si="1"/>
        <v/>
      </c>
      <c r="I30" s="319" t="str">
        <f t="shared" si="2"/>
        <v/>
      </c>
      <c r="K30" s="319" t="str">
        <f t="shared" si="3"/>
        <v/>
      </c>
      <c r="M30" s="319" t="str">
        <f t="shared" si="4"/>
        <v/>
      </c>
      <c r="O30" s="319" t="str">
        <f t="shared" si="5"/>
        <v/>
      </c>
      <c r="Q30" s="319" t="str">
        <f t="shared" si="6"/>
        <v/>
      </c>
      <c r="S30" s="319" t="str">
        <f t="shared" si="7"/>
        <v/>
      </c>
      <c r="U30" s="319" t="str">
        <f t="shared" si="8"/>
        <v/>
      </c>
      <c r="W30" s="319" t="str">
        <f t="shared" si="9"/>
        <v/>
      </c>
      <c r="Y30" s="319" t="str">
        <f t="shared" si="10"/>
        <v/>
      </c>
      <c r="AA30" s="319" t="str">
        <f t="shared" si="11"/>
        <v/>
      </c>
      <c r="AC30" s="319" t="str">
        <f t="shared" si="12"/>
        <v/>
      </c>
      <c r="AE30" s="319" t="str">
        <f t="shared" si="13"/>
        <v/>
      </c>
      <c r="AG30" s="319" t="str">
        <f t="shared" si="14"/>
        <v/>
      </c>
      <c r="AI30" s="319" t="str">
        <f t="shared" si="15"/>
        <v/>
      </c>
      <c r="AK30" s="319" t="str">
        <f t="shared" si="16"/>
        <v/>
      </c>
      <c r="AM30" s="319" t="str">
        <f t="shared" si="17"/>
        <v/>
      </c>
      <c r="AO30" s="319" t="str">
        <f t="shared" si="18"/>
        <v/>
      </c>
      <c r="AQ30" s="319" t="str">
        <f t="shared" si="19"/>
        <v/>
      </c>
    </row>
    <row r="31" spans="1:43" customFormat="1">
      <c r="E31" s="319" t="str">
        <f t="shared" si="1"/>
        <v/>
      </c>
      <c r="G31" s="319" t="str">
        <f t="shared" si="1"/>
        <v/>
      </c>
      <c r="I31" s="319" t="str">
        <f t="shared" si="2"/>
        <v/>
      </c>
      <c r="K31" s="319" t="str">
        <f t="shared" si="3"/>
        <v/>
      </c>
      <c r="M31" s="319" t="str">
        <f t="shared" si="4"/>
        <v/>
      </c>
      <c r="O31" s="319" t="str">
        <f t="shared" si="5"/>
        <v/>
      </c>
      <c r="Q31" s="319" t="str">
        <f t="shared" si="6"/>
        <v/>
      </c>
      <c r="S31" s="319" t="str">
        <f t="shared" si="7"/>
        <v/>
      </c>
      <c r="U31" s="319" t="str">
        <f t="shared" si="8"/>
        <v/>
      </c>
      <c r="W31" s="319" t="str">
        <f t="shared" si="9"/>
        <v/>
      </c>
      <c r="Y31" s="319" t="str">
        <f t="shared" si="10"/>
        <v/>
      </c>
      <c r="AA31" s="319" t="str">
        <f t="shared" si="11"/>
        <v/>
      </c>
      <c r="AC31" s="319" t="str">
        <f t="shared" si="12"/>
        <v/>
      </c>
      <c r="AE31" s="319" t="str">
        <f t="shared" si="13"/>
        <v/>
      </c>
      <c r="AG31" s="319" t="str">
        <f t="shared" si="14"/>
        <v/>
      </c>
      <c r="AI31" s="319" t="str">
        <f t="shared" si="15"/>
        <v/>
      </c>
      <c r="AK31" s="319" t="str">
        <f t="shared" si="16"/>
        <v/>
      </c>
      <c r="AM31" s="319" t="str">
        <f t="shared" si="17"/>
        <v/>
      </c>
      <c r="AO31" s="319" t="str">
        <f t="shared" si="18"/>
        <v/>
      </c>
      <c r="AQ31" s="319" t="str">
        <f t="shared" si="19"/>
        <v/>
      </c>
    </row>
    <row r="32" spans="1:43" customFormat="1">
      <c r="E32" s="319" t="str">
        <f t="shared" si="1"/>
        <v/>
      </c>
      <c r="G32" s="319" t="str">
        <f t="shared" si="1"/>
        <v/>
      </c>
      <c r="I32" s="319" t="str">
        <f t="shared" si="2"/>
        <v/>
      </c>
      <c r="K32" s="319" t="str">
        <f t="shared" si="3"/>
        <v/>
      </c>
      <c r="M32" s="319" t="str">
        <f t="shared" si="4"/>
        <v/>
      </c>
      <c r="O32" s="319" t="str">
        <f t="shared" si="5"/>
        <v/>
      </c>
      <c r="Q32" s="319" t="str">
        <f t="shared" si="6"/>
        <v/>
      </c>
      <c r="S32" s="319" t="str">
        <f t="shared" si="7"/>
        <v/>
      </c>
      <c r="U32" s="319" t="str">
        <f t="shared" si="8"/>
        <v/>
      </c>
      <c r="W32" s="319" t="str">
        <f t="shared" si="9"/>
        <v/>
      </c>
      <c r="Y32" s="319" t="str">
        <f t="shared" si="10"/>
        <v/>
      </c>
      <c r="AA32" s="319" t="str">
        <f t="shared" si="11"/>
        <v/>
      </c>
      <c r="AC32" s="319" t="str">
        <f t="shared" si="12"/>
        <v/>
      </c>
      <c r="AE32" s="319" t="str">
        <f t="shared" si="13"/>
        <v/>
      </c>
      <c r="AG32" s="319" t="str">
        <f t="shared" si="14"/>
        <v/>
      </c>
      <c r="AI32" s="319" t="str">
        <f t="shared" si="15"/>
        <v/>
      </c>
      <c r="AK32" s="319" t="str">
        <f t="shared" si="16"/>
        <v/>
      </c>
      <c r="AM32" s="319" t="str">
        <f t="shared" si="17"/>
        <v/>
      </c>
      <c r="AO32" s="319" t="str">
        <f t="shared" si="18"/>
        <v/>
      </c>
      <c r="AQ32" s="319" t="str">
        <f t="shared" si="19"/>
        <v/>
      </c>
    </row>
    <row r="33" spans="5:43" customFormat="1">
      <c r="E33" s="319" t="str">
        <f t="shared" si="1"/>
        <v/>
      </c>
      <c r="G33" s="319" t="str">
        <f t="shared" si="1"/>
        <v/>
      </c>
      <c r="I33" s="319" t="str">
        <f t="shared" si="2"/>
        <v/>
      </c>
      <c r="K33" s="319" t="str">
        <f t="shared" si="3"/>
        <v/>
      </c>
      <c r="M33" s="319" t="str">
        <f t="shared" si="4"/>
        <v/>
      </c>
      <c r="O33" s="319" t="str">
        <f t="shared" si="5"/>
        <v/>
      </c>
      <c r="Q33" s="319" t="str">
        <f t="shared" si="6"/>
        <v/>
      </c>
      <c r="S33" s="319" t="str">
        <f t="shared" si="7"/>
        <v/>
      </c>
      <c r="U33" s="319" t="str">
        <f t="shared" si="8"/>
        <v/>
      </c>
      <c r="W33" s="319" t="str">
        <f t="shared" si="9"/>
        <v/>
      </c>
      <c r="Y33" s="319" t="str">
        <f t="shared" si="10"/>
        <v/>
      </c>
      <c r="AA33" s="319" t="str">
        <f t="shared" si="11"/>
        <v/>
      </c>
      <c r="AC33" s="319" t="str">
        <f t="shared" si="12"/>
        <v/>
      </c>
      <c r="AE33" s="319" t="str">
        <f t="shared" si="13"/>
        <v/>
      </c>
      <c r="AG33" s="319" t="str">
        <f t="shared" si="14"/>
        <v/>
      </c>
      <c r="AI33" s="319" t="str">
        <f t="shared" si="15"/>
        <v/>
      </c>
      <c r="AK33" s="319" t="str">
        <f t="shared" si="16"/>
        <v/>
      </c>
      <c r="AM33" s="319" t="str">
        <f t="shared" si="17"/>
        <v/>
      </c>
      <c r="AO33" s="319" t="str">
        <f t="shared" si="18"/>
        <v/>
      </c>
      <c r="AQ33" s="319" t="str">
        <f t="shared" si="19"/>
        <v/>
      </c>
    </row>
    <row r="34" spans="5:43" customFormat="1">
      <c r="E34" s="319" t="str">
        <f t="shared" si="1"/>
        <v/>
      </c>
      <c r="G34" s="319" t="str">
        <f t="shared" si="1"/>
        <v/>
      </c>
      <c r="I34" s="319" t="str">
        <f t="shared" si="2"/>
        <v/>
      </c>
      <c r="K34" s="319" t="str">
        <f t="shared" si="3"/>
        <v/>
      </c>
      <c r="M34" s="319" t="str">
        <f t="shared" si="4"/>
        <v/>
      </c>
      <c r="O34" s="319" t="str">
        <f t="shared" si="5"/>
        <v/>
      </c>
      <c r="Q34" s="319" t="str">
        <f t="shared" si="6"/>
        <v/>
      </c>
      <c r="S34" s="319" t="str">
        <f t="shared" si="7"/>
        <v/>
      </c>
      <c r="U34" s="319" t="str">
        <f t="shared" si="8"/>
        <v/>
      </c>
      <c r="W34" s="319" t="str">
        <f t="shared" si="9"/>
        <v/>
      </c>
      <c r="Y34" s="319" t="str">
        <f t="shared" si="10"/>
        <v/>
      </c>
      <c r="AA34" s="319" t="str">
        <f t="shared" si="11"/>
        <v/>
      </c>
      <c r="AC34" s="319" t="str">
        <f t="shared" si="12"/>
        <v/>
      </c>
      <c r="AE34" s="319" t="str">
        <f t="shared" si="13"/>
        <v/>
      </c>
      <c r="AG34" s="319" t="str">
        <f t="shared" si="14"/>
        <v/>
      </c>
      <c r="AI34" s="319" t="str">
        <f t="shared" si="15"/>
        <v/>
      </c>
      <c r="AK34" s="319" t="str">
        <f t="shared" si="16"/>
        <v/>
      </c>
      <c r="AM34" s="319" t="str">
        <f t="shared" si="17"/>
        <v/>
      </c>
      <c r="AO34" s="319" t="str">
        <f t="shared" si="18"/>
        <v/>
      </c>
      <c r="AQ34" s="319" t="str">
        <f t="shared" si="19"/>
        <v/>
      </c>
    </row>
    <row r="35" spans="5:43" customFormat="1">
      <c r="E35" s="319" t="str">
        <f t="shared" si="1"/>
        <v/>
      </c>
      <c r="G35" s="319" t="str">
        <f t="shared" si="1"/>
        <v/>
      </c>
      <c r="I35" s="319" t="str">
        <f t="shared" si="2"/>
        <v/>
      </c>
      <c r="K35" s="319" t="str">
        <f t="shared" si="3"/>
        <v/>
      </c>
      <c r="M35" s="319" t="str">
        <f t="shared" si="4"/>
        <v/>
      </c>
      <c r="O35" s="319" t="str">
        <f t="shared" si="5"/>
        <v/>
      </c>
      <c r="Q35" s="319" t="str">
        <f t="shared" si="6"/>
        <v/>
      </c>
      <c r="S35" s="319" t="str">
        <f t="shared" si="7"/>
        <v/>
      </c>
      <c r="U35" s="319" t="str">
        <f t="shared" si="8"/>
        <v/>
      </c>
      <c r="W35" s="319" t="str">
        <f t="shared" si="9"/>
        <v/>
      </c>
      <c r="Y35" s="319" t="str">
        <f t="shared" si="10"/>
        <v/>
      </c>
      <c r="AA35" s="319" t="str">
        <f t="shared" si="11"/>
        <v/>
      </c>
      <c r="AC35" s="319" t="str">
        <f t="shared" si="12"/>
        <v/>
      </c>
      <c r="AE35" s="319" t="str">
        <f t="shared" si="13"/>
        <v/>
      </c>
      <c r="AG35" s="319" t="str">
        <f t="shared" si="14"/>
        <v/>
      </c>
      <c r="AI35" s="319" t="str">
        <f t="shared" si="15"/>
        <v/>
      </c>
      <c r="AK35" s="319" t="str">
        <f t="shared" si="16"/>
        <v/>
      </c>
      <c r="AM35" s="319" t="str">
        <f t="shared" si="17"/>
        <v/>
      </c>
      <c r="AO35" s="319" t="str">
        <f t="shared" si="18"/>
        <v/>
      </c>
      <c r="AQ35" s="319" t="str">
        <f t="shared" si="19"/>
        <v/>
      </c>
    </row>
    <row r="36" spans="5:43" customFormat="1">
      <c r="E36" s="319" t="str">
        <f t="shared" si="1"/>
        <v/>
      </c>
      <c r="G36" s="319" t="str">
        <f t="shared" si="1"/>
        <v/>
      </c>
      <c r="I36" s="319" t="str">
        <f t="shared" si="2"/>
        <v/>
      </c>
      <c r="K36" s="319" t="str">
        <f t="shared" si="3"/>
        <v/>
      </c>
      <c r="M36" s="319" t="str">
        <f t="shared" si="4"/>
        <v/>
      </c>
      <c r="O36" s="319" t="str">
        <f t="shared" si="5"/>
        <v/>
      </c>
      <c r="Q36" s="319" t="str">
        <f t="shared" si="6"/>
        <v/>
      </c>
      <c r="S36" s="319" t="str">
        <f t="shared" si="7"/>
        <v/>
      </c>
      <c r="U36" s="319" t="str">
        <f t="shared" si="8"/>
        <v/>
      </c>
      <c r="W36" s="319" t="str">
        <f t="shared" si="9"/>
        <v/>
      </c>
      <c r="Y36" s="319" t="str">
        <f t="shared" si="10"/>
        <v/>
      </c>
      <c r="AA36" s="319" t="str">
        <f t="shared" si="11"/>
        <v/>
      </c>
      <c r="AC36" s="319" t="str">
        <f t="shared" si="12"/>
        <v/>
      </c>
      <c r="AE36" s="319" t="str">
        <f t="shared" si="13"/>
        <v/>
      </c>
      <c r="AG36" s="319" t="str">
        <f t="shared" si="14"/>
        <v/>
      </c>
      <c r="AI36" s="319" t="str">
        <f t="shared" si="15"/>
        <v/>
      </c>
      <c r="AK36" s="319" t="str">
        <f t="shared" si="16"/>
        <v/>
      </c>
      <c r="AM36" s="319" t="str">
        <f t="shared" si="17"/>
        <v/>
      </c>
      <c r="AO36" s="319" t="str">
        <f t="shared" si="18"/>
        <v/>
      </c>
      <c r="AQ36" s="319" t="str">
        <f t="shared" si="19"/>
        <v/>
      </c>
    </row>
    <row r="37" spans="5:43" customFormat="1">
      <c r="E37" s="319" t="str">
        <f t="shared" si="1"/>
        <v/>
      </c>
      <c r="G37" s="319" t="str">
        <f t="shared" si="1"/>
        <v/>
      </c>
      <c r="I37" s="319" t="str">
        <f t="shared" si="2"/>
        <v/>
      </c>
      <c r="K37" s="319" t="str">
        <f t="shared" si="3"/>
        <v/>
      </c>
      <c r="M37" s="319" t="str">
        <f t="shared" si="4"/>
        <v/>
      </c>
      <c r="O37" s="319" t="str">
        <f t="shared" si="5"/>
        <v/>
      </c>
      <c r="Q37" s="319" t="str">
        <f t="shared" si="6"/>
        <v/>
      </c>
      <c r="S37" s="319" t="str">
        <f t="shared" si="7"/>
        <v/>
      </c>
      <c r="U37" s="319" t="str">
        <f t="shared" si="8"/>
        <v/>
      </c>
      <c r="W37" s="319" t="str">
        <f t="shared" si="9"/>
        <v/>
      </c>
      <c r="Y37" s="319" t="str">
        <f t="shared" si="10"/>
        <v/>
      </c>
      <c r="AA37" s="319" t="str">
        <f t="shared" si="11"/>
        <v/>
      </c>
      <c r="AC37" s="319" t="str">
        <f t="shared" si="12"/>
        <v/>
      </c>
      <c r="AE37" s="319" t="str">
        <f t="shared" si="13"/>
        <v/>
      </c>
      <c r="AG37" s="319" t="str">
        <f t="shared" si="14"/>
        <v/>
      </c>
      <c r="AI37" s="319" t="str">
        <f t="shared" si="15"/>
        <v/>
      </c>
      <c r="AK37" s="319" t="str">
        <f t="shared" si="16"/>
        <v/>
      </c>
      <c r="AM37" s="319" t="str">
        <f t="shared" si="17"/>
        <v/>
      </c>
      <c r="AO37" s="319" t="str">
        <f t="shared" si="18"/>
        <v/>
      </c>
      <c r="AQ37" s="319" t="str">
        <f t="shared" si="19"/>
        <v/>
      </c>
    </row>
    <row r="38" spans="5:43" customFormat="1">
      <c r="E38" s="319" t="str">
        <f t="shared" si="1"/>
        <v/>
      </c>
      <c r="G38" s="319" t="str">
        <f t="shared" si="1"/>
        <v/>
      </c>
      <c r="I38" s="319" t="str">
        <f t="shared" si="2"/>
        <v/>
      </c>
      <c r="K38" s="319" t="str">
        <f t="shared" si="3"/>
        <v/>
      </c>
      <c r="M38" s="319" t="str">
        <f t="shared" si="4"/>
        <v/>
      </c>
      <c r="O38" s="319" t="str">
        <f t="shared" si="5"/>
        <v/>
      </c>
      <c r="Q38" s="319" t="str">
        <f t="shared" si="6"/>
        <v/>
      </c>
      <c r="S38" s="319" t="str">
        <f t="shared" si="7"/>
        <v/>
      </c>
      <c r="U38" s="319" t="str">
        <f t="shared" si="8"/>
        <v/>
      </c>
      <c r="W38" s="319" t="str">
        <f t="shared" si="9"/>
        <v/>
      </c>
      <c r="Y38" s="319" t="str">
        <f t="shared" si="10"/>
        <v/>
      </c>
      <c r="AA38" s="319" t="str">
        <f t="shared" si="11"/>
        <v/>
      </c>
      <c r="AC38" s="319" t="str">
        <f t="shared" si="12"/>
        <v/>
      </c>
      <c r="AE38" s="319" t="str">
        <f t="shared" si="13"/>
        <v/>
      </c>
      <c r="AG38" s="319" t="str">
        <f t="shared" si="14"/>
        <v/>
      </c>
      <c r="AI38" s="319" t="str">
        <f t="shared" si="15"/>
        <v/>
      </c>
      <c r="AK38" s="319" t="str">
        <f t="shared" si="16"/>
        <v/>
      </c>
      <c r="AM38" s="319" t="str">
        <f t="shared" si="17"/>
        <v/>
      </c>
      <c r="AO38" s="319" t="str">
        <f t="shared" si="18"/>
        <v/>
      </c>
      <c r="AQ38" s="319" t="str">
        <f t="shared" si="19"/>
        <v/>
      </c>
    </row>
    <row r="39" spans="5:43" customFormat="1">
      <c r="E39" s="319" t="str">
        <f t="shared" si="1"/>
        <v/>
      </c>
      <c r="G39" s="319" t="str">
        <f t="shared" si="1"/>
        <v/>
      </c>
      <c r="I39" s="319" t="str">
        <f t="shared" si="2"/>
        <v/>
      </c>
      <c r="K39" s="319" t="str">
        <f t="shared" si="3"/>
        <v/>
      </c>
      <c r="M39" s="319" t="str">
        <f t="shared" si="4"/>
        <v/>
      </c>
      <c r="O39" s="319" t="str">
        <f t="shared" si="5"/>
        <v/>
      </c>
      <c r="Q39" s="319" t="str">
        <f t="shared" si="6"/>
        <v/>
      </c>
      <c r="S39" s="319" t="str">
        <f t="shared" si="7"/>
        <v/>
      </c>
      <c r="U39" s="319" t="str">
        <f t="shared" si="8"/>
        <v/>
      </c>
      <c r="W39" s="319" t="str">
        <f t="shared" si="9"/>
        <v/>
      </c>
      <c r="Y39" s="319" t="str">
        <f t="shared" si="10"/>
        <v/>
      </c>
      <c r="AA39" s="319" t="str">
        <f t="shared" si="11"/>
        <v/>
      </c>
      <c r="AC39" s="319" t="str">
        <f t="shared" si="12"/>
        <v/>
      </c>
      <c r="AE39" s="319" t="str">
        <f t="shared" si="13"/>
        <v/>
      </c>
      <c r="AG39" s="319" t="str">
        <f t="shared" si="14"/>
        <v/>
      </c>
      <c r="AI39" s="319" t="str">
        <f t="shared" si="15"/>
        <v/>
      </c>
      <c r="AK39" s="319" t="str">
        <f t="shared" si="16"/>
        <v/>
      </c>
      <c r="AM39" s="319" t="str">
        <f t="shared" si="17"/>
        <v/>
      </c>
      <c r="AO39" s="319" t="str">
        <f t="shared" si="18"/>
        <v/>
      </c>
      <c r="AQ39" s="319" t="str">
        <f t="shared" si="19"/>
        <v/>
      </c>
    </row>
    <row r="40" spans="5:43" customFormat="1">
      <c r="E40" s="319" t="str">
        <f t="shared" si="1"/>
        <v/>
      </c>
      <c r="G40" s="319" t="str">
        <f t="shared" si="1"/>
        <v/>
      </c>
      <c r="I40" s="319" t="str">
        <f t="shared" si="2"/>
        <v/>
      </c>
      <c r="K40" s="319" t="str">
        <f t="shared" si="3"/>
        <v/>
      </c>
      <c r="M40" s="319" t="str">
        <f t="shared" si="4"/>
        <v/>
      </c>
      <c r="O40" s="319" t="str">
        <f t="shared" si="5"/>
        <v/>
      </c>
      <c r="Q40" s="319" t="str">
        <f t="shared" si="6"/>
        <v/>
      </c>
      <c r="S40" s="319" t="str">
        <f t="shared" si="7"/>
        <v/>
      </c>
      <c r="U40" s="319" t="str">
        <f t="shared" si="8"/>
        <v/>
      </c>
      <c r="W40" s="319" t="str">
        <f t="shared" si="9"/>
        <v/>
      </c>
      <c r="Y40" s="319" t="str">
        <f t="shared" si="10"/>
        <v/>
      </c>
      <c r="AA40" s="319" t="str">
        <f t="shared" si="11"/>
        <v/>
      </c>
      <c r="AC40" s="319" t="str">
        <f t="shared" si="12"/>
        <v/>
      </c>
      <c r="AE40" s="319" t="str">
        <f t="shared" si="13"/>
        <v/>
      </c>
      <c r="AG40" s="319" t="str">
        <f t="shared" si="14"/>
        <v/>
      </c>
      <c r="AI40" s="319" t="str">
        <f t="shared" si="15"/>
        <v/>
      </c>
      <c r="AK40" s="319" t="str">
        <f t="shared" si="16"/>
        <v/>
      </c>
      <c r="AM40" s="319" t="str">
        <f t="shared" si="17"/>
        <v/>
      </c>
      <c r="AO40" s="319" t="str">
        <f t="shared" si="18"/>
        <v/>
      </c>
      <c r="AQ40" s="319" t="str">
        <f t="shared" si="19"/>
        <v/>
      </c>
    </row>
    <row r="41" spans="5:43" customFormat="1">
      <c r="E41" s="319" t="str">
        <f t="shared" si="1"/>
        <v/>
      </c>
      <c r="G41" s="319" t="str">
        <f t="shared" si="1"/>
        <v/>
      </c>
      <c r="I41" s="319" t="str">
        <f t="shared" si="2"/>
        <v/>
      </c>
      <c r="K41" s="319" t="str">
        <f t="shared" si="3"/>
        <v/>
      </c>
      <c r="M41" s="319" t="str">
        <f t="shared" si="4"/>
        <v/>
      </c>
      <c r="O41" s="319" t="str">
        <f t="shared" si="5"/>
        <v/>
      </c>
      <c r="Q41" s="319" t="str">
        <f t="shared" si="6"/>
        <v/>
      </c>
      <c r="S41" s="319" t="str">
        <f t="shared" si="7"/>
        <v/>
      </c>
      <c r="U41" s="319" t="str">
        <f t="shared" si="8"/>
        <v/>
      </c>
      <c r="W41" s="319" t="str">
        <f t="shared" si="9"/>
        <v/>
      </c>
      <c r="Y41" s="319" t="str">
        <f t="shared" si="10"/>
        <v/>
      </c>
      <c r="AA41" s="319" t="str">
        <f t="shared" si="11"/>
        <v/>
      </c>
      <c r="AC41" s="319" t="str">
        <f t="shared" si="12"/>
        <v/>
      </c>
      <c r="AE41" s="319" t="str">
        <f t="shared" si="13"/>
        <v/>
      </c>
      <c r="AG41" s="319" t="str">
        <f t="shared" si="14"/>
        <v/>
      </c>
      <c r="AI41" s="319" t="str">
        <f t="shared" si="15"/>
        <v/>
      </c>
      <c r="AK41" s="319" t="str">
        <f t="shared" si="16"/>
        <v/>
      </c>
      <c r="AM41" s="319" t="str">
        <f t="shared" si="17"/>
        <v/>
      </c>
      <c r="AO41" s="319" t="str">
        <f t="shared" si="18"/>
        <v/>
      </c>
      <c r="AQ41" s="319" t="str">
        <f t="shared" si="19"/>
        <v/>
      </c>
    </row>
    <row r="42" spans="5:43" customFormat="1">
      <c r="E42" s="319" t="str">
        <f t="shared" si="1"/>
        <v/>
      </c>
      <c r="G42" s="319" t="str">
        <f t="shared" si="1"/>
        <v/>
      </c>
      <c r="I42" s="319" t="str">
        <f t="shared" si="2"/>
        <v/>
      </c>
      <c r="K42" s="319" t="str">
        <f t="shared" si="3"/>
        <v/>
      </c>
      <c r="M42" s="319" t="str">
        <f t="shared" si="4"/>
        <v/>
      </c>
      <c r="O42" s="319" t="str">
        <f t="shared" si="5"/>
        <v/>
      </c>
      <c r="Q42" s="319" t="str">
        <f t="shared" si="6"/>
        <v/>
      </c>
      <c r="S42" s="319" t="str">
        <f t="shared" si="7"/>
        <v/>
      </c>
      <c r="U42" s="319" t="str">
        <f t="shared" si="8"/>
        <v/>
      </c>
      <c r="W42" s="319" t="str">
        <f t="shared" si="9"/>
        <v/>
      </c>
      <c r="Y42" s="319" t="str">
        <f t="shared" si="10"/>
        <v/>
      </c>
      <c r="AA42" s="319" t="str">
        <f t="shared" si="11"/>
        <v/>
      </c>
      <c r="AC42" s="319" t="str">
        <f t="shared" si="12"/>
        <v/>
      </c>
      <c r="AE42" s="319" t="str">
        <f t="shared" si="13"/>
        <v/>
      </c>
      <c r="AG42" s="319" t="str">
        <f t="shared" si="14"/>
        <v/>
      </c>
      <c r="AI42" s="319" t="str">
        <f t="shared" si="15"/>
        <v/>
      </c>
      <c r="AK42" s="319" t="str">
        <f t="shared" si="16"/>
        <v/>
      </c>
      <c r="AM42" s="319" t="str">
        <f t="shared" si="17"/>
        <v/>
      </c>
      <c r="AO42" s="319" t="str">
        <f t="shared" si="18"/>
        <v/>
      </c>
      <c r="AQ42" s="319" t="str">
        <f t="shared" si="19"/>
        <v/>
      </c>
    </row>
    <row r="43" spans="5:43" customFormat="1">
      <c r="E43" s="319" t="str">
        <f t="shared" si="1"/>
        <v/>
      </c>
      <c r="G43" s="319" t="str">
        <f t="shared" si="1"/>
        <v/>
      </c>
      <c r="I43" s="319" t="str">
        <f t="shared" si="2"/>
        <v/>
      </c>
      <c r="K43" s="319" t="str">
        <f t="shared" si="3"/>
        <v/>
      </c>
      <c r="M43" s="319" t="str">
        <f t="shared" si="4"/>
        <v/>
      </c>
      <c r="O43" s="319" t="str">
        <f t="shared" si="5"/>
        <v/>
      </c>
      <c r="Q43" s="319" t="str">
        <f t="shared" si="6"/>
        <v/>
      </c>
      <c r="S43" s="319" t="str">
        <f t="shared" si="7"/>
        <v/>
      </c>
      <c r="U43" s="319" t="str">
        <f t="shared" si="8"/>
        <v/>
      </c>
      <c r="W43" s="319" t="str">
        <f t="shared" si="9"/>
        <v/>
      </c>
      <c r="Y43" s="319" t="str">
        <f t="shared" si="10"/>
        <v/>
      </c>
      <c r="AA43" s="319" t="str">
        <f t="shared" si="11"/>
        <v/>
      </c>
      <c r="AC43" s="319" t="str">
        <f t="shared" si="12"/>
        <v/>
      </c>
      <c r="AE43" s="319" t="str">
        <f t="shared" si="13"/>
        <v/>
      </c>
      <c r="AG43" s="319" t="str">
        <f t="shared" si="14"/>
        <v/>
      </c>
      <c r="AI43" s="319" t="str">
        <f t="shared" si="15"/>
        <v/>
      </c>
      <c r="AK43" s="319" t="str">
        <f t="shared" si="16"/>
        <v/>
      </c>
      <c r="AM43" s="319" t="str">
        <f t="shared" si="17"/>
        <v/>
      </c>
      <c r="AO43" s="319" t="str">
        <f t="shared" si="18"/>
        <v/>
      </c>
      <c r="AQ43" s="319" t="str">
        <f t="shared" si="19"/>
        <v/>
      </c>
    </row>
    <row r="44" spans="5:43" customFormat="1">
      <c r="E44" s="319" t="str">
        <f t="shared" si="1"/>
        <v/>
      </c>
      <c r="G44" s="319" t="str">
        <f t="shared" si="1"/>
        <v/>
      </c>
      <c r="I44" s="319" t="str">
        <f t="shared" si="2"/>
        <v/>
      </c>
      <c r="K44" s="319" t="str">
        <f t="shared" si="3"/>
        <v/>
      </c>
      <c r="M44" s="319" t="str">
        <f t="shared" si="4"/>
        <v/>
      </c>
      <c r="O44" s="319" t="str">
        <f t="shared" si="5"/>
        <v/>
      </c>
      <c r="Q44" s="319" t="str">
        <f t="shared" si="6"/>
        <v/>
      </c>
      <c r="S44" s="319" t="str">
        <f t="shared" si="7"/>
        <v/>
      </c>
      <c r="U44" s="319" t="str">
        <f t="shared" si="8"/>
        <v/>
      </c>
      <c r="W44" s="319" t="str">
        <f t="shared" si="9"/>
        <v/>
      </c>
      <c r="Y44" s="319" t="str">
        <f t="shared" si="10"/>
        <v/>
      </c>
      <c r="AA44" s="319" t="str">
        <f t="shared" si="11"/>
        <v/>
      </c>
      <c r="AC44" s="319" t="str">
        <f t="shared" si="12"/>
        <v/>
      </c>
      <c r="AE44" s="319" t="str">
        <f t="shared" si="13"/>
        <v/>
      </c>
      <c r="AG44" s="319" t="str">
        <f t="shared" si="14"/>
        <v/>
      </c>
      <c r="AI44" s="319" t="str">
        <f t="shared" si="15"/>
        <v/>
      </c>
      <c r="AK44" s="319" t="str">
        <f t="shared" si="16"/>
        <v/>
      </c>
      <c r="AM44" s="319" t="str">
        <f t="shared" si="17"/>
        <v/>
      </c>
      <c r="AO44" s="319" t="str">
        <f t="shared" si="18"/>
        <v/>
      </c>
      <c r="AQ44" s="319" t="str">
        <f t="shared" si="19"/>
        <v/>
      </c>
    </row>
    <row r="45" spans="5:43" customFormat="1">
      <c r="E45" s="319" t="str">
        <f t="shared" si="1"/>
        <v/>
      </c>
      <c r="G45" s="319" t="str">
        <f t="shared" si="1"/>
        <v/>
      </c>
      <c r="I45" s="319" t="str">
        <f t="shared" si="2"/>
        <v/>
      </c>
      <c r="K45" s="319" t="str">
        <f t="shared" si="3"/>
        <v/>
      </c>
      <c r="M45" s="319" t="str">
        <f t="shared" si="4"/>
        <v/>
      </c>
      <c r="O45" s="319" t="str">
        <f t="shared" si="5"/>
        <v/>
      </c>
      <c r="Q45" s="319" t="str">
        <f t="shared" si="6"/>
        <v/>
      </c>
      <c r="S45" s="319" t="str">
        <f t="shared" si="7"/>
        <v/>
      </c>
      <c r="U45" s="319" t="str">
        <f t="shared" si="8"/>
        <v/>
      </c>
      <c r="W45" s="319" t="str">
        <f t="shared" si="9"/>
        <v/>
      </c>
      <c r="Y45" s="319" t="str">
        <f t="shared" si="10"/>
        <v/>
      </c>
      <c r="AA45" s="319" t="str">
        <f t="shared" si="11"/>
        <v/>
      </c>
      <c r="AC45" s="319" t="str">
        <f t="shared" si="12"/>
        <v/>
      </c>
      <c r="AE45" s="319" t="str">
        <f t="shared" si="13"/>
        <v/>
      </c>
      <c r="AG45" s="319" t="str">
        <f t="shared" si="14"/>
        <v/>
      </c>
      <c r="AI45" s="319" t="str">
        <f t="shared" si="15"/>
        <v/>
      </c>
      <c r="AK45" s="319" t="str">
        <f t="shared" si="16"/>
        <v/>
      </c>
      <c r="AM45" s="319" t="str">
        <f t="shared" si="17"/>
        <v/>
      </c>
      <c r="AO45" s="319" t="str">
        <f t="shared" si="18"/>
        <v/>
      </c>
      <c r="AQ45" s="319" t="str">
        <f t="shared" si="19"/>
        <v/>
      </c>
    </row>
    <row r="46" spans="5:43" customFormat="1">
      <c r="E46" s="319" t="str">
        <f t="shared" si="1"/>
        <v/>
      </c>
      <c r="G46" s="319" t="str">
        <f t="shared" si="1"/>
        <v/>
      </c>
      <c r="I46" s="319" t="str">
        <f t="shared" si="2"/>
        <v/>
      </c>
      <c r="K46" s="319" t="str">
        <f t="shared" si="3"/>
        <v/>
      </c>
      <c r="M46" s="319" t="str">
        <f t="shared" si="4"/>
        <v/>
      </c>
      <c r="O46" s="319" t="str">
        <f t="shared" si="5"/>
        <v/>
      </c>
      <c r="Q46" s="319" t="str">
        <f t="shared" si="6"/>
        <v/>
      </c>
      <c r="S46" s="319" t="str">
        <f t="shared" si="7"/>
        <v/>
      </c>
      <c r="U46" s="319" t="str">
        <f t="shared" si="8"/>
        <v/>
      </c>
      <c r="W46" s="319" t="str">
        <f t="shared" si="9"/>
        <v/>
      </c>
      <c r="Y46" s="319" t="str">
        <f t="shared" si="10"/>
        <v/>
      </c>
      <c r="AA46" s="319" t="str">
        <f t="shared" si="11"/>
        <v/>
      </c>
      <c r="AC46" s="319" t="str">
        <f t="shared" si="12"/>
        <v/>
      </c>
      <c r="AE46" s="319" t="str">
        <f t="shared" si="13"/>
        <v/>
      </c>
      <c r="AG46" s="319" t="str">
        <f t="shared" si="14"/>
        <v/>
      </c>
      <c r="AI46" s="319" t="str">
        <f t="shared" si="15"/>
        <v/>
      </c>
      <c r="AK46" s="319" t="str">
        <f t="shared" si="16"/>
        <v/>
      </c>
      <c r="AM46" s="319" t="str">
        <f t="shared" si="17"/>
        <v/>
      </c>
      <c r="AO46" s="319" t="str">
        <f t="shared" si="18"/>
        <v/>
      </c>
      <c r="AQ46" s="319" t="str">
        <f t="shared" si="19"/>
        <v/>
      </c>
    </row>
    <row r="47" spans="5:43" customFormat="1">
      <c r="E47" s="319" t="str">
        <f t="shared" si="1"/>
        <v/>
      </c>
      <c r="G47" s="319" t="str">
        <f t="shared" si="1"/>
        <v/>
      </c>
      <c r="I47" s="319" t="str">
        <f t="shared" si="2"/>
        <v/>
      </c>
      <c r="K47" s="319" t="str">
        <f t="shared" si="3"/>
        <v/>
      </c>
      <c r="M47" s="319" t="str">
        <f t="shared" si="4"/>
        <v/>
      </c>
      <c r="O47" s="319" t="str">
        <f t="shared" si="5"/>
        <v/>
      </c>
      <c r="Q47" s="319" t="str">
        <f t="shared" si="6"/>
        <v/>
      </c>
      <c r="S47" s="319" t="str">
        <f t="shared" si="7"/>
        <v/>
      </c>
      <c r="U47" s="319" t="str">
        <f t="shared" si="8"/>
        <v/>
      </c>
      <c r="W47" s="319" t="str">
        <f t="shared" si="9"/>
        <v/>
      </c>
      <c r="Y47" s="319" t="str">
        <f t="shared" si="10"/>
        <v/>
      </c>
      <c r="AA47" s="319" t="str">
        <f t="shared" si="11"/>
        <v/>
      </c>
      <c r="AC47" s="319" t="str">
        <f t="shared" si="12"/>
        <v/>
      </c>
      <c r="AE47" s="319" t="str">
        <f t="shared" si="13"/>
        <v/>
      </c>
      <c r="AG47" s="319" t="str">
        <f t="shared" si="14"/>
        <v/>
      </c>
      <c r="AI47" s="319" t="str">
        <f t="shared" si="15"/>
        <v/>
      </c>
      <c r="AK47" s="319" t="str">
        <f t="shared" si="16"/>
        <v/>
      </c>
      <c r="AM47" s="319" t="str">
        <f t="shared" si="17"/>
        <v/>
      </c>
      <c r="AO47" s="319" t="str">
        <f t="shared" si="18"/>
        <v/>
      </c>
      <c r="AQ47" s="319" t="str">
        <f t="shared" si="19"/>
        <v/>
      </c>
    </row>
    <row r="48" spans="5:43" customFormat="1">
      <c r="E48" s="319" t="str">
        <f t="shared" si="1"/>
        <v/>
      </c>
      <c r="G48" s="319" t="str">
        <f t="shared" si="1"/>
        <v/>
      </c>
      <c r="I48" s="319" t="str">
        <f t="shared" si="2"/>
        <v/>
      </c>
      <c r="K48" s="319" t="str">
        <f t="shared" si="3"/>
        <v/>
      </c>
      <c r="M48" s="319" t="str">
        <f t="shared" si="4"/>
        <v/>
      </c>
      <c r="O48" s="319" t="str">
        <f t="shared" si="5"/>
        <v/>
      </c>
      <c r="Q48" s="319" t="str">
        <f t="shared" si="6"/>
        <v/>
      </c>
      <c r="S48" s="319" t="str">
        <f t="shared" si="7"/>
        <v/>
      </c>
      <c r="U48" s="319" t="str">
        <f t="shared" si="8"/>
        <v/>
      </c>
      <c r="W48" s="319" t="str">
        <f t="shared" si="9"/>
        <v/>
      </c>
      <c r="Y48" s="319" t="str">
        <f t="shared" si="10"/>
        <v/>
      </c>
      <c r="AA48" s="319" t="str">
        <f t="shared" si="11"/>
        <v/>
      </c>
      <c r="AC48" s="319" t="str">
        <f t="shared" si="12"/>
        <v/>
      </c>
      <c r="AE48" s="319" t="str">
        <f t="shared" si="13"/>
        <v/>
      </c>
      <c r="AG48" s="319" t="str">
        <f t="shared" si="14"/>
        <v/>
      </c>
      <c r="AI48" s="319" t="str">
        <f t="shared" si="15"/>
        <v/>
      </c>
      <c r="AK48" s="319" t="str">
        <f t="shared" si="16"/>
        <v/>
      </c>
      <c r="AM48" s="319" t="str">
        <f t="shared" si="17"/>
        <v/>
      </c>
      <c r="AO48" s="319" t="str">
        <f t="shared" si="18"/>
        <v/>
      </c>
      <c r="AQ48" s="319" t="str">
        <f t="shared" si="19"/>
        <v/>
      </c>
    </row>
    <row r="49" spans="5:43" customFormat="1">
      <c r="E49" s="319" t="str">
        <f t="shared" si="1"/>
        <v/>
      </c>
      <c r="G49" s="319" t="str">
        <f t="shared" si="1"/>
        <v/>
      </c>
      <c r="I49" s="319" t="str">
        <f t="shared" si="2"/>
        <v/>
      </c>
      <c r="K49" s="319" t="str">
        <f t="shared" si="3"/>
        <v/>
      </c>
      <c r="M49" s="319" t="str">
        <f t="shared" si="4"/>
        <v/>
      </c>
      <c r="O49" s="319" t="str">
        <f t="shared" si="5"/>
        <v/>
      </c>
      <c r="Q49" s="319" t="str">
        <f t="shared" si="6"/>
        <v/>
      </c>
      <c r="S49" s="319" t="str">
        <f t="shared" si="7"/>
        <v/>
      </c>
      <c r="U49" s="319" t="str">
        <f t="shared" si="8"/>
        <v/>
      </c>
      <c r="W49" s="319" t="str">
        <f t="shared" si="9"/>
        <v/>
      </c>
      <c r="Y49" s="319" t="str">
        <f t="shared" si="10"/>
        <v/>
      </c>
      <c r="AA49" s="319" t="str">
        <f t="shared" si="11"/>
        <v/>
      </c>
      <c r="AC49" s="319" t="str">
        <f t="shared" si="12"/>
        <v/>
      </c>
      <c r="AE49" s="319" t="str">
        <f t="shared" si="13"/>
        <v/>
      </c>
      <c r="AG49" s="319" t="str">
        <f t="shared" si="14"/>
        <v/>
      </c>
      <c r="AI49" s="319" t="str">
        <f t="shared" si="15"/>
        <v/>
      </c>
      <c r="AK49" s="319" t="str">
        <f t="shared" si="16"/>
        <v/>
      </c>
      <c r="AM49" s="319" t="str">
        <f t="shared" si="17"/>
        <v/>
      </c>
      <c r="AO49" s="319" t="str">
        <f t="shared" si="18"/>
        <v/>
      </c>
      <c r="AQ49" s="319" t="str">
        <f t="shared" si="19"/>
        <v/>
      </c>
    </row>
    <row r="50" spans="5:43" customFormat="1">
      <c r="E50" s="319" t="str">
        <f t="shared" si="1"/>
        <v/>
      </c>
      <c r="G50" s="319" t="str">
        <f t="shared" si="1"/>
        <v/>
      </c>
      <c r="I50" s="319" t="str">
        <f t="shared" si="2"/>
        <v/>
      </c>
      <c r="K50" s="319" t="str">
        <f t="shared" si="3"/>
        <v/>
      </c>
      <c r="M50" s="319" t="str">
        <f t="shared" si="4"/>
        <v/>
      </c>
      <c r="O50" s="319" t="str">
        <f t="shared" si="5"/>
        <v/>
      </c>
      <c r="Q50" s="319" t="str">
        <f t="shared" si="6"/>
        <v/>
      </c>
      <c r="S50" s="319" t="str">
        <f t="shared" si="7"/>
        <v/>
      </c>
      <c r="U50" s="319" t="str">
        <f t="shared" si="8"/>
        <v/>
      </c>
      <c r="W50" s="319" t="str">
        <f t="shared" si="9"/>
        <v/>
      </c>
      <c r="Y50" s="319" t="str">
        <f t="shared" si="10"/>
        <v/>
      </c>
      <c r="AA50" s="319" t="str">
        <f t="shared" si="11"/>
        <v/>
      </c>
      <c r="AC50" s="319" t="str">
        <f t="shared" si="12"/>
        <v/>
      </c>
      <c r="AE50" s="319" t="str">
        <f t="shared" si="13"/>
        <v/>
      </c>
      <c r="AG50" s="319" t="str">
        <f t="shared" si="14"/>
        <v/>
      </c>
      <c r="AI50" s="319" t="str">
        <f t="shared" si="15"/>
        <v/>
      </c>
      <c r="AK50" s="319" t="str">
        <f t="shared" si="16"/>
        <v/>
      </c>
      <c r="AM50" s="319" t="str">
        <f t="shared" si="17"/>
        <v/>
      </c>
      <c r="AO50" s="319" t="str">
        <f t="shared" si="18"/>
        <v/>
      </c>
      <c r="AQ50" s="319" t="str">
        <f t="shared" si="19"/>
        <v/>
      </c>
    </row>
    <row r="51" spans="5:43" customFormat="1">
      <c r="E51" s="319" t="str">
        <f t="shared" si="1"/>
        <v/>
      </c>
      <c r="G51" s="319" t="str">
        <f t="shared" si="1"/>
        <v/>
      </c>
      <c r="I51" s="319" t="str">
        <f t="shared" si="2"/>
        <v/>
      </c>
      <c r="K51" s="319" t="str">
        <f t="shared" si="3"/>
        <v/>
      </c>
      <c r="M51" s="319" t="str">
        <f t="shared" si="4"/>
        <v/>
      </c>
      <c r="O51" s="319" t="str">
        <f t="shared" si="5"/>
        <v/>
      </c>
      <c r="Q51" s="319" t="str">
        <f t="shared" si="6"/>
        <v/>
      </c>
      <c r="S51" s="319" t="str">
        <f t="shared" si="7"/>
        <v/>
      </c>
      <c r="U51" s="319" t="str">
        <f t="shared" si="8"/>
        <v/>
      </c>
      <c r="W51" s="319" t="str">
        <f t="shared" si="9"/>
        <v/>
      </c>
      <c r="Y51" s="319" t="str">
        <f t="shared" si="10"/>
        <v/>
      </c>
      <c r="AA51" s="319" t="str">
        <f t="shared" si="11"/>
        <v/>
      </c>
      <c r="AC51" s="319" t="str">
        <f t="shared" si="12"/>
        <v/>
      </c>
      <c r="AE51" s="319" t="str">
        <f t="shared" si="13"/>
        <v/>
      </c>
      <c r="AG51" s="319" t="str">
        <f t="shared" si="14"/>
        <v/>
      </c>
      <c r="AI51" s="319" t="str">
        <f t="shared" si="15"/>
        <v/>
      </c>
      <c r="AK51" s="319" t="str">
        <f t="shared" si="16"/>
        <v/>
      </c>
      <c r="AM51" s="319" t="str">
        <f t="shared" si="17"/>
        <v/>
      </c>
      <c r="AO51" s="319" t="str">
        <f t="shared" si="18"/>
        <v/>
      </c>
      <c r="AQ51" s="319" t="str">
        <f t="shared" si="19"/>
        <v/>
      </c>
    </row>
    <row r="52" spans="5:43" customFormat="1">
      <c r="E52" s="319" t="str">
        <f t="shared" si="1"/>
        <v/>
      </c>
      <c r="G52" s="319" t="str">
        <f t="shared" si="1"/>
        <v/>
      </c>
      <c r="I52" s="319" t="str">
        <f t="shared" si="2"/>
        <v/>
      </c>
      <c r="K52" s="319" t="str">
        <f t="shared" si="3"/>
        <v/>
      </c>
      <c r="M52" s="319" t="str">
        <f t="shared" si="4"/>
        <v/>
      </c>
      <c r="O52" s="319" t="str">
        <f t="shared" si="5"/>
        <v/>
      </c>
      <c r="Q52" s="319" t="str">
        <f t="shared" si="6"/>
        <v/>
      </c>
      <c r="S52" s="319" t="str">
        <f t="shared" si="7"/>
        <v/>
      </c>
      <c r="U52" s="319" t="str">
        <f t="shared" si="8"/>
        <v/>
      </c>
      <c r="W52" s="319" t="str">
        <f t="shared" si="9"/>
        <v/>
      </c>
      <c r="Y52" s="319" t="str">
        <f t="shared" si="10"/>
        <v/>
      </c>
      <c r="AA52" s="319" t="str">
        <f t="shared" si="11"/>
        <v/>
      </c>
      <c r="AC52" s="319" t="str">
        <f t="shared" si="12"/>
        <v/>
      </c>
      <c r="AE52" s="319" t="str">
        <f t="shared" si="13"/>
        <v/>
      </c>
      <c r="AG52" s="319" t="str">
        <f t="shared" si="14"/>
        <v/>
      </c>
      <c r="AI52" s="319" t="str">
        <f t="shared" si="15"/>
        <v/>
      </c>
      <c r="AK52" s="319" t="str">
        <f t="shared" si="16"/>
        <v/>
      </c>
      <c r="AM52" s="319" t="str">
        <f t="shared" si="17"/>
        <v/>
      </c>
      <c r="AO52" s="319" t="str">
        <f t="shared" si="18"/>
        <v/>
      </c>
      <c r="AQ52" s="319" t="str">
        <f t="shared" si="19"/>
        <v/>
      </c>
    </row>
    <row r="53" spans="5:43" customFormat="1">
      <c r="E53" s="319" t="str">
        <f t="shared" si="1"/>
        <v/>
      </c>
      <c r="G53" s="319" t="str">
        <f t="shared" si="1"/>
        <v/>
      </c>
      <c r="I53" s="319" t="str">
        <f t="shared" si="2"/>
        <v/>
      </c>
      <c r="K53" s="319" t="str">
        <f t="shared" si="3"/>
        <v/>
      </c>
      <c r="M53" s="319" t="str">
        <f t="shared" si="4"/>
        <v/>
      </c>
      <c r="O53" s="319" t="str">
        <f t="shared" si="5"/>
        <v/>
      </c>
      <c r="Q53" s="319" t="str">
        <f t="shared" si="6"/>
        <v/>
      </c>
      <c r="S53" s="319" t="str">
        <f t="shared" si="7"/>
        <v/>
      </c>
      <c r="U53" s="319" t="str">
        <f t="shared" si="8"/>
        <v/>
      </c>
      <c r="W53" s="319" t="str">
        <f t="shared" si="9"/>
        <v/>
      </c>
      <c r="Y53" s="319" t="str">
        <f t="shared" si="10"/>
        <v/>
      </c>
      <c r="AA53" s="319" t="str">
        <f t="shared" si="11"/>
        <v/>
      </c>
      <c r="AC53" s="319" t="str">
        <f t="shared" si="12"/>
        <v/>
      </c>
      <c r="AE53" s="319" t="str">
        <f t="shared" si="13"/>
        <v/>
      </c>
      <c r="AG53" s="319" t="str">
        <f t="shared" si="14"/>
        <v/>
      </c>
      <c r="AI53" s="319" t="str">
        <f t="shared" si="15"/>
        <v/>
      </c>
      <c r="AK53" s="319" t="str">
        <f t="shared" si="16"/>
        <v/>
      </c>
      <c r="AM53" s="319" t="str">
        <f t="shared" si="17"/>
        <v/>
      </c>
      <c r="AO53" s="319" t="str">
        <f t="shared" si="18"/>
        <v/>
      </c>
      <c r="AQ53" s="319" t="str">
        <f t="shared" si="19"/>
        <v/>
      </c>
    </row>
    <row r="54" spans="5:43" customFormat="1">
      <c r="E54" s="319" t="str">
        <f t="shared" si="1"/>
        <v/>
      </c>
      <c r="G54" s="319" t="str">
        <f t="shared" si="1"/>
        <v/>
      </c>
      <c r="I54" s="319" t="str">
        <f t="shared" si="2"/>
        <v/>
      </c>
      <c r="K54" s="319" t="str">
        <f t="shared" si="3"/>
        <v/>
      </c>
      <c r="M54" s="319" t="str">
        <f t="shared" si="4"/>
        <v/>
      </c>
      <c r="O54" s="319" t="str">
        <f t="shared" si="5"/>
        <v/>
      </c>
      <c r="Q54" s="319" t="str">
        <f t="shared" si="6"/>
        <v/>
      </c>
      <c r="S54" s="319" t="str">
        <f t="shared" si="7"/>
        <v/>
      </c>
      <c r="U54" s="319" t="str">
        <f t="shared" si="8"/>
        <v/>
      </c>
      <c r="W54" s="319" t="str">
        <f t="shared" si="9"/>
        <v/>
      </c>
      <c r="Y54" s="319" t="str">
        <f t="shared" si="10"/>
        <v/>
      </c>
      <c r="AA54" s="319" t="str">
        <f t="shared" si="11"/>
        <v/>
      </c>
      <c r="AC54" s="319" t="str">
        <f t="shared" si="12"/>
        <v/>
      </c>
      <c r="AE54" s="319" t="str">
        <f t="shared" si="13"/>
        <v/>
      </c>
      <c r="AG54" s="319" t="str">
        <f t="shared" si="14"/>
        <v/>
      </c>
      <c r="AI54" s="319" t="str">
        <f t="shared" si="15"/>
        <v/>
      </c>
      <c r="AK54" s="319" t="str">
        <f t="shared" si="16"/>
        <v/>
      </c>
      <c r="AM54" s="319" t="str">
        <f t="shared" si="17"/>
        <v/>
      </c>
      <c r="AO54" s="319" t="str">
        <f t="shared" si="18"/>
        <v/>
      </c>
      <c r="AQ54" s="319" t="str">
        <f t="shared" si="19"/>
        <v/>
      </c>
    </row>
    <row r="55" spans="5:43" customFormat="1">
      <c r="E55" s="319" t="str">
        <f t="shared" si="1"/>
        <v/>
      </c>
      <c r="G55" s="319" t="str">
        <f t="shared" si="1"/>
        <v/>
      </c>
      <c r="I55" s="319" t="str">
        <f t="shared" si="2"/>
        <v/>
      </c>
      <c r="K55" s="319" t="str">
        <f t="shared" si="3"/>
        <v/>
      </c>
      <c r="M55" s="319" t="str">
        <f t="shared" si="4"/>
        <v/>
      </c>
      <c r="O55" s="319" t="str">
        <f t="shared" si="5"/>
        <v/>
      </c>
      <c r="Q55" s="319" t="str">
        <f t="shared" si="6"/>
        <v/>
      </c>
      <c r="S55" s="319" t="str">
        <f t="shared" si="7"/>
        <v/>
      </c>
      <c r="U55" s="319" t="str">
        <f t="shared" si="8"/>
        <v/>
      </c>
      <c r="W55" s="319" t="str">
        <f t="shared" si="9"/>
        <v/>
      </c>
      <c r="Y55" s="319" t="str">
        <f t="shared" si="10"/>
        <v/>
      </c>
      <c r="AA55" s="319" t="str">
        <f t="shared" si="11"/>
        <v/>
      </c>
      <c r="AC55" s="319" t="str">
        <f t="shared" si="12"/>
        <v/>
      </c>
      <c r="AE55" s="319" t="str">
        <f t="shared" si="13"/>
        <v/>
      </c>
      <c r="AG55" s="319" t="str">
        <f t="shared" si="14"/>
        <v/>
      </c>
      <c r="AI55" s="319" t="str">
        <f t="shared" si="15"/>
        <v/>
      </c>
      <c r="AK55" s="319" t="str">
        <f t="shared" si="16"/>
        <v/>
      </c>
      <c r="AM55" s="319" t="str">
        <f t="shared" si="17"/>
        <v/>
      </c>
      <c r="AO55" s="319" t="str">
        <f t="shared" si="18"/>
        <v/>
      </c>
      <c r="AQ55" s="319" t="str">
        <f t="shared" si="19"/>
        <v/>
      </c>
    </row>
    <row r="56" spans="5:43" customFormat="1">
      <c r="E56" s="319" t="str">
        <f t="shared" si="1"/>
        <v/>
      </c>
      <c r="G56" s="319" t="str">
        <f t="shared" si="1"/>
        <v/>
      </c>
      <c r="I56" s="319" t="str">
        <f t="shared" si="2"/>
        <v/>
      </c>
      <c r="K56" s="319" t="str">
        <f t="shared" si="3"/>
        <v/>
      </c>
      <c r="M56" s="319" t="str">
        <f t="shared" si="4"/>
        <v/>
      </c>
      <c r="O56" s="319" t="str">
        <f t="shared" si="5"/>
        <v/>
      </c>
      <c r="Q56" s="319" t="str">
        <f t="shared" si="6"/>
        <v/>
      </c>
      <c r="S56" s="319" t="str">
        <f t="shared" si="7"/>
        <v/>
      </c>
      <c r="U56" s="319" t="str">
        <f t="shared" si="8"/>
        <v/>
      </c>
      <c r="W56" s="319" t="str">
        <f t="shared" si="9"/>
        <v/>
      </c>
      <c r="Y56" s="319" t="str">
        <f t="shared" si="10"/>
        <v/>
      </c>
      <c r="AA56" s="319" t="str">
        <f t="shared" si="11"/>
        <v/>
      </c>
      <c r="AC56" s="319" t="str">
        <f t="shared" si="12"/>
        <v/>
      </c>
      <c r="AE56" s="319" t="str">
        <f t="shared" si="13"/>
        <v/>
      </c>
      <c r="AG56" s="319" t="str">
        <f t="shared" si="14"/>
        <v/>
      </c>
      <c r="AI56" s="319" t="str">
        <f t="shared" si="15"/>
        <v/>
      </c>
      <c r="AK56" s="319" t="str">
        <f t="shared" si="16"/>
        <v/>
      </c>
      <c r="AM56" s="319" t="str">
        <f t="shared" si="17"/>
        <v/>
      </c>
      <c r="AO56" s="319" t="str">
        <f t="shared" si="18"/>
        <v/>
      </c>
      <c r="AQ56" s="319" t="str">
        <f t="shared" si="19"/>
        <v/>
      </c>
    </row>
    <row r="57" spans="5:43" customFormat="1">
      <c r="E57" s="319" t="str">
        <f t="shared" si="1"/>
        <v/>
      </c>
      <c r="G57" s="319" t="str">
        <f t="shared" si="1"/>
        <v/>
      </c>
      <c r="I57" s="319" t="str">
        <f t="shared" si="2"/>
        <v/>
      </c>
      <c r="K57" s="319" t="str">
        <f t="shared" si="3"/>
        <v/>
      </c>
      <c r="M57" s="319" t="str">
        <f t="shared" si="4"/>
        <v/>
      </c>
      <c r="O57" s="319" t="str">
        <f t="shared" si="5"/>
        <v/>
      </c>
      <c r="Q57" s="319" t="str">
        <f t="shared" si="6"/>
        <v/>
      </c>
      <c r="S57" s="319" t="str">
        <f t="shared" si="7"/>
        <v/>
      </c>
      <c r="U57" s="319" t="str">
        <f t="shared" si="8"/>
        <v/>
      </c>
      <c r="W57" s="319" t="str">
        <f t="shared" si="9"/>
        <v/>
      </c>
      <c r="Y57" s="319" t="str">
        <f t="shared" si="10"/>
        <v/>
      </c>
      <c r="AA57" s="319" t="str">
        <f t="shared" si="11"/>
        <v/>
      </c>
      <c r="AC57" s="319" t="str">
        <f t="shared" si="12"/>
        <v/>
      </c>
      <c r="AE57" s="319" t="str">
        <f t="shared" si="13"/>
        <v/>
      </c>
      <c r="AG57" s="319" t="str">
        <f t="shared" si="14"/>
        <v/>
      </c>
      <c r="AI57" s="319" t="str">
        <f t="shared" si="15"/>
        <v/>
      </c>
      <c r="AK57" s="319" t="str">
        <f t="shared" si="16"/>
        <v/>
      </c>
      <c r="AM57" s="319" t="str">
        <f t="shared" si="17"/>
        <v/>
      </c>
      <c r="AO57" s="319" t="str">
        <f t="shared" si="18"/>
        <v/>
      </c>
      <c r="AQ57" s="319" t="str">
        <f t="shared" si="19"/>
        <v/>
      </c>
    </row>
    <row r="58" spans="5:43" customFormat="1">
      <c r="E58" s="319" t="str">
        <f t="shared" si="1"/>
        <v/>
      </c>
      <c r="G58" s="319" t="str">
        <f t="shared" si="1"/>
        <v/>
      </c>
      <c r="I58" s="319" t="str">
        <f t="shared" si="2"/>
        <v/>
      </c>
      <c r="K58" s="319" t="str">
        <f t="shared" si="3"/>
        <v/>
      </c>
      <c r="M58" s="319" t="str">
        <f t="shared" si="4"/>
        <v/>
      </c>
      <c r="O58" s="319" t="str">
        <f t="shared" si="5"/>
        <v/>
      </c>
      <c r="Q58" s="319" t="str">
        <f t="shared" si="6"/>
        <v/>
      </c>
      <c r="S58" s="319" t="str">
        <f t="shared" si="7"/>
        <v/>
      </c>
      <c r="U58" s="319" t="str">
        <f t="shared" si="8"/>
        <v/>
      </c>
      <c r="W58" s="319" t="str">
        <f t="shared" si="9"/>
        <v/>
      </c>
      <c r="Y58" s="319" t="str">
        <f t="shared" si="10"/>
        <v/>
      </c>
      <c r="AA58" s="319" t="str">
        <f t="shared" si="11"/>
        <v/>
      </c>
      <c r="AC58" s="319" t="str">
        <f t="shared" si="12"/>
        <v/>
      </c>
      <c r="AE58" s="319" t="str">
        <f t="shared" si="13"/>
        <v/>
      </c>
      <c r="AG58" s="319" t="str">
        <f t="shared" si="14"/>
        <v/>
      </c>
      <c r="AI58" s="319" t="str">
        <f t="shared" si="15"/>
        <v/>
      </c>
      <c r="AK58" s="319" t="str">
        <f t="shared" si="16"/>
        <v/>
      </c>
      <c r="AM58" s="319" t="str">
        <f t="shared" si="17"/>
        <v/>
      </c>
      <c r="AO58" s="319" t="str">
        <f t="shared" si="18"/>
        <v/>
      </c>
      <c r="AQ58" s="319" t="str">
        <f t="shared" si="19"/>
        <v/>
      </c>
    </row>
    <row r="59" spans="5:43" customFormat="1">
      <c r="E59" s="319" t="str">
        <f t="shared" si="1"/>
        <v/>
      </c>
      <c r="G59" s="319" t="str">
        <f t="shared" si="1"/>
        <v/>
      </c>
      <c r="I59" s="319" t="str">
        <f t="shared" si="2"/>
        <v/>
      </c>
      <c r="K59" s="319" t="str">
        <f t="shared" si="3"/>
        <v/>
      </c>
      <c r="M59" s="319" t="str">
        <f t="shared" si="4"/>
        <v/>
      </c>
      <c r="O59" s="319" t="str">
        <f t="shared" si="5"/>
        <v/>
      </c>
      <c r="Q59" s="319" t="str">
        <f t="shared" si="6"/>
        <v/>
      </c>
      <c r="S59" s="319" t="str">
        <f t="shared" si="7"/>
        <v/>
      </c>
      <c r="U59" s="319" t="str">
        <f t="shared" si="8"/>
        <v/>
      </c>
      <c r="W59" s="319" t="str">
        <f t="shared" si="9"/>
        <v/>
      </c>
      <c r="Y59" s="319" t="str">
        <f t="shared" si="10"/>
        <v/>
      </c>
      <c r="AA59" s="319" t="str">
        <f t="shared" si="11"/>
        <v/>
      </c>
      <c r="AC59" s="319" t="str">
        <f t="shared" si="12"/>
        <v/>
      </c>
      <c r="AE59" s="319" t="str">
        <f t="shared" si="13"/>
        <v/>
      </c>
      <c r="AG59" s="319" t="str">
        <f t="shared" si="14"/>
        <v/>
      </c>
      <c r="AI59" s="319" t="str">
        <f t="shared" si="15"/>
        <v/>
      </c>
      <c r="AK59" s="319" t="str">
        <f t="shared" si="16"/>
        <v/>
      </c>
      <c r="AM59" s="319" t="str">
        <f t="shared" si="17"/>
        <v/>
      </c>
      <c r="AO59" s="319" t="str">
        <f t="shared" si="18"/>
        <v/>
      </c>
      <c r="AQ59" s="319" t="str">
        <f t="shared" si="19"/>
        <v/>
      </c>
    </row>
    <row r="60" spans="5:43" customFormat="1">
      <c r="E60" s="319" t="str">
        <f t="shared" si="1"/>
        <v/>
      </c>
      <c r="G60" s="319" t="str">
        <f t="shared" si="1"/>
        <v/>
      </c>
      <c r="I60" s="319" t="str">
        <f t="shared" si="2"/>
        <v/>
      </c>
      <c r="K60" s="319" t="str">
        <f t="shared" si="3"/>
        <v/>
      </c>
      <c r="M60" s="319" t="str">
        <f t="shared" si="4"/>
        <v/>
      </c>
      <c r="O60" s="319" t="str">
        <f t="shared" si="5"/>
        <v/>
      </c>
      <c r="Q60" s="319" t="str">
        <f t="shared" si="6"/>
        <v/>
      </c>
      <c r="S60" s="319" t="str">
        <f t="shared" si="7"/>
        <v/>
      </c>
      <c r="U60" s="319" t="str">
        <f t="shared" si="8"/>
        <v/>
      </c>
      <c r="W60" s="319" t="str">
        <f t="shared" si="9"/>
        <v/>
      </c>
      <c r="Y60" s="319" t="str">
        <f t="shared" si="10"/>
        <v/>
      </c>
      <c r="AA60" s="319" t="str">
        <f t="shared" si="11"/>
        <v/>
      </c>
      <c r="AC60" s="319" t="str">
        <f t="shared" si="12"/>
        <v/>
      </c>
      <c r="AE60" s="319" t="str">
        <f t="shared" si="13"/>
        <v/>
      </c>
      <c r="AG60" s="319" t="str">
        <f t="shared" si="14"/>
        <v/>
      </c>
      <c r="AI60" s="319" t="str">
        <f t="shared" si="15"/>
        <v/>
      </c>
      <c r="AK60" s="319" t="str">
        <f t="shared" si="16"/>
        <v/>
      </c>
      <c r="AM60" s="319" t="str">
        <f t="shared" si="17"/>
        <v/>
      </c>
      <c r="AO60" s="319" t="str">
        <f t="shared" si="18"/>
        <v/>
      </c>
      <c r="AQ60" s="319" t="str">
        <f t="shared" si="19"/>
        <v/>
      </c>
    </row>
    <row r="61" spans="5:43" customFormat="1">
      <c r="E61" s="319" t="str">
        <f t="shared" si="1"/>
        <v/>
      </c>
      <c r="G61" s="319" t="str">
        <f t="shared" si="1"/>
        <v/>
      </c>
      <c r="I61" s="319" t="str">
        <f t="shared" si="2"/>
        <v/>
      </c>
      <c r="K61" s="319" t="str">
        <f t="shared" si="3"/>
        <v/>
      </c>
      <c r="M61" s="319" t="str">
        <f t="shared" si="4"/>
        <v/>
      </c>
      <c r="O61" s="319" t="str">
        <f t="shared" si="5"/>
        <v/>
      </c>
      <c r="Q61" s="319" t="str">
        <f t="shared" si="6"/>
        <v/>
      </c>
      <c r="S61" s="319" t="str">
        <f t="shared" si="7"/>
        <v/>
      </c>
      <c r="U61" s="319" t="str">
        <f t="shared" si="8"/>
        <v/>
      </c>
      <c r="W61" s="319" t="str">
        <f t="shared" si="9"/>
        <v/>
      </c>
      <c r="Y61" s="319" t="str">
        <f t="shared" si="10"/>
        <v/>
      </c>
      <c r="AA61" s="319" t="str">
        <f t="shared" si="11"/>
        <v/>
      </c>
      <c r="AC61" s="319" t="str">
        <f t="shared" si="12"/>
        <v/>
      </c>
      <c r="AE61" s="319" t="str">
        <f t="shared" si="13"/>
        <v/>
      </c>
      <c r="AG61" s="319" t="str">
        <f t="shared" si="14"/>
        <v/>
      </c>
      <c r="AI61" s="319" t="str">
        <f t="shared" si="15"/>
        <v/>
      </c>
      <c r="AK61" s="319" t="str">
        <f t="shared" si="16"/>
        <v/>
      </c>
      <c r="AM61" s="319" t="str">
        <f t="shared" si="17"/>
        <v/>
      </c>
      <c r="AO61" s="319" t="str">
        <f t="shared" si="18"/>
        <v/>
      </c>
      <c r="AQ61" s="319" t="str">
        <f t="shared" si="19"/>
        <v/>
      </c>
    </row>
    <row r="62" spans="5:43" customFormat="1">
      <c r="E62" s="319" t="str">
        <f t="shared" si="1"/>
        <v/>
      </c>
      <c r="G62" s="319" t="str">
        <f t="shared" si="1"/>
        <v/>
      </c>
      <c r="I62" s="319" t="str">
        <f t="shared" si="2"/>
        <v/>
      </c>
      <c r="K62" s="319" t="str">
        <f t="shared" si="3"/>
        <v/>
      </c>
      <c r="M62" s="319" t="str">
        <f t="shared" si="4"/>
        <v/>
      </c>
      <c r="O62" s="319" t="str">
        <f t="shared" si="5"/>
        <v/>
      </c>
      <c r="Q62" s="319" t="str">
        <f t="shared" si="6"/>
        <v/>
      </c>
      <c r="S62" s="319" t="str">
        <f t="shared" si="7"/>
        <v/>
      </c>
      <c r="U62" s="319" t="str">
        <f t="shared" si="8"/>
        <v/>
      </c>
      <c r="W62" s="319" t="str">
        <f t="shared" si="9"/>
        <v/>
      </c>
      <c r="Y62" s="319" t="str">
        <f t="shared" si="10"/>
        <v/>
      </c>
      <c r="AA62" s="319" t="str">
        <f t="shared" si="11"/>
        <v/>
      </c>
      <c r="AC62" s="319" t="str">
        <f t="shared" si="12"/>
        <v/>
      </c>
      <c r="AE62" s="319" t="str">
        <f t="shared" si="13"/>
        <v/>
      </c>
      <c r="AG62" s="319" t="str">
        <f t="shared" si="14"/>
        <v/>
      </c>
      <c r="AI62" s="319" t="str">
        <f t="shared" si="15"/>
        <v/>
      </c>
      <c r="AK62" s="319" t="str">
        <f t="shared" si="16"/>
        <v/>
      </c>
      <c r="AM62" s="319" t="str">
        <f t="shared" si="17"/>
        <v/>
      </c>
      <c r="AO62" s="319" t="str">
        <f t="shared" si="18"/>
        <v/>
      </c>
      <c r="AQ62" s="319" t="str">
        <f t="shared" si="19"/>
        <v/>
      </c>
    </row>
    <row r="63" spans="5:43" customFormat="1">
      <c r="E63" s="319" t="str">
        <f t="shared" si="1"/>
        <v/>
      </c>
      <c r="G63" s="319" t="str">
        <f t="shared" si="1"/>
        <v/>
      </c>
      <c r="I63" s="319" t="str">
        <f t="shared" si="2"/>
        <v/>
      </c>
      <c r="K63" s="319" t="str">
        <f t="shared" si="3"/>
        <v/>
      </c>
      <c r="M63" s="319" t="str">
        <f t="shared" si="4"/>
        <v/>
      </c>
      <c r="O63" s="319" t="str">
        <f t="shared" si="5"/>
        <v/>
      </c>
      <c r="Q63" s="319" t="str">
        <f t="shared" si="6"/>
        <v/>
      </c>
      <c r="S63" s="319" t="str">
        <f t="shared" si="7"/>
        <v/>
      </c>
      <c r="U63" s="319" t="str">
        <f t="shared" si="8"/>
        <v/>
      </c>
      <c r="W63" s="319" t="str">
        <f t="shared" si="9"/>
        <v/>
      </c>
      <c r="Y63" s="319" t="str">
        <f t="shared" si="10"/>
        <v/>
      </c>
      <c r="AA63" s="319" t="str">
        <f t="shared" si="11"/>
        <v/>
      </c>
      <c r="AC63" s="319" t="str">
        <f t="shared" si="12"/>
        <v/>
      </c>
      <c r="AE63" s="319" t="str">
        <f t="shared" si="13"/>
        <v/>
      </c>
      <c r="AG63" s="319" t="str">
        <f t="shared" si="14"/>
        <v/>
      </c>
      <c r="AI63" s="319" t="str">
        <f t="shared" si="15"/>
        <v/>
      </c>
      <c r="AK63" s="319" t="str">
        <f t="shared" si="16"/>
        <v/>
      </c>
      <c r="AM63" s="319" t="str">
        <f t="shared" si="17"/>
        <v/>
      </c>
      <c r="AO63" s="319" t="str">
        <f t="shared" si="18"/>
        <v/>
      </c>
      <c r="AQ63" s="319" t="str">
        <f t="shared" si="19"/>
        <v/>
      </c>
    </row>
    <row r="64" spans="5:43" customFormat="1">
      <c r="E64" s="319" t="str">
        <f t="shared" si="1"/>
        <v/>
      </c>
      <c r="G64" s="319" t="str">
        <f t="shared" si="1"/>
        <v/>
      </c>
      <c r="I64" s="319" t="str">
        <f t="shared" si="2"/>
        <v/>
      </c>
      <c r="K64" s="319" t="str">
        <f t="shared" si="3"/>
        <v/>
      </c>
      <c r="M64" s="319" t="str">
        <f t="shared" si="4"/>
        <v/>
      </c>
      <c r="O64" s="319" t="str">
        <f t="shared" si="5"/>
        <v/>
      </c>
      <c r="Q64" s="319" t="str">
        <f t="shared" si="6"/>
        <v/>
      </c>
      <c r="S64" s="319" t="str">
        <f t="shared" si="7"/>
        <v/>
      </c>
      <c r="U64" s="319" t="str">
        <f t="shared" si="8"/>
        <v/>
      </c>
      <c r="W64" s="319" t="str">
        <f t="shared" si="9"/>
        <v/>
      </c>
      <c r="Y64" s="319" t="str">
        <f t="shared" si="10"/>
        <v/>
      </c>
      <c r="AA64" s="319" t="str">
        <f t="shared" si="11"/>
        <v/>
      </c>
      <c r="AC64" s="319" t="str">
        <f t="shared" si="12"/>
        <v/>
      </c>
      <c r="AE64" s="319" t="str">
        <f t="shared" si="13"/>
        <v/>
      </c>
      <c r="AG64" s="319" t="str">
        <f t="shared" si="14"/>
        <v/>
      </c>
      <c r="AI64" s="319" t="str">
        <f t="shared" si="15"/>
        <v/>
      </c>
      <c r="AK64" s="319" t="str">
        <f t="shared" si="16"/>
        <v/>
      </c>
      <c r="AM64" s="319" t="str">
        <f t="shared" si="17"/>
        <v/>
      </c>
      <c r="AO64" s="319" t="str">
        <f t="shared" si="18"/>
        <v/>
      </c>
      <c r="AQ64" s="319" t="str">
        <f t="shared" si="19"/>
        <v/>
      </c>
    </row>
    <row r="65" spans="5:43" customFormat="1">
      <c r="E65" s="319" t="str">
        <f t="shared" si="1"/>
        <v/>
      </c>
      <c r="G65" s="319" t="str">
        <f t="shared" si="1"/>
        <v/>
      </c>
      <c r="I65" s="319" t="str">
        <f t="shared" si="2"/>
        <v/>
      </c>
      <c r="K65" s="319" t="str">
        <f t="shared" si="3"/>
        <v/>
      </c>
      <c r="M65" s="319" t="str">
        <f t="shared" si="4"/>
        <v/>
      </c>
      <c r="O65" s="319" t="str">
        <f t="shared" si="5"/>
        <v/>
      </c>
      <c r="Q65" s="319" t="str">
        <f t="shared" si="6"/>
        <v/>
      </c>
      <c r="S65" s="319" t="str">
        <f t="shared" si="7"/>
        <v/>
      </c>
      <c r="U65" s="319" t="str">
        <f t="shared" si="8"/>
        <v/>
      </c>
      <c r="W65" s="319" t="str">
        <f t="shared" si="9"/>
        <v/>
      </c>
      <c r="Y65" s="319" t="str">
        <f t="shared" si="10"/>
        <v/>
      </c>
      <c r="AA65" s="319" t="str">
        <f t="shared" si="11"/>
        <v/>
      </c>
      <c r="AC65" s="319" t="str">
        <f t="shared" si="12"/>
        <v/>
      </c>
      <c r="AE65" s="319" t="str">
        <f t="shared" si="13"/>
        <v/>
      </c>
      <c r="AG65" s="319" t="str">
        <f t="shared" si="14"/>
        <v/>
      </c>
      <c r="AI65" s="319" t="str">
        <f t="shared" si="15"/>
        <v/>
      </c>
      <c r="AK65" s="319" t="str">
        <f t="shared" si="16"/>
        <v/>
      </c>
      <c r="AM65" s="319" t="str">
        <f t="shared" si="17"/>
        <v/>
      </c>
      <c r="AO65" s="319" t="str">
        <f t="shared" si="18"/>
        <v/>
      </c>
      <c r="AQ65" s="319" t="str">
        <f t="shared" si="19"/>
        <v/>
      </c>
    </row>
    <row r="66" spans="5:43" customFormat="1">
      <c r="E66" s="319" t="str">
        <f t="shared" si="1"/>
        <v/>
      </c>
      <c r="G66" s="319" t="str">
        <f t="shared" si="1"/>
        <v/>
      </c>
      <c r="I66" s="319" t="str">
        <f t="shared" si="2"/>
        <v/>
      </c>
      <c r="K66" s="319" t="str">
        <f t="shared" si="3"/>
        <v/>
      </c>
      <c r="M66" s="319" t="str">
        <f t="shared" si="4"/>
        <v/>
      </c>
      <c r="O66" s="319" t="str">
        <f t="shared" si="5"/>
        <v/>
      </c>
      <c r="Q66" s="319" t="str">
        <f t="shared" si="6"/>
        <v/>
      </c>
      <c r="S66" s="319" t="str">
        <f t="shared" si="7"/>
        <v/>
      </c>
      <c r="U66" s="319" t="str">
        <f t="shared" si="8"/>
        <v/>
      </c>
      <c r="W66" s="319" t="str">
        <f t="shared" si="9"/>
        <v/>
      </c>
      <c r="Y66" s="319" t="str">
        <f t="shared" si="10"/>
        <v/>
      </c>
      <c r="AA66" s="319" t="str">
        <f t="shared" si="11"/>
        <v/>
      </c>
      <c r="AC66" s="319" t="str">
        <f t="shared" si="12"/>
        <v/>
      </c>
      <c r="AE66" s="319" t="str">
        <f t="shared" si="13"/>
        <v/>
      </c>
      <c r="AG66" s="319" t="str">
        <f t="shared" si="14"/>
        <v/>
      </c>
      <c r="AI66" s="319" t="str">
        <f t="shared" si="15"/>
        <v/>
      </c>
      <c r="AK66" s="319" t="str">
        <f t="shared" si="16"/>
        <v/>
      </c>
      <c r="AM66" s="319" t="str">
        <f t="shared" si="17"/>
        <v/>
      </c>
      <c r="AO66" s="319" t="str">
        <f t="shared" si="18"/>
        <v/>
      </c>
      <c r="AQ66" s="319" t="str">
        <f t="shared" si="19"/>
        <v/>
      </c>
    </row>
    <row r="67" spans="5:43" customFormat="1">
      <c r="E67" s="319" t="str">
        <f t="shared" si="1"/>
        <v/>
      </c>
      <c r="G67" s="319" t="str">
        <f t="shared" si="1"/>
        <v/>
      </c>
      <c r="I67" s="319" t="str">
        <f t="shared" si="2"/>
        <v/>
      </c>
      <c r="K67" s="319" t="str">
        <f t="shared" si="3"/>
        <v/>
      </c>
      <c r="M67" s="319" t="str">
        <f t="shared" si="4"/>
        <v/>
      </c>
      <c r="O67" s="319" t="str">
        <f t="shared" si="5"/>
        <v/>
      </c>
      <c r="Q67" s="319" t="str">
        <f t="shared" si="6"/>
        <v/>
      </c>
      <c r="S67" s="319" t="str">
        <f t="shared" si="7"/>
        <v/>
      </c>
      <c r="U67" s="319" t="str">
        <f t="shared" si="8"/>
        <v/>
      </c>
      <c r="W67" s="319" t="str">
        <f t="shared" si="9"/>
        <v/>
      </c>
      <c r="Y67" s="319" t="str">
        <f t="shared" si="10"/>
        <v/>
      </c>
      <c r="AA67" s="319" t="str">
        <f t="shared" si="11"/>
        <v/>
      </c>
      <c r="AC67" s="319" t="str">
        <f t="shared" si="12"/>
        <v/>
      </c>
      <c r="AE67" s="319" t="str">
        <f t="shared" si="13"/>
        <v/>
      </c>
      <c r="AG67" s="319" t="str">
        <f t="shared" si="14"/>
        <v/>
      </c>
      <c r="AI67" s="319" t="str">
        <f t="shared" si="15"/>
        <v/>
      </c>
      <c r="AK67" s="319" t="str">
        <f t="shared" si="16"/>
        <v/>
      </c>
      <c r="AM67" s="319" t="str">
        <f t="shared" si="17"/>
        <v/>
      </c>
      <c r="AO67" s="319" t="str">
        <f t="shared" si="18"/>
        <v/>
      </c>
      <c r="AQ67" s="319" t="str">
        <f t="shared" si="19"/>
        <v/>
      </c>
    </row>
    <row r="68" spans="5:43" customFormat="1">
      <c r="E68" s="319" t="str">
        <f t="shared" si="1"/>
        <v/>
      </c>
      <c r="G68" s="319" t="str">
        <f t="shared" si="1"/>
        <v/>
      </c>
      <c r="I68" s="319" t="str">
        <f t="shared" si="2"/>
        <v/>
      </c>
      <c r="K68" s="319" t="str">
        <f t="shared" si="3"/>
        <v/>
      </c>
      <c r="M68" s="319" t="str">
        <f t="shared" si="4"/>
        <v/>
      </c>
      <c r="O68" s="319" t="str">
        <f t="shared" si="5"/>
        <v/>
      </c>
      <c r="Q68" s="319" t="str">
        <f t="shared" si="6"/>
        <v/>
      </c>
      <c r="S68" s="319" t="str">
        <f t="shared" si="7"/>
        <v/>
      </c>
      <c r="U68" s="319" t="str">
        <f t="shared" si="8"/>
        <v/>
      </c>
      <c r="W68" s="319" t="str">
        <f t="shared" si="9"/>
        <v/>
      </c>
      <c r="Y68" s="319" t="str">
        <f t="shared" si="10"/>
        <v/>
      </c>
      <c r="AA68" s="319" t="str">
        <f t="shared" si="11"/>
        <v/>
      </c>
      <c r="AC68" s="319" t="str">
        <f t="shared" si="12"/>
        <v/>
      </c>
      <c r="AE68" s="319" t="str">
        <f t="shared" si="13"/>
        <v/>
      </c>
      <c r="AG68" s="319" t="str">
        <f t="shared" si="14"/>
        <v/>
      </c>
      <c r="AI68" s="319" t="str">
        <f t="shared" si="15"/>
        <v/>
      </c>
      <c r="AK68" s="319" t="str">
        <f t="shared" si="16"/>
        <v/>
      </c>
      <c r="AM68" s="319" t="str">
        <f t="shared" si="17"/>
        <v/>
      </c>
      <c r="AO68" s="319" t="str">
        <f t="shared" si="18"/>
        <v/>
      </c>
      <c r="AQ68" s="319" t="str">
        <f t="shared" si="19"/>
        <v/>
      </c>
    </row>
    <row r="69" spans="5:43" customFormat="1">
      <c r="E69" s="319" t="str">
        <f t="shared" si="1"/>
        <v/>
      </c>
      <c r="G69" s="319" t="str">
        <f t="shared" si="1"/>
        <v/>
      </c>
      <c r="I69" s="319" t="str">
        <f t="shared" si="2"/>
        <v/>
      </c>
      <c r="K69" s="319" t="str">
        <f t="shared" si="3"/>
        <v/>
      </c>
      <c r="M69" s="319" t="str">
        <f t="shared" si="4"/>
        <v/>
      </c>
      <c r="O69" s="319" t="str">
        <f t="shared" si="5"/>
        <v/>
      </c>
      <c r="Q69" s="319" t="str">
        <f t="shared" si="6"/>
        <v/>
      </c>
      <c r="S69" s="319" t="str">
        <f t="shared" si="7"/>
        <v/>
      </c>
      <c r="U69" s="319" t="str">
        <f t="shared" si="8"/>
        <v/>
      </c>
      <c r="W69" s="319" t="str">
        <f t="shared" si="9"/>
        <v/>
      </c>
      <c r="Y69" s="319" t="str">
        <f t="shared" si="10"/>
        <v/>
      </c>
      <c r="AA69" s="319" t="str">
        <f t="shared" si="11"/>
        <v/>
      </c>
      <c r="AC69" s="319" t="str">
        <f t="shared" si="12"/>
        <v/>
      </c>
      <c r="AE69" s="319" t="str">
        <f t="shared" si="13"/>
        <v/>
      </c>
      <c r="AG69" s="319" t="str">
        <f t="shared" si="14"/>
        <v/>
      </c>
      <c r="AI69" s="319" t="str">
        <f t="shared" si="15"/>
        <v/>
      </c>
      <c r="AK69" s="319" t="str">
        <f t="shared" si="16"/>
        <v/>
      </c>
      <c r="AM69" s="319" t="str">
        <f t="shared" si="17"/>
        <v/>
      </c>
      <c r="AO69" s="319" t="str">
        <f t="shared" si="18"/>
        <v/>
      </c>
      <c r="AQ69" s="319" t="str">
        <f t="shared" si="19"/>
        <v/>
      </c>
    </row>
    <row r="70" spans="5:43" customFormat="1">
      <c r="E70" s="319" t="str">
        <f t="shared" si="1"/>
        <v/>
      </c>
      <c r="G70" s="319" t="str">
        <f t="shared" si="1"/>
        <v/>
      </c>
      <c r="I70" s="319" t="str">
        <f t="shared" si="2"/>
        <v/>
      </c>
      <c r="K70" s="319" t="str">
        <f t="shared" si="3"/>
        <v/>
      </c>
      <c r="M70" s="319" t="str">
        <f t="shared" si="4"/>
        <v/>
      </c>
      <c r="O70" s="319" t="str">
        <f t="shared" si="5"/>
        <v/>
      </c>
      <c r="Q70" s="319" t="str">
        <f t="shared" si="6"/>
        <v/>
      </c>
      <c r="S70" s="319" t="str">
        <f t="shared" si="7"/>
        <v/>
      </c>
      <c r="U70" s="319" t="str">
        <f t="shared" si="8"/>
        <v/>
      </c>
      <c r="W70" s="319" t="str">
        <f t="shared" si="9"/>
        <v/>
      </c>
      <c r="Y70" s="319" t="str">
        <f t="shared" si="10"/>
        <v/>
      </c>
      <c r="AA70" s="319" t="str">
        <f t="shared" si="11"/>
        <v/>
      </c>
      <c r="AC70" s="319" t="str">
        <f t="shared" si="12"/>
        <v/>
      </c>
      <c r="AE70" s="319" t="str">
        <f t="shared" si="13"/>
        <v/>
      </c>
      <c r="AG70" s="319" t="str">
        <f t="shared" si="14"/>
        <v/>
      </c>
      <c r="AI70" s="319" t="str">
        <f t="shared" si="15"/>
        <v/>
      </c>
      <c r="AK70" s="319" t="str">
        <f t="shared" si="16"/>
        <v/>
      </c>
      <c r="AM70" s="319" t="str">
        <f t="shared" si="17"/>
        <v/>
      </c>
      <c r="AO70" s="319" t="str">
        <f t="shared" si="18"/>
        <v/>
      </c>
      <c r="AQ70" s="319" t="str">
        <f t="shared" si="19"/>
        <v/>
      </c>
    </row>
    <row r="71" spans="5:43" customFormat="1">
      <c r="E71" s="319" t="str">
        <f t="shared" si="1"/>
        <v/>
      </c>
      <c r="G71" s="319" t="str">
        <f t="shared" si="1"/>
        <v/>
      </c>
      <c r="I71" s="319" t="str">
        <f t="shared" si="2"/>
        <v/>
      </c>
      <c r="K71" s="319" t="str">
        <f t="shared" si="3"/>
        <v/>
      </c>
      <c r="M71" s="319" t="str">
        <f t="shared" si="4"/>
        <v/>
      </c>
      <c r="O71" s="319" t="str">
        <f t="shared" si="5"/>
        <v/>
      </c>
      <c r="Q71" s="319" t="str">
        <f t="shared" si="6"/>
        <v/>
      </c>
      <c r="S71" s="319" t="str">
        <f t="shared" si="7"/>
        <v/>
      </c>
      <c r="U71" s="319" t="str">
        <f t="shared" si="8"/>
        <v/>
      </c>
      <c r="W71" s="319" t="str">
        <f t="shared" si="9"/>
        <v/>
      </c>
      <c r="Y71" s="319" t="str">
        <f t="shared" si="10"/>
        <v/>
      </c>
      <c r="AA71" s="319" t="str">
        <f t="shared" si="11"/>
        <v/>
      </c>
      <c r="AC71" s="319" t="str">
        <f t="shared" si="12"/>
        <v/>
      </c>
      <c r="AE71" s="319" t="str">
        <f t="shared" si="13"/>
        <v/>
      </c>
      <c r="AG71" s="319" t="str">
        <f t="shared" si="14"/>
        <v/>
      </c>
      <c r="AI71" s="319" t="str">
        <f t="shared" si="15"/>
        <v/>
      </c>
      <c r="AK71" s="319" t="str">
        <f t="shared" si="16"/>
        <v/>
      </c>
      <c r="AM71" s="319" t="str">
        <f t="shared" si="17"/>
        <v/>
      </c>
      <c r="AO71" s="319" t="str">
        <f t="shared" si="18"/>
        <v/>
      </c>
      <c r="AQ71" s="319" t="str">
        <f t="shared" si="19"/>
        <v/>
      </c>
    </row>
    <row r="72" spans="5:43" customFormat="1">
      <c r="E72" s="319" t="str">
        <f t="shared" si="1"/>
        <v/>
      </c>
      <c r="G72" s="319" t="str">
        <f t="shared" si="1"/>
        <v/>
      </c>
      <c r="I72" s="319" t="str">
        <f t="shared" si="2"/>
        <v/>
      </c>
      <c r="K72" s="319" t="str">
        <f t="shared" si="3"/>
        <v/>
      </c>
      <c r="M72" s="319" t="str">
        <f t="shared" si="4"/>
        <v/>
      </c>
      <c r="O72" s="319" t="str">
        <f t="shared" si="5"/>
        <v/>
      </c>
      <c r="Q72" s="319" t="str">
        <f t="shared" si="6"/>
        <v/>
      </c>
      <c r="S72" s="319" t="str">
        <f t="shared" si="7"/>
        <v/>
      </c>
      <c r="U72" s="319" t="str">
        <f t="shared" si="8"/>
        <v/>
      </c>
      <c r="W72" s="319" t="str">
        <f t="shared" si="9"/>
        <v/>
      </c>
      <c r="Y72" s="319" t="str">
        <f t="shared" si="10"/>
        <v/>
      </c>
      <c r="AA72" s="319" t="str">
        <f t="shared" si="11"/>
        <v/>
      </c>
      <c r="AC72" s="319" t="str">
        <f t="shared" si="12"/>
        <v/>
      </c>
      <c r="AE72" s="319" t="str">
        <f t="shared" si="13"/>
        <v/>
      </c>
      <c r="AG72" s="319" t="str">
        <f t="shared" si="14"/>
        <v/>
      </c>
      <c r="AI72" s="319" t="str">
        <f t="shared" si="15"/>
        <v/>
      </c>
      <c r="AK72" s="319" t="str">
        <f t="shared" si="16"/>
        <v/>
      </c>
      <c r="AM72" s="319" t="str">
        <f t="shared" si="17"/>
        <v/>
      </c>
      <c r="AO72" s="319" t="str">
        <f t="shared" si="18"/>
        <v/>
      </c>
      <c r="AQ72" s="319" t="str">
        <f t="shared" si="19"/>
        <v/>
      </c>
    </row>
    <row r="73" spans="5:43" customFormat="1">
      <c r="E73" s="319" t="str">
        <f t="shared" si="1"/>
        <v/>
      </c>
      <c r="G73" s="319" t="str">
        <f t="shared" si="1"/>
        <v/>
      </c>
      <c r="I73" s="319" t="str">
        <f t="shared" si="2"/>
        <v/>
      </c>
      <c r="K73" s="319" t="str">
        <f t="shared" si="3"/>
        <v/>
      </c>
      <c r="M73" s="319" t="str">
        <f t="shared" si="4"/>
        <v/>
      </c>
      <c r="O73" s="319" t="str">
        <f t="shared" si="5"/>
        <v/>
      </c>
      <c r="Q73" s="319" t="str">
        <f t="shared" si="6"/>
        <v/>
      </c>
      <c r="S73" s="319" t="str">
        <f t="shared" si="7"/>
        <v/>
      </c>
      <c r="U73" s="319" t="str">
        <f t="shared" si="8"/>
        <v/>
      </c>
      <c r="W73" s="319" t="str">
        <f t="shared" si="9"/>
        <v/>
      </c>
      <c r="Y73" s="319" t="str">
        <f t="shared" si="10"/>
        <v/>
      </c>
      <c r="AA73" s="319" t="str">
        <f t="shared" si="11"/>
        <v/>
      </c>
      <c r="AC73" s="319" t="str">
        <f t="shared" si="12"/>
        <v/>
      </c>
      <c r="AE73" s="319" t="str">
        <f t="shared" si="13"/>
        <v/>
      </c>
      <c r="AG73" s="319" t="str">
        <f t="shared" si="14"/>
        <v/>
      </c>
      <c r="AI73" s="319" t="str">
        <f t="shared" si="15"/>
        <v/>
      </c>
      <c r="AK73" s="319" t="str">
        <f t="shared" si="16"/>
        <v/>
      </c>
      <c r="AM73" s="319" t="str">
        <f t="shared" si="17"/>
        <v/>
      </c>
      <c r="AO73" s="319" t="str">
        <f t="shared" si="18"/>
        <v/>
      </c>
      <c r="AQ73" s="319" t="str">
        <f t="shared" si="19"/>
        <v/>
      </c>
    </row>
    <row r="74" spans="5:43" customFormat="1">
      <c r="E74" s="319" t="str">
        <f t="shared" si="1"/>
        <v/>
      </c>
      <c r="G74" s="319" t="str">
        <f t="shared" si="1"/>
        <v/>
      </c>
      <c r="I74" s="319" t="str">
        <f t="shared" si="2"/>
        <v/>
      </c>
      <c r="K74" s="319" t="str">
        <f t="shared" si="3"/>
        <v/>
      </c>
      <c r="M74" s="319" t="str">
        <f t="shared" si="4"/>
        <v/>
      </c>
      <c r="O74" s="319" t="str">
        <f t="shared" si="5"/>
        <v/>
      </c>
      <c r="Q74" s="319" t="str">
        <f t="shared" si="6"/>
        <v/>
      </c>
      <c r="S74" s="319" t="str">
        <f t="shared" si="7"/>
        <v/>
      </c>
      <c r="U74" s="319" t="str">
        <f t="shared" si="8"/>
        <v/>
      </c>
      <c r="W74" s="319" t="str">
        <f t="shared" si="9"/>
        <v/>
      </c>
      <c r="Y74" s="319" t="str">
        <f t="shared" si="10"/>
        <v/>
      </c>
      <c r="AA74" s="319" t="str">
        <f t="shared" si="11"/>
        <v/>
      </c>
      <c r="AC74" s="319" t="str">
        <f t="shared" si="12"/>
        <v/>
      </c>
      <c r="AE74" s="319" t="str">
        <f t="shared" si="13"/>
        <v/>
      </c>
      <c r="AG74" s="319" t="str">
        <f t="shared" si="14"/>
        <v/>
      </c>
      <c r="AI74" s="319" t="str">
        <f t="shared" si="15"/>
        <v/>
      </c>
      <c r="AK74" s="319" t="str">
        <f t="shared" si="16"/>
        <v/>
      </c>
      <c r="AM74" s="319" t="str">
        <f t="shared" si="17"/>
        <v/>
      </c>
      <c r="AO74" s="319" t="str">
        <f t="shared" si="18"/>
        <v/>
      </c>
      <c r="AQ74" s="319" t="str">
        <f t="shared" si="19"/>
        <v/>
      </c>
    </row>
    <row r="75" spans="5:43" customFormat="1">
      <c r="E75" s="319" t="str">
        <f t="shared" si="1"/>
        <v/>
      </c>
      <c r="G75" s="319" t="str">
        <f t="shared" si="1"/>
        <v/>
      </c>
      <c r="I75" s="319" t="str">
        <f t="shared" si="2"/>
        <v/>
      </c>
      <c r="K75" s="319" t="str">
        <f t="shared" si="3"/>
        <v/>
      </c>
      <c r="M75" s="319" t="str">
        <f t="shared" si="4"/>
        <v/>
      </c>
      <c r="O75" s="319" t="str">
        <f t="shared" si="5"/>
        <v/>
      </c>
      <c r="Q75" s="319" t="str">
        <f t="shared" si="6"/>
        <v/>
      </c>
      <c r="S75" s="319" t="str">
        <f t="shared" si="7"/>
        <v/>
      </c>
      <c r="U75" s="319" t="str">
        <f t="shared" si="8"/>
        <v/>
      </c>
      <c r="W75" s="319" t="str">
        <f t="shared" si="9"/>
        <v/>
      </c>
      <c r="Y75" s="319" t="str">
        <f t="shared" si="10"/>
        <v/>
      </c>
      <c r="AA75" s="319" t="str">
        <f t="shared" si="11"/>
        <v/>
      </c>
      <c r="AC75" s="319" t="str">
        <f t="shared" si="12"/>
        <v/>
      </c>
      <c r="AE75" s="319" t="str">
        <f t="shared" si="13"/>
        <v/>
      </c>
      <c r="AG75" s="319" t="str">
        <f t="shared" si="14"/>
        <v/>
      </c>
      <c r="AI75" s="319" t="str">
        <f t="shared" si="15"/>
        <v/>
      </c>
      <c r="AK75" s="319" t="str">
        <f t="shared" si="16"/>
        <v/>
      </c>
      <c r="AM75" s="319" t="str">
        <f t="shared" si="17"/>
        <v/>
      </c>
      <c r="AO75" s="319" t="str">
        <f t="shared" si="18"/>
        <v/>
      </c>
      <c r="AQ75" s="319" t="str">
        <f t="shared" si="19"/>
        <v/>
      </c>
    </row>
    <row r="76" spans="5:43" customFormat="1">
      <c r="E76" s="319" t="str">
        <f t="shared" si="1"/>
        <v/>
      </c>
      <c r="G76" s="319" t="str">
        <f t="shared" si="1"/>
        <v/>
      </c>
      <c r="I76" s="319" t="str">
        <f t="shared" si="2"/>
        <v/>
      </c>
      <c r="K76" s="319" t="str">
        <f t="shared" si="3"/>
        <v/>
      </c>
      <c r="M76" s="319" t="str">
        <f t="shared" si="4"/>
        <v/>
      </c>
      <c r="O76" s="319" t="str">
        <f t="shared" si="5"/>
        <v/>
      </c>
      <c r="Q76" s="319" t="str">
        <f t="shared" si="6"/>
        <v/>
      </c>
      <c r="S76" s="319" t="str">
        <f t="shared" si="7"/>
        <v/>
      </c>
      <c r="U76" s="319" t="str">
        <f t="shared" si="8"/>
        <v/>
      </c>
      <c r="W76" s="319" t="str">
        <f t="shared" si="9"/>
        <v/>
      </c>
      <c r="Y76" s="319" t="str">
        <f t="shared" si="10"/>
        <v/>
      </c>
      <c r="AA76" s="319" t="str">
        <f t="shared" si="11"/>
        <v/>
      </c>
      <c r="AC76" s="319" t="str">
        <f t="shared" si="12"/>
        <v/>
      </c>
      <c r="AE76" s="319" t="str">
        <f t="shared" si="13"/>
        <v/>
      </c>
      <c r="AG76" s="319" t="str">
        <f t="shared" si="14"/>
        <v/>
      </c>
      <c r="AI76" s="319" t="str">
        <f t="shared" si="15"/>
        <v/>
      </c>
      <c r="AK76" s="319" t="str">
        <f t="shared" si="16"/>
        <v/>
      </c>
      <c r="AM76" s="319" t="str">
        <f t="shared" si="17"/>
        <v/>
      </c>
      <c r="AO76" s="319" t="str">
        <f t="shared" si="18"/>
        <v/>
      </c>
      <c r="AQ76" s="319" t="str">
        <f t="shared" si="19"/>
        <v/>
      </c>
    </row>
    <row r="77" spans="5:43" customFormat="1">
      <c r="E77" s="319" t="str">
        <f t="shared" ref="E77:G140" si="20">IF(OR($B77=0,D77=0),"",D77/$B77)</f>
        <v/>
      </c>
      <c r="G77" s="319" t="str">
        <f t="shared" si="20"/>
        <v/>
      </c>
      <c r="I77" s="319" t="str">
        <f t="shared" ref="I77:I140" si="21">IF(OR($B77=0,H77=0),"",H77/$B77)</f>
        <v/>
      </c>
      <c r="K77" s="319" t="str">
        <f t="shared" ref="K77:K140" si="22">IF(OR($B77=0,J77=0),"",J77/$B77)</f>
        <v/>
      </c>
      <c r="M77" s="319" t="str">
        <f t="shared" ref="M77:M140" si="23">IF(OR($B77=0,L77=0),"",L77/$B77)</f>
        <v/>
      </c>
      <c r="O77" s="319" t="str">
        <f t="shared" ref="O77:O140" si="24">IF(OR($B77=0,N77=0),"",N77/$B77)</f>
        <v/>
      </c>
      <c r="Q77" s="319" t="str">
        <f t="shared" ref="Q77:Q140" si="25">IF(OR($B77=0,P77=0),"",P77/$B77)</f>
        <v/>
      </c>
      <c r="S77" s="319" t="str">
        <f t="shared" ref="S77:S140" si="26">IF(OR($B77=0,R77=0),"",R77/$B77)</f>
        <v/>
      </c>
      <c r="U77" s="319" t="str">
        <f t="shared" ref="U77:U140" si="27">IF(OR($B77=0,T77=0),"",T77/$B77)</f>
        <v/>
      </c>
      <c r="W77" s="319" t="str">
        <f t="shared" ref="W77:W140" si="28">IF(OR($B77=0,V77=0),"",V77/$B77)</f>
        <v/>
      </c>
      <c r="Y77" s="319" t="str">
        <f t="shared" ref="Y77:Y140" si="29">IF(OR($B77=0,X77=0),"",X77/$B77)</f>
        <v/>
      </c>
      <c r="AA77" s="319" t="str">
        <f t="shared" ref="AA77:AA140" si="30">IF(OR($B77=0,Z77=0),"",Z77/$B77)</f>
        <v/>
      </c>
      <c r="AC77" s="319" t="str">
        <f t="shared" ref="AC77:AC140" si="31">IF(OR($B77=0,AB77=0),"",AB77/$B77)</f>
        <v/>
      </c>
      <c r="AE77" s="319" t="str">
        <f t="shared" ref="AE77:AE140" si="32">IF(OR($B77=0,AD77=0),"",AD77/$B77)</f>
        <v/>
      </c>
      <c r="AG77" s="319" t="str">
        <f t="shared" ref="AG77:AG140" si="33">IF(OR($B77=0,AF77=0),"",AF77/$B77)</f>
        <v/>
      </c>
      <c r="AI77" s="319" t="str">
        <f t="shared" ref="AI77:AI140" si="34">IF(OR($B77=0,AH77=0),"",AH77/$B77)</f>
        <v/>
      </c>
      <c r="AK77" s="319" t="str">
        <f t="shared" ref="AK77:AK140" si="35">IF(OR($B77=0,AJ77=0),"",AJ77/$B77)</f>
        <v/>
      </c>
      <c r="AM77" s="319" t="str">
        <f t="shared" ref="AM77:AM140" si="36">IF(OR($B77=0,AL77=0),"",AL77/$B77)</f>
        <v/>
      </c>
      <c r="AO77" s="319" t="str">
        <f t="shared" ref="AO77:AO140" si="37">IF(OR($B77=0,AN77=0),"",AN77/$B77)</f>
        <v/>
      </c>
      <c r="AQ77" s="319" t="str">
        <f t="shared" ref="AQ77:AQ140" si="38">IF(OR($B77=0,AP77=0),"",AP77/$B77)</f>
        <v/>
      </c>
    </row>
    <row r="78" spans="5:43" customFormat="1">
      <c r="E78" s="319" t="str">
        <f t="shared" si="20"/>
        <v/>
      </c>
      <c r="G78" s="319" t="str">
        <f t="shared" si="20"/>
        <v/>
      </c>
      <c r="I78" s="319" t="str">
        <f t="shared" si="21"/>
        <v/>
      </c>
      <c r="K78" s="319" t="str">
        <f t="shared" si="22"/>
        <v/>
      </c>
      <c r="M78" s="319" t="str">
        <f t="shared" si="23"/>
        <v/>
      </c>
      <c r="O78" s="319" t="str">
        <f t="shared" si="24"/>
        <v/>
      </c>
      <c r="Q78" s="319" t="str">
        <f t="shared" si="25"/>
        <v/>
      </c>
      <c r="S78" s="319" t="str">
        <f t="shared" si="26"/>
        <v/>
      </c>
      <c r="U78" s="319" t="str">
        <f t="shared" si="27"/>
        <v/>
      </c>
      <c r="W78" s="319" t="str">
        <f t="shared" si="28"/>
        <v/>
      </c>
      <c r="Y78" s="319" t="str">
        <f t="shared" si="29"/>
        <v/>
      </c>
      <c r="AA78" s="319" t="str">
        <f t="shared" si="30"/>
        <v/>
      </c>
      <c r="AC78" s="319" t="str">
        <f t="shared" si="31"/>
        <v/>
      </c>
      <c r="AE78" s="319" t="str">
        <f t="shared" si="32"/>
        <v/>
      </c>
      <c r="AG78" s="319" t="str">
        <f t="shared" si="33"/>
        <v/>
      </c>
      <c r="AI78" s="319" t="str">
        <f t="shared" si="34"/>
        <v/>
      </c>
      <c r="AK78" s="319" t="str">
        <f t="shared" si="35"/>
        <v/>
      </c>
      <c r="AM78" s="319" t="str">
        <f t="shared" si="36"/>
        <v/>
      </c>
      <c r="AO78" s="319" t="str">
        <f t="shared" si="37"/>
        <v/>
      </c>
      <c r="AQ78" s="319" t="str">
        <f t="shared" si="38"/>
        <v/>
      </c>
    </row>
    <row r="79" spans="5:43" customFormat="1">
      <c r="E79" s="319" t="str">
        <f t="shared" si="20"/>
        <v/>
      </c>
      <c r="G79" s="319" t="str">
        <f t="shared" si="20"/>
        <v/>
      </c>
      <c r="I79" s="319" t="str">
        <f t="shared" si="21"/>
        <v/>
      </c>
      <c r="K79" s="319" t="str">
        <f t="shared" si="22"/>
        <v/>
      </c>
      <c r="M79" s="319" t="str">
        <f t="shared" si="23"/>
        <v/>
      </c>
      <c r="O79" s="319" t="str">
        <f t="shared" si="24"/>
        <v/>
      </c>
      <c r="Q79" s="319" t="str">
        <f t="shared" si="25"/>
        <v/>
      </c>
      <c r="S79" s="319" t="str">
        <f t="shared" si="26"/>
        <v/>
      </c>
      <c r="U79" s="319" t="str">
        <f t="shared" si="27"/>
        <v/>
      </c>
      <c r="W79" s="319" t="str">
        <f t="shared" si="28"/>
        <v/>
      </c>
      <c r="Y79" s="319" t="str">
        <f t="shared" si="29"/>
        <v/>
      </c>
      <c r="AA79" s="319" t="str">
        <f t="shared" si="30"/>
        <v/>
      </c>
      <c r="AC79" s="319" t="str">
        <f t="shared" si="31"/>
        <v/>
      </c>
      <c r="AE79" s="319" t="str">
        <f t="shared" si="32"/>
        <v/>
      </c>
      <c r="AG79" s="319" t="str">
        <f t="shared" si="33"/>
        <v/>
      </c>
      <c r="AI79" s="319" t="str">
        <f t="shared" si="34"/>
        <v/>
      </c>
      <c r="AK79" s="319" t="str">
        <f t="shared" si="35"/>
        <v/>
      </c>
      <c r="AM79" s="319" t="str">
        <f t="shared" si="36"/>
        <v/>
      </c>
      <c r="AO79" s="319" t="str">
        <f t="shared" si="37"/>
        <v/>
      </c>
      <c r="AQ79" s="319" t="str">
        <f t="shared" si="38"/>
        <v/>
      </c>
    </row>
    <row r="80" spans="5:43" customFormat="1">
      <c r="E80" s="319" t="str">
        <f t="shared" si="20"/>
        <v/>
      </c>
      <c r="G80" s="319" t="str">
        <f t="shared" si="20"/>
        <v/>
      </c>
      <c r="I80" s="319" t="str">
        <f t="shared" si="21"/>
        <v/>
      </c>
      <c r="K80" s="319" t="str">
        <f t="shared" si="22"/>
        <v/>
      </c>
      <c r="M80" s="319" t="str">
        <f t="shared" si="23"/>
        <v/>
      </c>
      <c r="O80" s="319" t="str">
        <f t="shared" si="24"/>
        <v/>
      </c>
      <c r="Q80" s="319" t="str">
        <f t="shared" si="25"/>
        <v/>
      </c>
      <c r="S80" s="319" t="str">
        <f t="shared" si="26"/>
        <v/>
      </c>
      <c r="U80" s="319" t="str">
        <f t="shared" si="27"/>
        <v/>
      </c>
      <c r="W80" s="319" t="str">
        <f t="shared" si="28"/>
        <v/>
      </c>
      <c r="Y80" s="319" t="str">
        <f t="shared" si="29"/>
        <v/>
      </c>
      <c r="AA80" s="319" t="str">
        <f t="shared" si="30"/>
        <v/>
      </c>
      <c r="AC80" s="319" t="str">
        <f t="shared" si="31"/>
        <v/>
      </c>
      <c r="AE80" s="319" t="str">
        <f t="shared" si="32"/>
        <v/>
      </c>
      <c r="AG80" s="319" t="str">
        <f t="shared" si="33"/>
        <v/>
      </c>
      <c r="AI80" s="319" t="str">
        <f t="shared" si="34"/>
        <v/>
      </c>
      <c r="AK80" s="319" t="str">
        <f t="shared" si="35"/>
        <v/>
      </c>
      <c r="AM80" s="319" t="str">
        <f t="shared" si="36"/>
        <v/>
      </c>
      <c r="AO80" s="319" t="str">
        <f t="shared" si="37"/>
        <v/>
      </c>
      <c r="AQ80" s="319" t="str">
        <f t="shared" si="38"/>
        <v/>
      </c>
    </row>
    <row r="81" spans="5:43" customFormat="1">
      <c r="E81" s="319" t="str">
        <f t="shared" si="20"/>
        <v/>
      </c>
      <c r="G81" s="319" t="str">
        <f t="shared" si="20"/>
        <v/>
      </c>
      <c r="I81" s="319" t="str">
        <f t="shared" si="21"/>
        <v/>
      </c>
      <c r="K81" s="319" t="str">
        <f t="shared" si="22"/>
        <v/>
      </c>
      <c r="M81" s="319" t="str">
        <f t="shared" si="23"/>
        <v/>
      </c>
      <c r="O81" s="319" t="str">
        <f t="shared" si="24"/>
        <v/>
      </c>
      <c r="Q81" s="319" t="str">
        <f t="shared" si="25"/>
        <v/>
      </c>
      <c r="S81" s="319" t="str">
        <f t="shared" si="26"/>
        <v/>
      </c>
      <c r="U81" s="319" t="str">
        <f t="shared" si="27"/>
        <v/>
      </c>
      <c r="W81" s="319" t="str">
        <f t="shared" si="28"/>
        <v/>
      </c>
      <c r="Y81" s="319" t="str">
        <f t="shared" si="29"/>
        <v/>
      </c>
      <c r="AA81" s="319" t="str">
        <f t="shared" si="30"/>
        <v/>
      </c>
      <c r="AC81" s="319" t="str">
        <f t="shared" si="31"/>
        <v/>
      </c>
      <c r="AE81" s="319" t="str">
        <f t="shared" si="32"/>
        <v/>
      </c>
      <c r="AG81" s="319" t="str">
        <f t="shared" si="33"/>
        <v/>
      </c>
      <c r="AI81" s="319" t="str">
        <f t="shared" si="34"/>
        <v/>
      </c>
      <c r="AK81" s="319" t="str">
        <f t="shared" si="35"/>
        <v/>
      </c>
      <c r="AM81" s="319" t="str">
        <f t="shared" si="36"/>
        <v/>
      </c>
      <c r="AO81" s="319" t="str">
        <f t="shared" si="37"/>
        <v/>
      </c>
      <c r="AQ81" s="319" t="str">
        <f t="shared" si="38"/>
        <v/>
      </c>
    </row>
    <row r="82" spans="5:43" customFormat="1">
      <c r="E82" s="319" t="str">
        <f t="shared" si="20"/>
        <v/>
      </c>
      <c r="G82" s="319" t="str">
        <f t="shared" si="20"/>
        <v/>
      </c>
      <c r="I82" s="319" t="str">
        <f t="shared" si="21"/>
        <v/>
      </c>
      <c r="K82" s="319" t="str">
        <f t="shared" si="22"/>
        <v/>
      </c>
      <c r="M82" s="319" t="str">
        <f t="shared" si="23"/>
        <v/>
      </c>
      <c r="O82" s="319" t="str">
        <f t="shared" si="24"/>
        <v/>
      </c>
      <c r="Q82" s="319" t="str">
        <f t="shared" si="25"/>
        <v/>
      </c>
      <c r="S82" s="319" t="str">
        <f t="shared" si="26"/>
        <v/>
      </c>
      <c r="U82" s="319" t="str">
        <f t="shared" si="27"/>
        <v/>
      </c>
      <c r="W82" s="319" t="str">
        <f t="shared" si="28"/>
        <v/>
      </c>
      <c r="Y82" s="319" t="str">
        <f t="shared" si="29"/>
        <v/>
      </c>
      <c r="AA82" s="319" t="str">
        <f t="shared" si="30"/>
        <v/>
      </c>
      <c r="AC82" s="319" t="str">
        <f t="shared" si="31"/>
        <v/>
      </c>
      <c r="AE82" s="319" t="str">
        <f t="shared" si="32"/>
        <v/>
      </c>
      <c r="AG82" s="319" t="str">
        <f t="shared" si="33"/>
        <v/>
      </c>
      <c r="AI82" s="319" t="str">
        <f t="shared" si="34"/>
        <v/>
      </c>
      <c r="AK82" s="319" t="str">
        <f t="shared" si="35"/>
        <v/>
      </c>
      <c r="AM82" s="319" t="str">
        <f t="shared" si="36"/>
        <v/>
      </c>
      <c r="AO82" s="319" t="str">
        <f t="shared" si="37"/>
        <v/>
      </c>
      <c r="AQ82" s="319" t="str">
        <f t="shared" si="38"/>
        <v/>
      </c>
    </row>
    <row r="83" spans="5:43" customFormat="1">
      <c r="E83" s="319" t="str">
        <f t="shared" si="20"/>
        <v/>
      </c>
      <c r="G83" s="319" t="str">
        <f t="shared" si="20"/>
        <v/>
      </c>
      <c r="I83" s="319" t="str">
        <f t="shared" si="21"/>
        <v/>
      </c>
      <c r="K83" s="319" t="str">
        <f t="shared" si="22"/>
        <v/>
      </c>
      <c r="M83" s="319" t="str">
        <f t="shared" si="23"/>
        <v/>
      </c>
      <c r="O83" s="319" t="str">
        <f t="shared" si="24"/>
        <v/>
      </c>
      <c r="Q83" s="319" t="str">
        <f t="shared" si="25"/>
        <v/>
      </c>
      <c r="S83" s="319" t="str">
        <f t="shared" si="26"/>
        <v/>
      </c>
      <c r="U83" s="319" t="str">
        <f t="shared" si="27"/>
        <v/>
      </c>
      <c r="W83" s="319" t="str">
        <f t="shared" si="28"/>
        <v/>
      </c>
      <c r="Y83" s="319" t="str">
        <f t="shared" si="29"/>
        <v/>
      </c>
      <c r="AA83" s="319" t="str">
        <f t="shared" si="30"/>
        <v/>
      </c>
      <c r="AC83" s="319" t="str">
        <f t="shared" si="31"/>
        <v/>
      </c>
      <c r="AE83" s="319" t="str">
        <f t="shared" si="32"/>
        <v/>
      </c>
      <c r="AG83" s="319" t="str">
        <f t="shared" si="33"/>
        <v/>
      </c>
      <c r="AI83" s="319" t="str">
        <f t="shared" si="34"/>
        <v/>
      </c>
      <c r="AK83" s="319" t="str">
        <f t="shared" si="35"/>
        <v/>
      </c>
      <c r="AM83" s="319" t="str">
        <f t="shared" si="36"/>
        <v/>
      </c>
      <c r="AO83" s="319" t="str">
        <f t="shared" si="37"/>
        <v/>
      </c>
      <c r="AQ83" s="319" t="str">
        <f t="shared" si="38"/>
        <v/>
      </c>
    </row>
    <row r="84" spans="5:43" customFormat="1">
      <c r="E84" s="319" t="str">
        <f t="shared" si="20"/>
        <v/>
      </c>
      <c r="G84" s="319" t="str">
        <f t="shared" si="20"/>
        <v/>
      </c>
      <c r="I84" s="319" t="str">
        <f t="shared" si="21"/>
        <v/>
      </c>
      <c r="K84" s="319" t="str">
        <f t="shared" si="22"/>
        <v/>
      </c>
      <c r="M84" s="319" t="str">
        <f t="shared" si="23"/>
        <v/>
      </c>
      <c r="O84" s="319" t="str">
        <f t="shared" si="24"/>
        <v/>
      </c>
      <c r="Q84" s="319" t="str">
        <f t="shared" si="25"/>
        <v/>
      </c>
      <c r="S84" s="319" t="str">
        <f t="shared" si="26"/>
        <v/>
      </c>
      <c r="U84" s="319" t="str">
        <f t="shared" si="27"/>
        <v/>
      </c>
      <c r="W84" s="319" t="str">
        <f t="shared" si="28"/>
        <v/>
      </c>
      <c r="Y84" s="319" t="str">
        <f t="shared" si="29"/>
        <v/>
      </c>
      <c r="AA84" s="319" t="str">
        <f t="shared" si="30"/>
        <v/>
      </c>
      <c r="AC84" s="319" t="str">
        <f t="shared" si="31"/>
        <v/>
      </c>
      <c r="AE84" s="319" t="str">
        <f t="shared" si="32"/>
        <v/>
      </c>
      <c r="AG84" s="319" t="str">
        <f t="shared" si="33"/>
        <v/>
      </c>
      <c r="AI84" s="319" t="str">
        <f t="shared" si="34"/>
        <v/>
      </c>
      <c r="AK84" s="319" t="str">
        <f t="shared" si="35"/>
        <v/>
      </c>
      <c r="AM84" s="319" t="str">
        <f t="shared" si="36"/>
        <v/>
      </c>
      <c r="AO84" s="319" t="str">
        <f t="shared" si="37"/>
        <v/>
      </c>
      <c r="AQ84" s="319" t="str">
        <f t="shared" si="38"/>
        <v/>
      </c>
    </row>
    <row r="85" spans="5:43" customFormat="1">
      <c r="E85" s="319" t="str">
        <f t="shared" si="20"/>
        <v/>
      </c>
      <c r="G85" s="319" t="str">
        <f t="shared" si="20"/>
        <v/>
      </c>
      <c r="I85" s="319" t="str">
        <f t="shared" si="21"/>
        <v/>
      </c>
      <c r="K85" s="319" t="str">
        <f t="shared" si="22"/>
        <v/>
      </c>
      <c r="M85" s="319" t="str">
        <f t="shared" si="23"/>
        <v/>
      </c>
      <c r="O85" s="319" t="str">
        <f t="shared" si="24"/>
        <v/>
      </c>
      <c r="Q85" s="319" t="str">
        <f t="shared" si="25"/>
        <v/>
      </c>
      <c r="S85" s="319" t="str">
        <f t="shared" si="26"/>
        <v/>
      </c>
      <c r="U85" s="319" t="str">
        <f t="shared" si="27"/>
        <v/>
      </c>
      <c r="W85" s="319" t="str">
        <f t="shared" si="28"/>
        <v/>
      </c>
      <c r="Y85" s="319" t="str">
        <f t="shared" si="29"/>
        <v/>
      </c>
      <c r="AA85" s="319" t="str">
        <f t="shared" si="30"/>
        <v/>
      </c>
      <c r="AC85" s="319" t="str">
        <f t="shared" si="31"/>
        <v/>
      </c>
      <c r="AE85" s="319" t="str">
        <f t="shared" si="32"/>
        <v/>
      </c>
      <c r="AG85" s="319" t="str">
        <f t="shared" si="33"/>
        <v/>
      </c>
      <c r="AI85" s="319" t="str">
        <f t="shared" si="34"/>
        <v/>
      </c>
      <c r="AK85" s="319" t="str">
        <f t="shared" si="35"/>
        <v/>
      </c>
      <c r="AM85" s="319" t="str">
        <f t="shared" si="36"/>
        <v/>
      </c>
      <c r="AO85" s="319" t="str">
        <f t="shared" si="37"/>
        <v/>
      </c>
      <c r="AQ85" s="319" t="str">
        <f t="shared" si="38"/>
        <v/>
      </c>
    </row>
    <row r="86" spans="5:43" customFormat="1">
      <c r="E86" s="319" t="str">
        <f t="shared" si="20"/>
        <v/>
      </c>
      <c r="G86" s="319" t="str">
        <f t="shared" si="20"/>
        <v/>
      </c>
      <c r="I86" s="319" t="str">
        <f t="shared" si="21"/>
        <v/>
      </c>
      <c r="K86" s="319" t="str">
        <f t="shared" si="22"/>
        <v/>
      </c>
      <c r="M86" s="319" t="str">
        <f t="shared" si="23"/>
        <v/>
      </c>
      <c r="O86" s="319" t="str">
        <f t="shared" si="24"/>
        <v/>
      </c>
      <c r="Q86" s="319" t="str">
        <f t="shared" si="25"/>
        <v/>
      </c>
      <c r="S86" s="319" t="str">
        <f t="shared" si="26"/>
        <v/>
      </c>
      <c r="U86" s="319" t="str">
        <f t="shared" si="27"/>
        <v/>
      </c>
      <c r="W86" s="319" t="str">
        <f t="shared" si="28"/>
        <v/>
      </c>
      <c r="Y86" s="319" t="str">
        <f t="shared" si="29"/>
        <v/>
      </c>
      <c r="AA86" s="319" t="str">
        <f t="shared" si="30"/>
        <v/>
      </c>
      <c r="AC86" s="319" t="str">
        <f t="shared" si="31"/>
        <v/>
      </c>
      <c r="AE86" s="319" t="str">
        <f t="shared" si="32"/>
        <v/>
      </c>
      <c r="AG86" s="319" t="str">
        <f t="shared" si="33"/>
        <v/>
      </c>
      <c r="AI86" s="319" t="str">
        <f t="shared" si="34"/>
        <v/>
      </c>
      <c r="AK86" s="319" t="str">
        <f t="shared" si="35"/>
        <v/>
      </c>
      <c r="AM86" s="319" t="str">
        <f t="shared" si="36"/>
        <v/>
      </c>
      <c r="AO86" s="319" t="str">
        <f t="shared" si="37"/>
        <v/>
      </c>
      <c r="AQ86" s="319" t="str">
        <f t="shared" si="38"/>
        <v/>
      </c>
    </row>
    <row r="87" spans="5:43" customFormat="1">
      <c r="E87" s="319" t="str">
        <f t="shared" si="20"/>
        <v/>
      </c>
      <c r="G87" s="319" t="str">
        <f t="shared" si="20"/>
        <v/>
      </c>
      <c r="I87" s="319" t="str">
        <f t="shared" si="21"/>
        <v/>
      </c>
      <c r="K87" s="319" t="str">
        <f t="shared" si="22"/>
        <v/>
      </c>
      <c r="M87" s="319" t="str">
        <f t="shared" si="23"/>
        <v/>
      </c>
      <c r="O87" s="319" t="str">
        <f t="shared" si="24"/>
        <v/>
      </c>
      <c r="Q87" s="319" t="str">
        <f t="shared" si="25"/>
        <v/>
      </c>
      <c r="S87" s="319" t="str">
        <f t="shared" si="26"/>
        <v/>
      </c>
      <c r="U87" s="319" t="str">
        <f t="shared" si="27"/>
        <v/>
      </c>
      <c r="W87" s="319" t="str">
        <f t="shared" si="28"/>
        <v/>
      </c>
      <c r="Y87" s="319" t="str">
        <f t="shared" si="29"/>
        <v/>
      </c>
      <c r="AA87" s="319" t="str">
        <f t="shared" si="30"/>
        <v/>
      </c>
      <c r="AC87" s="319" t="str">
        <f t="shared" si="31"/>
        <v/>
      </c>
      <c r="AE87" s="319" t="str">
        <f t="shared" si="32"/>
        <v/>
      </c>
      <c r="AG87" s="319" t="str">
        <f t="shared" si="33"/>
        <v/>
      </c>
      <c r="AI87" s="319" t="str">
        <f t="shared" si="34"/>
        <v/>
      </c>
      <c r="AK87" s="319" t="str">
        <f t="shared" si="35"/>
        <v/>
      </c>
      <c r="AM87" s="319" t="str">
        <f t="shared" si="36"/>
        <v/>
      </c>
      <c r="AO87" s="319" t="str">
        <f t="shared" si="37"/>
        <v/>
      </c>
      <c r="AQ87" s="319" t="str">
        <f t="shared" si="38"/>
        <v/>
      </c>
    </row>
    <row r="88" spans="5:43" customFormat="1">
      <c r="E88" s="319" t="str">
        <f t="shared" si="20"/>
        <v/>
      </c>
      <c r="G88" s="319" t="str">
        <f t="shared" si="20"/>
        <v/>
      </c>
      <c r="I88" s="319" t="str">
        <f t="shared" si="21"/>
        <v/>
      </c>
      <c r="K88" s="319" t="str">
        <f t="shared" si="22"/>
        <v/>
      </c>
      <c r="M88" s="319" t="str">
        <f t="shared" si="23"/>
        <v/>
      </c>
      <c r="O88" s="319" t="str">
        <f t="shared" si="24"/>
        <v/>
      </c>
      <c r="Q88" s="319" t="str">
        <f t="shared" si="25"/>
        <v/>
      </c>
      <c r="S88" s="319" t="str">
        <f t="shared" si="26"/>
        <v/>
      </c>
      <c r="U88" s="319" t="str">
        <f t="shared" si="27"/>
        <v/>
      </c>
      <c r="W88" s="319" t="str">
        <f t="shared" si="28"/>
        <v/>
      </c>
      <c r="Y88" s="319" t="str">
        <f t="shared" si="29"/>
        <v/>
      </c>
      <c r="AA88" s="319" t="str">
        <f t="shared" si="30"/>
        <v/>
      </c>
      <c r="AC88" s="319" t="str">
        <f t="shared" si="31"/>
        <v/>
      </c>
      <c r="AE88" s="319" t="str">
        <f t="shared" si="32"/>
        <v/>
      </c>
      <c r="AG88" s="319" t="str">
        <f t="shared" si="33"/>
        <v/>
      </c>
      <c r="AI88" s="319" t="str">
        <f t="shared" si="34"/>
        <v/>
      </c>
      <c r="AK88" s="319" t="str">
        <f t="shared" si="35"/>
        <v/>
      </c>
      <c r="AM88" s="319" t="str">
        <f t="shared" si="36"/>
        <v/>
      </c>
      <c r="AO88" s="319" t="str">
        <f t="shared" si="37"/>
        <v/>
      </c>
      <c r="AQ88" s="319" t="str">
        <f t="shared" si="38"/>
        <v/>
      </c>
    </row>
    <row r="89" spans="5:43" customFormat="1">
      <c r="E89" s="319" t="str">
        <f t="shared" si="20"/>
        <v/>
      </c>
      <c r="G89" s="319" t="str">
        <f t="shared" si="20"/>
        <v/>
      </c>
      <c r="I89" s="319" t="str">
        <f t="shared" si="21"/>
        <v/>
      </c>
      <c r="K89" s="319" t="str">
        <f t="shared" si="22"/>
        <v/>
      </c>
      <c r="M89" s="319" t="str">
        <f t="shared" si="23"/>
        <v/>
      </c>
      <c r="O89" s="319" t="str">
        <f t="shared" si="24"/>
        <v/>
      </c>
      <c r="Q89" s="319" t="str">
        <f t="shared" si="25"/>
        <v/>
      </c>
      <c r="S89" s="319" t="str">
        <f t="shared" si="26"/>
        <v/>
      </c>
      <c r="U89" s="319" t="str">
        <f t="shared" si="27"/>
        <v/>
      </c>
      <c r="W89" s="319" t="str">
        <f t="shared" si="28"/>
        <v/>
      </c>
      <c r="Y89" s="319" t="str">
        <f t="shared" si="29"/>
        <v/>
      </c>
      <c r="AA89" s="319" t="str">
        <f t="shared" si="30"/>
        <v/>
      </c>
      <c r="AC89" s="319" t="str">
        <f t="shared" si="31"/>
        <v/>
      </c>
      <c r="AE89" s="319" t="str">
        <f t="shared" si="32"/>
        <v/>
      </c>
      <c r="AG89" s="319" t="str">
        <f t="shared" si="33"/>
        <v/>
      </c>
      <c r="AI89" s="319" t="str">
        <f t="shared" si="34"/>
        <v/>
      </c>
      <c r="AK89" s="319" t="str">
        <f t="shared" si="35"/>
        <v/>
      </c>
      <c r="AM89" s="319" t="str">
        <f t="shared" si="36"/>
        <v/>
      </c>
      <c r="AO89" s="319" t="str">
        <f t="shared" si="37"/>
        <v/>
      </c>
      <c r="AQ89" s="319" t="str">
        <f t="shared" si="38"/>
        <v/>
      </c>
    </row>
    <row r="90" spans="5:43" customFormat="1">
      <c r="E90" s="319" t="str">
        <f t="shared" si="20"/>
        <v/>
      </c>
      <c r="G90" s="319" t="str">
        <f t="shared" si="20"/>
        <v/>
      </c>
      <c r="I90" s="319" t="str">
        <f t="shared" si="21"/>
        <v/>
      </c>
      <c r="K90" s="319" t="str">
        <f t="shared" si="22"/>
        <v/>
      </c>
      <c r="M90" s="319" t="str">
        <f t="shared" si="23"/>
        <v/>
      </c>
      <c r="O90" s="319" t="str">
        <f t="shared" si="24"/>
        <v/>
      </c>
      <c r="Q90" s="319" t="str">
        <f t="shared" si="25"/>
        <v/>
      </c>
      <c r="S90" s="319" t="str">
        <f t="shared" si="26"/>
        <v/>
      </c>
      <c r="U90" s="319" t="str">
        <f t="shared" si="27"/>
        <v/>
      </c>
      <c r="W90" s="319" t="str">
        <f t="shared" si="28"/>
        <v/>
      </c>
      <c r="Y90" s="319" t="str">
        <f t="shared" si="29"/>
        <v/>
      </c>
      <c r="AA90" s="319" t="str">
        <f t="shared" si="30"/>
        <v/>
      </c>
      <c r="AC90" s="319" t="str">
        <f t="shared" si="31"/>
        <v/>
      </c>
      <c r="AE90" s="319" t="str">
        <f t="shared" si="32"/>
        <v/>
      </c>
      <c r="AG90" s="319" t="str">
        <f t="shared" si="33"/>
        <v/>
      </c>
      <c r="AI90" s="319" t="str">
        <f t="shared" si="34"/>
        <v/>
      </c>
      <c r="AK90" s="319" t="str">
        <f t="shared" si="35"/>
        <v/>
      </c>
      <c r="AM90" s="319" t="str">
        <f t="shared" si="36"/>
        <v/>
      </c>
      <c r="AO90" s="319" t="str">
        <f t="shared" si="37"/>
        <v/>
      </c>
      <c r="AQ90" s="319" t="str">
        <f t="shared" si="38"/>
        <v/>
      </c>
    </row>
    <row r="91" spans="5:43" customFormat="1">
      <c r="E91" s="319" t="str">
        <f t="shared" si="20"/>
        <v/>
      </c>
      <c r="G91" s="319" t="str">
        <f t="shared" si="20"/>
        <v/>
      </c>
      <c r="I91" s="319" t="str">
        <f t="shared" si="21"/>
        <v/>
      </c>
      <c r="K91" s="319" t="str">
        <f t="shared" si="22"/>
        <v/>
      </c>
      <c r="M91" s="319" t="str">
        <f t="shared" si="23"/>
        <v/>
      </c>
      <c r="O91" s="319" t="str">
        <f t="shared" si="24"/>
        <v/>
      </c>
      <c r="Q91" s="319" t="str">
        <f t="shared" si="25"/>
        <v/>
      </c>
      <c r="S91" s="319" t="str">
        <f t="shared" si="26"/>
        <v/>
      </c>
      <c r="U91" s="319" t="str">
        <f t="shared" si="27"/>
        <v/>
      </c>
      <c r="W91" s="319" t="str">
        <f t="shared" si="28"/>
        <v/>
      </c>
      <c r="Y91" s="319" t="str">
        <f t="shared" si="29"/>
        <v/>
      </c>
      <c r="AA91" s="319" t="str">
        <f t="shared" si="30"/>
        <v/>
      </c>
      <c r="AC91" s="319" t="str">
        <f t="shared" si="31"/>
        <v/>
      </c>
      <c r="AE91" s="319" t="str">
        <f t="shared" si="32"/>
        <v/>
      </c>
      <c r="AG91" s="319" t="str">
        <f t="shared" si="33"/>
        <v/>
      </c>
      <c r="AI91" s="319" t="str">
        <f t="shared" si="34"/>
        <v/>
      </c>
      <c r="AK91" s="319" t="str">
        <f t="shared" si="35"/>
        <v/>
      </c>
      <c r="AM91" s="319" t="str">
        <f t="shared" si="36"/>
        <v/>
      </c>
      <c r="AO91" s="319" t="str">
        <f t="shared" si="37"/>
        <v/>
      </c>
      <c r="AQ91" s="319" t="str">
        <f t="shared" si="38"/>
        <v/>
      </c>
    </row>
    <row r="92" spans="5:43" customFormat="1">
      <c r="E92" s="319" t="str">
        <f t="shared" si="20"/>
        <v/>
      </c>
      <c r="G92" s="319" t="str">
        <f t="shared" si="20"/>
        <v/>
      </c>
      <c r="I92" s="319" t="str">
        <f t="shared" si="21"/>
        <v/>
      </c>
      <c r="K92" s="319" t="str">
        <f t="shared" si="22"/>
        <v/>
      </c>
      <c r="M92" s="319" t="str">
        <f t="shared" si="23"/>
        <v/>
      </c>
      <c r="O92" s="319" t="str">
        <f t="shared" si="24"/>
        <v/>
      </c>
      <c r="Q92" s="319" t="str">
        <f t="shared" si="25"/>
        <v/>
      </c>
      <c r="S92" s="319" t="str">
        <f t="shared" si="26"/>
        <v/>
      </c>
      <c r="U92" s="319" t="str">
        <f t="shared" si="27"/>
        <v/>
      </c>
      <c r="W92" s="319" t="str">
        <f t="shared" si="28"/>
        <v/>
      </c>
      <c r="Y92" s="319" t="str">
        <f t="shared" si="29"/>
        <v/>
      </c>
      <c r="AA92" s="319" t="str">
        <f t="shared" si="30"/>
        <v/>
      </c>
      <c r="AC92" s="319" t="str">
        <f t="shared" si="31"/>
        <v/>
      </c>
      <c r="AE92" s="319" t="str">
        <f t="shared" si="32"/>
        <v/>
      </c>
      <c r="AG92" s="319" t="str">
        <f t="shared" si="33"/>
        <v/>
      </c>
      <c r="AI92" s="319" t="str">
        <f t="shared" si="34"/>
        <v/>
      </c>
      <c r="AK92" s="319" t="str">
        <f t="shared" si="35"/>
        <v/>
      </c>
      <c r="AM92" s="319" t="str">
        <f t="shared" si="36"/>
        <v/>
      </c>
      <c r="AO92" s="319" t="str">
        <f t="shared" si="37"/>
        <v/>
      </c>
      <c r="AQ92" s="319" t="str">
        <f t="shared" si="38"/>
        <v/>
      </c>
    </row>
    <row r="93" spans="5:43" customFormat="1">
      <c r="E93" s="319" t="str">
        <f t="shared" si="20"/>
        <v/>
      </c>
      <c r="G93" s="319" t="str">
        <f t="shared" si="20"/>
        <v/>
      </c>
      <c r="I93" s="319" t="str">
        <f t="shared" si="21"/>
        <v/>
      </c>
      <c r="K93" s="319" t="str">
        <f t="shared" si="22"/>
        <v/>
      </c>
      <c r="M93" s="319" t="str">
        <f t="shared" si="23"/>
        <v/>
      </c>
      <c r="O93" s="319" t="str">
        <f t="shared" si="24"/>
        <v/>
      </c>
      <c r="Q93" s="319" t="str">
        <f t="shared" si="25"/>
        <v/>
      </c>
      <c r="S93" s="319" t="str">
        <f t="shared" si="26"/>
        <v/>
      </c>
      <c r="U93" s="319" t="str">
        <f t="shared" si="27"/>
        <v/>
      </c>
      <c r="W93" s="319" t="str">
        <f t="shared" si="28"/>
        <v/>
      </c>
      <c r="Y93" s="319" t="str">
        <f t="shared" si="29"/>
        <v/>
      </c>
      <c r="AA93" s="319" t="str">
        <f t="shared" si="30"/>
        <v/>
      </c>
      <c r="AC93" s="319" t="str">
        <f t="shared" si="31"/>
        <v/>
      </c>
      <c r="AE93" s="319" t="str">
        <f t="shared" si="32"/>
        <v/>
      </c>
      <c r="AG93" s="319" t="str">
        <f t="shared" si="33"/>
        <v/>
      </c>
      <c r="AI93" s="319" t="str">
        <f t="shared" si="34"/>
        <v/>
      </c>
      <c r="AK93" s="319" t="str">
        <f t="shared" si="35"/>
        <v/>
      </c>
      <c r="AM93" s="319" t="str">
        <f t="shared" si="36"/>
        <v/>
      </c>
      <c r="AO93" s="319" t="str">
        <f t="shared" si="37"/>
        <v/>
      </c>
      <c r="AQ93" s="319" t="str">
        <f t="shared" si="38"/>
        <v/>
      </c>
    </row>
    <row r="94" spans="5:43" customFormat="1">
      <c r="E94" s="319" t="str">
        <f t="shared" si="20"/>
        <v/>
      </c>
      <c r="G94" s="319" t="str">
        <f t="shared" si="20"/>
        <v/>
      </c>
      <c r="I94" s="319" t="str">
        <f t="shared" si="21"/>
        <v/>
      </c>
      <c r="K94" s="319" t="str">
        <f t="shared" si="22"/>
        <v/>
      </c>
      <c r="M94" s="319" t="str">
        <f t="shared" si="23"/>
        <v/>
      </c>
      <c r="O94" s="319" t="str">
        <f t="shared" si="24"/>
        <v/>
      </c>
      <c r="Q94" s="319" t="str">
        <f t="shared" si="25"/>
        <v/>
      </c>
      <c r="S94" s="319" t="str">
        <f t="shared" si="26"/>
        <v/>
      </c>
      <c r="U94" s="319" t="str">
        <f t="shared" si="27"/>
        <v/>
      </c>
      <c r="W94" s="319" t="str">
        <f t="shared" si="28"/>
        <v/>
      </c>
      <c r="Y94" s="319" t="str">
        <f t="shared" si="29"/>
        <v/>
      </c>
      <c r="AA94" s="319" t="str">
        <f t="shared" si="30"/>
        <v/>
      </c>
      <c r="AC94" s="319" t="str">
        <f t="shared" si="31"/>
        <v/>
      </c>
      <c r="AE94" s="319" t="str">
        <f t="shared" si="32"/>
        <v/>
      </c>
      <c r="AG94" s="319" t="str">
        <f t="shared" si="33"/>
        <v/>
      </c>
      <c r="AI94" s="319" t="str">
        <f t="shared" si="34"/>
        <v/>
      </c>
      <c r="AK94" s="319" t="str">
        <f t="shared" si="35"/>
        <v/>
      </c>
      <c r="AM94" s="319" t="str">
        <f t="shared" si="36"/>
        <v/>
      </c>
      <c r="AO94" s="319" t="str">
        <f t="shared" si="37"/>
        <v/>
      </c>
      <c r="AQ94" s="319" t="str">
        <f t="shared" si="38"/>
        <v/>
      </c>
    </row>
    <row r="95" spans="5:43" customFormat="1">
      <c r="E95" s="319" t="str">
        <f t="shared" si="20"/>
        <v/>
      </c>
      <c r="G95" s="319" t="str">
        <f t="shared" si="20"/>
        <v/>
      </c>
      <c r="I95" s="319" t="str">
        <f t="shared" si="21"/>
        <v/>
      </c>
      <c r="K95" s="319" t="str">
        <f t="shared" si="22"/>
        <v/>
      </c>
      <c r="M95" s="319" t="str">
        <f t="shared" si="23"/>
        <v/>
      </c>
      <c r="O95" s="319" t="str">
        <f t="shared" si="24"/>
        <v/>
      </c>
      <c r="Q95" s="319" t="str">
        <f t="shared" si="25"/>
        <v/>
      </c>
      <c r="S95" s="319" t="str">
        <f t="shared" si="26"/>
        <v/>
      </c>
      <c r="U95" s="319" t="str">
        <f t="shared" si="27"/>
        <v/>
      </c>
      <c r="W95" s="319" t="str">
        <f t="shared" si="28"/>
        <v/>
      </c>
      <c r="Y95" s="319" t="str">
        <f t="shared" si="29"/>
        <v/>
      </c>
      <c r="AA95" s="319" t="str">
        <f t="shared" si="30"/>
        <v/>
      </c>
      <c r="AC95" s="319" t="str">
        <f t="shared" si="31"/>
        <v/>
      </c>
      <c r="AE95" s="319" t="str">
        <f t="shared" si="32"/>
        <v/>
      </c>
      <c r="AG95" s="319" t="str">
        <f t="shared" si="33"/>
        <v/>
      </c>
      <c r="AI95" s="319" t="str">
        <f t="shared" si="34"/>
        <v/>
      </c>
      <c r="AK95" s="319" t="str">
        <f t="shared" si="35"/>
        <v/>
      </c>
      <c r="AM95" s="319" t="str">
        <f t="shared" si="36"/>
        <v/>
      </c>
      <c r="AO95" s="319" t="str">
        <f t="shared" si="37"/>
        <v/>
      </c>
      <c r="AQ95" s="319" t="str">
        <f t="shared" si="38"/>
        <v/>
      </c>
    </row>
    <row r="96" spans="5:43" customFormat="1">
      <c r="E96" s="319" t="str">
        <f t="shared" si="20"/>
        <v/>
      </c>
      <c r="G96" s="319" t="str">
        <f t="shared" si="20"/>
        <v/>
      </c>
      <c r="I96" s="319" t="str">
        <f t="shared" si="21"/>
        <v/>
      </c>
      <c r="K96" s="319" t="str">
        <f t="shared" si="22"/>
        <v/>
      </c>
      <c r="M96" s="319" t="str">
        <f t="shared" si="23"/>
        <v/>
      </c>
      <c r="O96" s="319" t="str">
        <f t="shared" si="24"/>
        <v/>
      </c>
      <c r="Q96" s="319" t="str">
        <f t="shared" si="25"/>
        <v/>
      </c>
      <c r="S96" s="319" t="str">
        <f t="shared" si="26"/>
        <v/>
      </c>
      <c r="U96" s="319" t="str">
        <f t="shared" si="27"/>
        <v/>
      </c>
      <c r="W96" s="319" t="str">
        <f t="shared" si="28"/>
        <v/>
      </c>
      <c r="Y96" s="319" t="str">
        <f t="shared" si="29"/>
        <v/>
      </c>
      <c r="AA96" s="319" t="str">
        <f t="shared" si="30"/>
        <v/>
      </c>
      <c r="AC96" s="319" t="str">
        <f t="shared" si="31"/>
        <v/>
      </c>
      <c r="AE96" s="319" t="str">
        <f t="shared" si="32"/>
        <v/>
      </c>
      <c r="AG96" s="319" t="str">
        <f t="shared" si="33"/>
        <v/>
      </c>
      <c r="AI96" s="319" t="str">
        <f t="shared" si="34"/>
        <v/>
      </c>
      <c r="AK96" s="319" t="str">
        <f t="shared" si="35"/>
        <v/>
      </c>
      <c r="AM96" s="319" t="str">
        <f t="shared" si="36"/>
        <v/>
      </c>
      <c r="AO96" s="319" t="str">
        <f t="shared" si="37"/>
        <v/>
      </c>
      <c r="AQ96" s="319" t="str">
        <f t="shared" si="38"/>
        <v/>
      </c>
    </row>
    <row r="97" spans="5:43" customFormat="1">
      <c r="E97" s="319" t="str">
        <f t="shared" si="20"/>
        <v/>
      </c>
      <c r="G97" s="319" t="str">
        <f t="shared" si="20"/>
        <v/>
      </c>
      <c r="I97" s="319" t="str">
        <f t="shared" si="21"/>
        <v/>
      </c>
      <c r="K97" s="319" t="str">
        <f t="shared" si="22"/>
        <v/>
      </c>
      <c r="M97" s="319" t="str">
        <f t="shared" si="23"/>
        <v/>
      </c>
      <c r="O97" s="319" t="str">
        <f t="shared" si="24"/>
        <v/>
      </c>
      <c r="Q97" s="319" t="str">
        <f t="shared" si="25"/>
        <v/>
      </c>
      <c r="S97" s="319" t="str">
        <f t="shared" si="26"/>
        <v/>
      </c>
      <c r="U97" s="319" t="str">
        <f t="shared" si="27"/>
        <v/>
      </c>
      <c r="W97" s="319" t="str">
        <f t="shared" si="28"/>
        <v/>
      </c>
      <c r="Y97" s="319" t="str">
        <f t="shared" si="29"/>
        <v/>
      </c>
      <c r="AA97" s="319" t="str">
        <f t="shared" si="30"/>
        <v/>
      </c>
      <c r="AC97" s="319" t="str">
        <f t="shared" si="31"/>
        <v/>
      </c>
      <c r="AE97" s="319" t="str">
        <f t="shared" si="32"/>
        <v/>
      </c>
      <c r="AG97" s="319" t="str">
        <f t="shared" si="33"/>
        <v/>
      </c>
      <c r="AI97" s="319" t="str">
        <f t="shared" si="34"/>
        <v/>
      </c>
      <c r="AK97" s="319" t="str">
        <f t="shared" si="35"/>
        <v/>
      </c>
      <c r="AM97" s="319" t="str">
        <f t="shared" si="36"/>
        <v/>
      </c>
      <c r="AO97" s="319" t="str">
        <f t="shared" si="37"/>
        <v/>
      </c>
      <c r="AQ97" s="319" t="str">
        <f t="shared" si="38"/>
        <v/>
      </c>
    </row>
    <row r="98" spans="5:43" customFormat="1">
      <c r="E98" s="319" t="str">
        <f t="shared" si="20"/>
        <v/>
      </c>
      <c r="G98" s="319" t="str">
        <f t="shared" si="20"/>
        <v/>
      </c>
      <c r="I98" s="319" t="str">
        <f t="shared" si="21"/>
        <v/>
      </c>
      <c r="K98" s="319" t="str">
        <f t="shared" si="22"/>
        <v/>
      </c>
      <c r="M98" s="319" t="str">
        <f t="shared" si="23"/>
        <v/>
      </c>
      <c r="O98" s="319" t="str">
        <f t="shared" si="24"/>
        <v/>
      </c>
      <c r="Q98" s="319" t="str">
        <f t="shared" si="25"/>
        <v/>
      </c>
      <c r="S98" s="319" t="str">
        <f t="shared" si="26"/>
        <v/>
      </c>
      <c r="U98" s="319" t="str">
        <f t="shared" si="27"/>
        <v/>
      </c>
      <c r="W98" s="319" t="str">
        <f t="shared" si="28"/>
        <v/>
      </c>
      <c r="Y98" s="319" t="str">
        <f t="shared" si="29"/>
        <v/>
      </c>
      <c r="AA98" s="319" t="str">
        <f t="shared" si="30"/>
        <v/>
      </c>
      <c r="AC98" s="319" t="str">
        <f t="shared" si="31"/>
        <v/>
      </c>
      <c r="AE98" s="319" t="str">
        <f t="shared" si="32"/>
        <v/>
      </c>
      <c r="AG98" s="319" t="str">
        <f t="shared" si="33"/>
        <v/>
      </c>
      <c r="AI98" s="319" t="str">
        <f t="shared" si="34"/>
        <v/>
      </c>
      <c r="AK98" s="319" t="str">
        <f t="shared" si="35"/>
        <v/>
      </c>
      <c r="AM98" s="319" t="str">
        <f t="shared" si="36"/>
        <v/>
      </c>
      <c r="AO98" s="319" t="str">
        <f t="shared" si="37"/>
        <v/>
      </c>
      <c r="AQ98" s="319" t="str">
        <f t="shared" si="38"/>
        <v/>
      </c>
    </row>
    <row r="99" spans="5:43" customFormat="1">
      <c r="E99" s="319" t="str">
        <f t="shared" si="20"/>
        <v/>
      </c>
      <c r="G99" s="319" t="str">
        <f t="shared" si="20"/>
        <v/>
      </c>
      <c r="I99" s="319" t="str">
        <f t="shared" si="21"/>
        <v/>
      </c>
      <c r="K99" s="319" t="str">
        <f t="shared" si="22"/>
        <v/>
      </c>
      <c r="M99" s="319" t="str">
        <f t="shared" si="23"/>
        <v/>
      </c>
      <c r="O99" s="319" t="str">
        <f t="shared" si="24"/>
        <v/>
      </c>
      <c r="Q99" s="319" t="str">
        <f t="shared" si="25"/>
        <v/>
      </c>
      <c r="S99" s="319" t="str">
        <f t="shared" si="26"/>
        <v/>
      </c>
      <c r="U99" s="319" t="str">
        <f t="shared" si="27"/>
        <v/>
      </c>
      <c r="W99" s="319" t="str">
        <f t="shared" si="28"/>
        <v/>
      </c>
      <c r="Y99" s="319" t="str">
        <f t="shared" si="29"/>
        <v/>
      </c>
      <c r="AA99" s="319" t="str">
        <f t="shared" si="30"/>
        <v/>
      </c>
      <c r="AC99" s="319" t="str">
        <f t="shared" si="31"/>
        <v/>
      </c>
      <c r="AE99" s="319" t="str">
        <f t="shared" si="32"/>
        <v/>
      </c>
      <c r="AG99" s="319" t="str">
        <f t="shared" si="33"/>
        <v/>
      </c>
      <c r="AI99" s="319" t="str">
        <f t="shared" si="34"/>
        <v/>
      </c>
      <c r="AK99" s="319" t="str">
        <f t="shared" si="35"/>
        <v/>
      </c>
      <c r="AM99" s="319" t="str">
        <f t="shared" si="36"/>
        <v/>
      </c>
      <c r="AO99" s="319" t="str">
        <f t="shared" si="37"/>
        <v/>
      </c>
      <c r="AQ99" s="319" t="str">
        <f t="shared" si="38"/>
        <v/>
      </c>
    </row>
    <row r="100" spans="5:43" customFormat="1">
      <c r="E100" s="319" t="str">
        <f t="shared" si="20"/>
        <v/>
      </c>
      <c r="G100" s="319" t="str">
        <f t="shared" si="20"/>
        <v/>
      </c>
      <c r="I100" s="319" t="str">
        <f t="shared" si="21"/>
        <v/>
      </c>
      <c r="K100" s="319" t="str">
        <f t="shared" si="22"/>
        <v/>
      </c>
      <c r="M100" s="319" t="str">
        <f t="shared" si="23"/>
        <v/>
      </c>
      <c r="O100" s="319" t="str">
        <f t="shared" si="24"/>
        <v/>
      </c>
      <c r="Q100" s="319" t="str">
        <f t="shared" si="25"/>
        <v/>
      </c>
      <c r="S100" s="319" t="str">
        <f t="shared" si="26"/>
        <v/>
      </c>
      <c r="U100" s="319" t="str">
        <f t="shared" si="27"/>
        <v/>
      </c>
      <c r="W100" s="319" t="str">
        <f t="shared" si="28"/>
        <v/>
      </c>
      <c r="Y100" s="319" t="str">
        <f t="shared" si="29"/>
        <v/>
      </c>
      <c r="AA100" s="319" t="str">
        <f t="shared" si="30"/>
        <v/>
      </c>
      <c r="AC100" s="319" t="str">
        <f t="shared" si="31"/>
        <v/>
      </c>
      <c r="AE100" s="319" t="str">
        <f t="shared" si="32"/>
        <v/>
      </c>
      <c r="AG100" s="319" t="str">
        <f t="shared" si="33"/>
        <v/>
      </c>
      <c r="AI100" s="319" t="str">
        <f t="shared" si="34"/>
        <v/>
      </c>
      <c r="AK100" s="319" t="str">
        <f t="shared" si="35"/>
        <v/>
      </c>
      <c r="AM100" s="319" t="str">
        <f t="shared" si="36"/>
        <v/>
      </c>
      <c r="AO100" s="319" t="str">
        <f t="shared" si="37"/>
        <v/>
      </c>
      <c r="AQ100" s="319" t="str">
        <f t="shared" si="38"/>
        <v/>
      </c>
    </row>
    <row r="101" spans="5:43" customFormat="1">
      <c r="E101" s="319" t="str">
        <f t="shared" si="20"/>
        <v/>
      </c>
      <c r="G101" s="319" t="str">
        <f t="shared" si="20"/>
        <v/>
      </c>
      <c r="I101" s="319" t="str">
        <f t="shared" si="21"/>
        <v/>
      </c>
      <c r="K101" s="319" t="str">
        <f t="shared" si="22"/>
        <v/>
      </c>
      <c r="M101" s="319" t="str">
        <f t="shared" si="23"/>
        <v/>
      </c>
      <c r="O101" s="319" t="str">
        <f t="shared" si="24"/>
        <v/>
      </c>
      <c r="Q101" s="319" t="str">
        <f t="shared" si="25"/>
        <v/>
      </c>
      <c r="S101" s="319" t="str">
        <f t="shared" si="26"/>
        <v/>
      </c>
      <c r="U101" s="319" t="str">
        <f t="shared" si="27"/>
        <v/>
      </c>
      <c r="W101" s="319" t="str">
        <f t="shared" si="28"/>
        <v/>
      </c>
      <c r="Y101" s="319" t="str">
        <f t="shared" si="29"/>
        <v/>
      </c>
      <c r="AA101" s="319" t="str">
        <f t="shared" si="30"/>
        <v/>
      </c>
      <c r="AC101" s="319" t="str">
        <f t="shared" si="31"/>
        <v/>
      </c>
      <c r="AE101" s="319" t="str">
        <f t="shared" si="32"/>
        <v/>
      </c>
      <c r="AG101" s="319" t="str">
        <f t="shared" si="33"/>
        <v/>
      </c>
      <c r="AI101" s="319" t="str">
        <f t="shared" si="34"/>
        <v/>
      </c>
      <c r="AK101" s="319" t="str">
        <f t="shared" si="35"/>
        <v/>
      </c>
      <c r="AM101" s="319" t="str">
        <f t="shared" si="36"/>
        <v/>
      </c>
      <c r="AO101" s="319" t="str">
        <f t="shared" si="37"/>
        <v/>
      </c>
      <c r="AQ101" s="319" t="str">
        <f t="shared" si="38"/>
        <v/>
      </c>
    </row>
    <row r="102" spans="5:43" customFormat="1">
      <c r="E102" s="319" t="str">
        <f t="shared" si="20"/>
        <v/>
      </c>
      <c r="G102" s="319" t="str">
        <f t="shared" si="20"/>
        <v/>
      </c>
      <c r="I102" s="319" t="str">
        <f t="shared" si="21"/>
        <v/>
      </c>
      <c r="K102" s="319" t="str">
        <f t="shared" si="22"/>
        <v/>
      </c>
      <c r="M102" s="319" t="str">
        <f t="shared" si="23"/>
        <v/>
      </c>
      <c r="O102" s="319" t="str">
        <f t="shared" si="24"/>
        <v/>
      </c>
      <c r="Q102" s="319" t="str">
        <f t="shared" si="25"/>
        <v/>
      </c>
      <c r="S102" s="319" t="str">
        <f t="shared" si="26"/>
        <v/>
      </c>
      <c r="U102" s="319" t="str">
        <f t="shared" si="27"/>
        <v/>
      </c>
      <c r="W102" s="319" t="str">
        <f t="shared" si="28"/>
        <v/>
      </c>
      <c r="Y102" s="319" t="str">
        <f t="shared" si="29"/>
        <v/>
      </c>
      <c r="AA102" s="319" t="str">
        <f t="shared" si="30"/>
        <v/>
      </c>
      <c r="AC102" s="319" t="str">
        <f t="shared" si="31"/>
        <v/>
      </c>
      <c r="AE102" s="319" t="str">
        <f t="shared" si="32"/>
        <v/>
      </c>
      <c r="AG102" s="319" t="str">
        <f t="shared" si="33"/>
        <v/>
      </c>
      <c r="AI102" s="319" t="str">
        <f t="shared" si="34"/>
        <v/>
      </c>
      <c r="AK102" s="319" t="str">
        <f t="shared" si="35"/>
        <v/>
      </c>
      <c r="AM102" s="319" t="str">
        <f t="shared" si="36"/>
        <v/>
      </c>
      <c r="AO102" s="319" t="str">
        <f t="shared" si="37"/>
        <v/>
      </c>
      <c r="AQ102" s="319" t="str">
        <f t="shared" si="38"/>
        <v/>
      </c>
    </row>
    <row r="103" spans="5:43" customFormat="1">
      <c r="E103" s="319" t="str">
        <f t="shared" si="20"/>
        <v/>
      </c>
      <c r="G103" s="319" t="str">
        <f t="shared" si="20"/>
        <v/>
      </c>
      <c r="I103" s="319" t="str">
        <f t="shared" si="21"/>
        <v/>
      </c>
      <c r="K103" s="319" t="str">
        <f t="shared" si="22"/>
        <v/>
      </c>
      <c r="M103" s="319" t="str">
        <f t="shared" si="23"/>
        <v/>
      </c>
      <c r="O103" s="319" t="str">
        <f t="shared" si="24"/>
        <v/>
      </c>
      <c r="Q103" s="319" t="str">
        <f t="shared" si="25"/>
        <v/>
      </c>
      <c r="S103" s="319" t="str">
        <f t="shared" si="26"/>
        <v/>
      </c>
      <c r="U103" s="319" t="str">
        <f t="shared" si="27"/>
        <v/>
      </c>
      <c r="W103" s="319" t="str">
        <f t="shared" si="28"/>
        <v/>
      </c>
      <c r="Y103" s="319" t="str">
        <f t="shared" si="29"/>
        <v/>
      </c>
      <c r="AA103" s="319" t="str">
        <f t="shared" si="30"/>
        <v/>
      </c>
      <c r="AC103" s="319" t="str">
        <f t="shared" si="31"/>
        <v/>
      </c>
      <c r="AE103" s="319" t="str">
        <f t="shared" si="32"/>
        <v/>
      </c>
      <c r="AG103" s="319" t="str">
        <f t="shared" si="33"/>
        <v/>
      </c>
      <c r="AI103" s="319" t="str">
        <f t="shared" si="34"/>
        <v/>
      </c>
      <c r="AK103" s="319" t="str">
        <f t="shared" si="35"/>
        <v/>
      </c>
      <c r="AM103" s="319" t="str">
        <f t="shared" si="36"/>
        <v/>
      </c>
      <c r="AO103" s="319" t="str">
        <f t="shared" si="37"/>
        <v/>
      </c>
      <c r="AQ103" s="319" t="str">
        <f t="shared" si="38"/>
        <v/>
      </c>
    </row>
    <row r="104" spans="5:43" customFormat="1">
      <c r="E104" s="319" t="str">
        <f t="shared" si="20"/>
        <v/>
      </c>
      <c r="G104" s="319" t="str">
        <f t="shared" si="20"/>
        <v/>
      </c>
      <c r="I104" s="319" t="str">
        <f t="shared" si="21"/>
        <v/>
      </c>
      <c r="K104" s="319" t="str">
        <f t="shared" si="22"/>
        <v/>
      </c>
      <c r="M104" s="319" t="str">
        <f t="shared" si="23"/>
        <v/>
      </c>
      <c r="O104" s="319" t="str">
        <f t="shared" si="24"/>
        <v/>
      </c>
      <c r="Q104" s="319" t="str">
        <f t="shared" si="25"/>
        <v/>
      </c>
      <c r="S104" s="319" t="str">
        <f t="shared" si="26"/>
        <v/>
      </c>
      <c r="U104" s="319" t="str">
        <f t="shared" si="27"/>
        <v/>
      </c>
      <c r="W104" s="319" t="str">
        <f t="shared" si="28"/>
        <v/>
      </c>
      <c r="Y104" s="319" t="str">
        <f t="shared" si="29"/>
        <v/>
      </c>
      <c r="AA104" s="319" t="str">
        <f t="shared" si="30"/>
        <v/>
      </c>
      <c r="AC104" s="319" t="str">
        <f t="shared" si="31"/>
        <v/>
      </c>
      <c r="AE104" s="319" t="str">
        <f t="shared" si="32"/>
        <v/>
      </c>
      <c r="AG104" s="319" t="str">
        <f t="shared" si="33"/>
        <v/>
      </c>
      <c r="AI104" s="319" t="str">
        <f t="shared" si="34"/>
        <v/>
      </c>
      <c r="AK104" s="319" t="str">
        <f t="shared" si="35"/>
        <v/>
      </c>
      <c r="AM104" s="319" t="str">
        <f t="shared" si="36"/>
        <v/>
      </c>
      <c r="AO104" s="319" t="str">
        <f t="shared" si="37"/>
        <v/>
      </c>
      <c r="AQ104" s="319" t="str">
        <f t="shared" si="38"/>
        <v/>
      </c>
    </row>
    <row r="105" spans="5:43" customFormat="1">
      <c r="E105" s="319" t="str">
        <f t="shared" si="20"/>
        <v/>
      </c>
      <c r="G105" s="319" t="str">
        <f t="shared" si="20"/>
        <v/>
      </c>
      <c r="I105" s="319" t="str">
        <f t="shared" si="21"/>
        <v/>
      </c>
      <c r="K105" s="319" t="str">
        <f t="shared" si="22"/>
        <v/>
      </c>
      <c r="M105" s="319" t="str">
        <f t="shared" si="23"/>
        <v/>
      </c>
      <c r="O105" s="319" t="str">
        <f t="shared" si="24"/>
        <v/>
      </c>
      <c r="Q105" s="319" t="str">
        <f t="shared" si="25"/>
        <v/>
      </c>
      <c r="S105" s="319" t="str">
        <f t="shared" si="26"/>
        <v/>
      </c>
      <c r="U105" s="319" t="str">
        <f t="shared" si="27"/>
        <v/>
      </c>
      <c r="W105" s="319" t="str">
        <f t="shared" si="28"/>
        <v/>
      </c>
      <c r="Y105" s="319" t="str">
        <f t="shared" si="29"/>
        <v/>
      </c>
      <c r="AA105" s="319" t="str">
        <f t="shared" si="30"/>
        <v/>
      </c>
      <c r="AC105" s="319" t="str">
        <f t="shared" si="31"/>
        <v/>
      </c>
      <c r="AE105" s="319" t="str">
        <f t="shared" si="32"/>
        <v/>
      </c>
      <c r="AG105" s="319" t="str">
        <f t="shared" si="33"/>
        <v/>
      </c>
      <c r="AI105" s="319" t="str">
        <f t="shared" si="34"/>
        <v/>
      </c>
      <c r="AK105" s="319" t="str">
        <f t="shared" si="35"/>
        <v/>
      </c>
      <c r="AM105" s="319" t="str">
        <f t="shared" si="36"/>
        <v/>
      </c>
      <c r="AO105" s="319" t="str">
        <f t="shared" si="37"/>
        <v/>
      </c>
      <c r="AQ105" s="319" t="str">
        <f t="shared" si="38"/>
        <v/>
      </c>
    </row>
    <row r="106" spans="5:43" customFormat="1">
      <c r="E106" s="319" t="str">
        <f t="shared" si="20"/>
        <v/>
      </c>
      <c r="G106" s="319" t="str">
        <f t="shared" si="20"/>
        <v/>
      </c>
      <c r="I106" s="319" t="str">
        <f t="shared" si="21"/>
        <v/>
      </c>
      <c r="K106" s="319" t="str">
        <f t="shared" si="22"/>
        <v/>
      </c>
      <c r="M106" s="319" t="str">
        <f t="shared" si="23"/>
        <v/>
      </c>
      <c r="O106" s="319" t="str">
        <f t="shared" si="24"/>
        <v/>
      </c>
      <c r="Q106" s="319" t="str">
        <f t="shared" si="25"/>
        <v/>
      </c>
      <c r="S106" s="319" t="str">
        <f t="shared" si="26"/>
        <v/>
      </c>
      <c r="U106" s="319" t="str">
        <f t="shared" si="27"/>
        <v/>
      </c>
      <c r="W106" s="319" t="str">
        <f t="shared" si="28"/>
        <v/>
      </c>
      <c r="Y106" s="319" t="str">
        <f t="shared" si="29"/>
        <v/>
      </c>
      <c r="AA106" s="319" t="str">
        <f t="shared" si="30"/>
        <v/>
      </c>
      <c r="AC106" s="319" t="str">
        <f t="shared" si="31"/>
        <v/>
      </c>
      <c r="AE106" s="319" t="str">
        <f t="shared" si="32"/>
        <v/>
      </c>
      <c r="AG106" s="319" t="str">
        <f t="shared" si="33"/>
        <v/>
      </c>
      <c r="AI106" s="319" t="str">
        <f t="shared" si="34"/>
        <v/>
      </c>
      <c r="AK106" s="319" t="str">
        <f t="shared" si="35"/>
        <v/>
      </c>
      <c r="AM106" s="319" t="str">
        <f t="shared" si="36"/>
        <v/>
      </c>
      <c r="AO106" s="319" t="str">
        <f t="shared" si="37"/>
        <v/>
      </c>
      <c r="AQ106" s="319" t="str">
        <f t="shared" si="38"/>
        <v/>
      </c>
    </row>
    <row r="107" spans="5:43" customFormat="1">
      <c r="E107" s="319" t="str">
        <f t="shared" si="20"/>
        <v/>
      </c>
      <c r="G107" s="319" t="str">
        <f t="shared" si="20"/>
        <v/>
      </c>
      <c r="I107" s="319" t="str">
        <f t="shared" si="21"/>
        <v/>
      </c>
      <c r="K107" s="319" t="str">
        <f t="shared" si="22"/>
        <v/>
      </c>
      <c r="M107" s="319" t="str">
        <f t="shared" si="23"/>
        <v/>
      </c>
      <c r="O107" s="319" t="str">
        <f t="shared" si="24"/>
        <v/>
      </c>
      <c r="Q107" s="319" t="str">
        <f t="shared" si="25"/>
        <v/>
      </c>
      <c r="S107" s="319" t="str">
        <f t="shared" si="26"/>
        <v/>
      </c>
      <c r="U107" s="319" t="str">
        <f t="shared" si="27"/>
        <v/>
      </c>
      <c r="W107" s="319" t="str">
        <f t="shared" si="28"/>
        <v/>
      </c>
      <c r="Y107" s="319" t="str">
        <f t="shared" si="29"/>
        <v/>
      </c>
      <c r="AA107" s="319" t="str">
        <f t="shared" si="30"/>
        <v/>
      </c>
      <c r="AC107" s="319" t="str">
        <f t="shared" si="31"/>
        <v/>
      </c>
      <c r="AE107" s="319" t="str">
        <f t="shared" si="32"/>
        <v/>
      </c>
      <c r="AG107" s="319" t="str">
        <f t="shared" si="33"/>
        <v/>
      </c>
      <c r="AI107" s="319" t="str">
        <f t="shared" si="34"/>
        <v/>
      </c>
      <c r="AK107" s="319" t="str">
        <f t="shared" si="35"/>
        <v/>
      </c>
      <c r="AM107" s="319" t="str">
        <f t="shared" si="36"/>
        <v/>
      </c>
      <c r="AO107" s="319" t="str">
        <f t="shared" si="37"/>
        <v/>
      </c>
      <c r="AQ107" s="319" t="str">
        <f t="shared" si="38"/>
        <v/>
      </c>
    </row>
    <row r="108" spans="5:43" customFormat="1">
      <c r="E108" s="319" t="str">
        <f t="shared" si="20"/>
        <v/>
      </c>
      <c r="G108" s="319" t="str">
        <f t="shared" si="20"/>
        <v/>
      </c>
      <c r="I108" s="319" t="str">
        <f t="shared" si="21"/>
        <v/>
      </c>
      <c r="K108" s="319" t="str">
        <f t="shared" si="22"/>
        <v/>
      </c>
      <c r="M108" s="319" t="str">
        <f t="shared" si="23"/>
        <v/>
      </c>
      <c r="O108" s="319" t="str">
        <f t="shared" si="24"/>
        <v/>
      </c>
      <c r="Q108" s="319" t="str">
        <f t="shared" si="25"/>
        <v/>
      </c>
      <c r="S108" s="319" t="str">
        <f t="shared" si="26"/>
        <v/>
      </c>
      <c r="U108" s="319" t="str">
        <f t="shared" si="27"/>
        <v/>
      </c>
      <c r="W108" s="319" t="str">
        <f t="shared" si="28"/>
        <v/>
      </c>
      <c r="Y108" s="319" t="str">
        <f t="shared" si="29"/>
        <v/>
      </c>
      <c r="AA108" s="319" t="str">
        <f t="shared" si="30"/>
        <v/>
      </c>
      <c r="AC108" s="319" t="str">
        <f t="shared" si="31"/>
        <v/>
      </c>
      <c r="AE108" s="319" t="str">
        <f t="shared" si="32"/>
        <v/>
      </c>
      <c r="AG108" s="319" t="str">
        <f t="shared" si="33"/>
        <v/>
      </c>
      <c r="AI108" s="319" t="str">
        <f t="shared" si="34"/>
        <v/>
      </c>
      <c r="AK108" s="319" t="str">
        <f t="shared" si="35"/>
        <v/>
      </c>
      <c r="AM108" s="319" t="str">
        <f t="shared" si="36"/>
        <v/>
      </c>
      <c r="AO108" s="319" t="str">
        <f t="shared" si="37"/>
        <v/>
      </c>
      <c r="AQ108" s="319" t="str">
        <f t="shared" si="38"/>
        <v/>
      </c>
    </row>
    <row r="109" spans="5:43" customFormat="1">
      <c r="E109" s="319" t="str">
        <f t="shared" si="20"/>
        <v/>
      </c>
      <c r="G109" s="319" t="str">
        <f t="shared" si="20"/>
        <v/>
      </c>
      <c r="I109" s="319" t="str">
        <f t="shared" si="21"/>
        <v/>
      </c>
      <c r="K109" s="319" t="str">
        <f t="shared" si="22"/>
        <v/>
      </c>
      <c r="M109" s="319" t="str">
        <f t="shared" si="23"/>
        <v/>
      </c>
      <c r="O109" s="319" t="str">
        <f t="shared" si="24"/>
        <v/>
      </c>
      <c r="Q109" s="319" t="str">
        <f t="shared" si="25"/>
        <v/>
      </c>
      <c r="S109" s="319" t="str">
        <f t="shared" si="26"/>
        <v/>
      </c>
      <c r="U109" s="319" t="str">
        <f t="shared" si="27"/>
        <v/>
      </c>
      <c r="W109" s="319" t="str">
        <f t="shared" si="28"/>
        <v/>
      </c>
      <c r="Y109" s="319" t="str">
        <f t="shared" si="29"/>
        <v/>
      </c>
      <c r="AA109" s="319" t="str">
        <f t="shared" si="30"/>
        <v/>
      </c>
      <c r="AC109" s="319" t="str">
        <f t="shared" si="31"/>
        <v/>
      </c>
      <c r="AE109" s="319" t="str">
        <f t="shared" si="32"/>
        <v/>
      </c>
      <c r="AG109" s="319" t="str">
        <f t="shared" si="33"/>
        <v/>
      </c>
      <c r="AI109" s="319" t="str">
        <f t="shared" si="34"/>
        <v/>
      </c>
      <c r="AK109" s="319" t="str">
        <f t="shared" si="35"/>
        <v/>
      </c>
      <c r="AM109" s="319" t="str">
        <f t="shared" si="36"/>
        <v/>
      </c>
      <c r="AO109" s="319" t="str">
        <f t="shared" si="37"/>
        <v/>
      </c>
      <c r="AQ109" s="319" t="str">
        <f t="shared" si="38"/>
        <v/>
      </c>
    </row>
    <row r="110" spans="5:43" customFormat="1">
      <c r="E110" s="319" t="str">
        <f t="shared" si="20"/>
        <v/>
      </c>
      <c r="G110" s="319" t="str">
        <f t="shared" si="20"/>
        <v/>
      </c>
      <c r="I110" s="319" t="str">
        <f t="shared" si="21"/>
        <v/>
      </c>
      <c r="K110" s="319" t="str">
        <f t="shared" si="22"/>
        <v/>
      </c>
      <c r="M110" s="319" t="str">
        <f t="shared" si="23"/>
        <v/>
      </c>
      <c r="O110" s="319" t="str">
        <f t="shared" si="24"/>
        <v/>
      </c>
      <c r="Q110" s="319" t="str">
        <f t="shared" si="25"/>
        <v/>
      </c>
      <c r="S110" s="319" t="str">
        <f t="shared" si="26"/>
        <v/>
      </c>
      <c r="U110" s="319" t="str">
        <f t="shared" si="27"/>
        <v/>
      </c>
      <c r="W110" s="319" t="str">
        <f t="shared" si="28"/>
        <v/>
      </c>
      <c r="Y110" s="319" t="str">
        <f t="shared" si="29"/>
        <v/>
      </c>
      <c r="AA110" s="319" t="str">
        <f t="shared" si="30"/>
        <v/>
      </c>
      <c r="AC110" s="319" t="str">
        <f t="shared" si="31"/>
        <v/>
      </c>
      <c r="AE110" s="319" t="str">
        <f t="shared" si="32"/>
        <v/>
      </c>
      <c r="AG110" s="319" t="str">
        <f t="shared" si="33"/>
        <v/>
      </c>
      <c r="AI110" s="319" t="str">
        <f t="shared" si="34"/>
        <v/>
      </c>
      <c r="AK110" s="319" t="str">
        <f t="shared" si="35"/>
        <v/>
      </c>
      <c r="AM110" s="319" t="str">
        <f t="shared" si="36"/>
        <v/>
      </c>
      <c r="AO110" s="319" t="str">
        <f t="shared" si="37"/>
        <v/>
      </c>
      <c r="AQ110" s="319" t="str">
        <f t="shared" si="38"/>
        <v/>
      </c>
    </row>
    <row r="111" spans="5:43" customFormat="1">
      <c r="E111" s="319" t="str">
        <f t="shared" si="20"/>
        <v/>
      </c>
      <c r="G111" s="319" t="str">
        <f t="shared" si="20"/>
        <v/>
      </c>
      <c r="I111" s="319" t="str">
        <f t="shared" si="21"/>
        <v/>
      </c>
      <c r="K111" s="319" t="str">
        <f t="shared" si="22"/>
        <v/>
      </c>
      <c r="M111" s="319" t="str">
        <f t="shared" si="23"/>
        <v/>
      </c>
      <c r="O111" s="319" t="str">
        <f t="shared" si="24"/>
        <v/>
      </c>
      <c r="Q111" s="319" t="str">
        <f t="shared" si="25"/>
        <v/>
      </c>
      <c r="S111" s="319" t="str">
        <f t="shared" si="26"/>
        <v/>
      </c>
      <c r="U111" s="319" t="str">
        <f t="shared" si="27"/>
        <v/>
      </c>
      <c r="W111" s="319" t="str">
        <f t="shared" si="28"/>
        <v/>
      </c>
      <c r="Y111" s="319" t="str">
        <f t="shared" si="29"/>
        <v/>
      </c>
      <c r="AA111" s="319" t="str">
        <f t="shared" si="30"/>
        <v/>
      </c>
      <c r="AC111" s="319" t="str">
        <f t="shared" si="31"/>
        <v/>
      </c>
      <c r="AE111" s="319" t="str">
        <f t="shared" si="32"/>
        <v/>
      </c>
      <c r="AG111" s="319" t="str">
        <f t="shared" si="33"/>
        <v/>
      </c>
      <c r="AI111" s="319" t="str">
        <f t="shared" si="34"/>
        <v/>
      </c>
      <c r="AK111" s="319" t="str">
        <f t="shared" si="35"/>
        <v/>
      </c>
      <c r="AM111" s="319" t="str">
        <f t="shared" si="36"/>
        <v/>
      </c>
      <c r="AO111" s="319" t="str">
        <f t="shared" si="37"/>
        <v/>
      </c>
      <c r="AQ111" s="319" t="str">
        <f t="shared" si="38"/>
        <v/>
      </c>
    </row>
    <row r="112" spans="5:43" customFormat="1">
      <c r="E112" s="319" t="str">
        <f t="shared" si="20"/>
        <v/>
      </c>
      <c r="G112" s="319" t="str">
        <f t="shared" si="20"/>
        <v/>
      </c>
      <c r="I112" s="319" t="str">
        <f t="shared" si="21"/>
        <v/>
      </c>
      <c r="K112" s="319" t="str">
        <f t="shared" si="22"/>
        <v/>
      </c>
      <c r="M112" s="319" t="str">
        <f t="shared" si="23"/>
        <v/>
      </c>
      <c r="O112" s="319" t="str">
        <f t="shared" si="24"/>
        <v/>
      </c>
      <c r="Q112" s="319" t="str">
        <f t="shared" si="25"/>
        <v/>
      </c>
      <c r="S112" s="319" t="str">
        <f t="shared" si="26"/>
        <v/>
      </c>
      <c r="U112" s="319" t="str">
        <f t="shared" si="27"/>
        <v/>
      </c>
      <c r="W112" s="319" t="str">
        <f t="shared" si="28"/>
        <v/>
      </c>
      <c r="Y112" s="319" t="str">
        <f t="shared" si="29"/>
        <v/>
      </c>
      <c r="AA112" s="319" t="str">
        <f t="shared" si="30"/>
        <v/>
      </c>
      <c r="AC112" s="319" t="str">
        <f t="shared" si="31"/>
        <v/>
      </c>
      <c r="AE112" s="319" t="str">
        <f t="shared" si="32"/>
        <v/>
      </c>
      <c r="AG112" s="319" t="str">
        <f t="shared" si="33"/>
        <v/>
      </c>
      <c r="AI112" s="319" t="str">
        <f t="shared" si="34"/>
        <v/>
      </c>
      <c r="AK112" s="319" t="str">
        <f t="shared" si="35"/>
        <v/>
      </c>
      <c r="AM112" s="319" t="str">
        <f t="shared" si="36"/>
        <v/>
      </c>
      <c r="AO112" s="319" t="str">
        <f t="shared" si="37"/>
        <v/>
      </c>
      <c r="AQ112" s="319" t="str">
        <f t="shared" si="38"/>
        <v/>
      </c>
    </row>
    <row r="113" spans="5:43" customFormat="1">
      <c r="E113" s="319" t="str">
        <f t="shared" si="20"/>
        <v/>
      </c>
      <c r="G113" s="319" t="str">
        <f t="shared" si="20"/>
        <v/>
      </c>
      <c r="I113" s="319" t="str">
        <f t="shared" si="21"/>
        <v/>
      </c>
      <c r="K113" s="319" t="str">
        <f t="shared" si="22"/>
        <v/>
      </c>
      <c r="M113" s="319" t="str">
        <f t="shared" si="23"/>
        <v/>
      </c>
      <c r="O113" s="319" t="str">
        <f t="shared" si="24"/>
        <v/>
      </c>
      <c r="Q113" s="319" t="str">
        <f t="shared" si="25"/>
        <v/>
      </c>
      <c r="S113" s="319" t="str">
        <f t="shared" si="26"/>
        <v/>
      </c>
      <c r="U113" s="319" t="str">
        <f t="shared" si="27"/>
        <v/>
      </c>
      <c r="W113" s="319" t="str">
        <f t="shared" si="28"/>
        <v/>
      </c>
      <c r="Y113" s="319" t="str">
        <f t="shared" si="29"/>
        <v/>
      </c>
      <c r="AA113" s="319" t="str">
        <f t="shared" si="30"/>
        <v/>
      </c>
      <c r="AC113" s="319" t="str">
        <f t="shared" si="31"/>
        <v/>
      </c>
      <c r="AE113" s="319" t="str">
        <f t="shared" si="32"/>
        <v/>
      </c>
      <c r="AG113" s="319" t="str">
        <f t="shared" si="33"/>
        <v/>
      </c>
      <c r="AI113" s="319" t="str">
        <f t="shared" si="34"/>
        <v/>
      </c>
      <c r="AK113" s="319" t="str">
        <f t="shared" si="35"/>
        <v/>
      </c>
      <c r="AM113" s="319" t="str">
        <f t="shared" si="36"/>
        <v/>
      </c>
      <c r="AO113" s="319" t="str">
        <f t="shared" si="37"/>
        <v/>
      </c>
      <c r="AQ113" s="319" t="str">
        <f t="shared" si="38"/>
        <v/>
      </c>
    </row>
    <row r="114" spans="5:43" customFormat="1">
      <c r="E114" s="319" t="str">
        <f t="shared" si="20"/>
        <v/>
      </c>
      <c r="G114" s="319" t="str">
        <f t="shared" si="20"/>
        <v/>
      </c>
      <c r="I114" s="319" t="str">
        <f t="shared" si="21"/>
        <v/>
      </c>
      <c r="K114" s="319" t="str">
        <f t="shared" si="22"/>
        <v/>
      </c>
      <c r="M114" s="319" t="str">
        <f t="shared" si="23"/>
        <v/>
      </c>
      <c r="O114" s="319" t="str">
        <f t="shared" si="24"/>
        <v/>
      </c>
      <c r="Q114" s="319" t="str">
        <f t="shared" si="25"/>
        <v/>
      </c>
      <c r="S114" s="319" t="str">
        <f t="shared" si="26"/>
        <v/>
      </c>
      <c r="U114" s="319" t="str">
        <f t="shared" si="27"/>
        <v/>
      </c>
      <c r="W114" s="319" t="str">
        <f t="shared" si="28"/>
        <v/>
      </c>
      <c r="Y114" s="319" t="str">
        <f t="shared" si="29"/>
        <v/>
      </c>
      <c r="AA114" s="319" t="str">
        <f t="shared" si="30"/>
        <v/>
      </c>
      <c r="AC114" s="319" t="str">
        <f t="shared" si="31"/>
        <v/>
      </c>
      <c r="AE114" s="319" t="str">
        <f t="shared" si="32"/>
        <v/>
      </c>
      <c r="AG114" s="319" t="str">
        <f t="shared" si="33"/>
        <v/>
      </c>
      <c r="AI114" s="319" t="str">
        <f t="shared" si="34"/>
        <v/>
      </c>
      <c r="AK114" s="319" t="str">
        <f t="shared" si="35"/>
        <v/>
      </c>
      <c r="AM114" s="319" t="str">
        <f t="shared" si="36"/>
        <v/>
      </c>
      <c r="AO114" s="319" t="str">
        <f t="shared" si="37"/>
        <v/>
      </c>
      <c r="AQ114" s="319" t="str">
        <f t="shared" si="38"/>
        <v/>
      </c>
    </row>
    <row r="115" spans="5:43" customFormat="1">
      <c r="E115" s="319" t="str">
        <f t="shared" si="20"/>
        <v/>
      </c>
      <c r="G115" s="319" t="str">
        <f t="shared" si="20"/>
        <v/>
      </c>
      <c r="I115" s="319" t="str">
        <f t="shared" si="21"/>
        <v/>
      </c>
      <c r="K115" s="319" t="str">
        <f t="shared" si="22"/>
        <v/>
      </c>
      <c r="M115" s="319" t="str">
        <f t="shared" si="23"/>
        <v/>
      </c>
      <c r="O115" s="319" t="str">
        <f t="shared" si="24"/>
        <v/>
      </c>
      <c r="Q115" s="319" t="str">
        <f t="shared" si="25"/>
        <v/>
      </c>
      <c r="S115" s="319" t="str">
        <f t="shared" si="26"/>
        <v/>
      </c>
      <c r="U115" s="319" t="str">
        <f t="shared" si="27"/>
        <v/>
      </c>
      <c r="W115" s="319" t="str">
        <f t="shared" si="28"/>
        <v/>
      </c>
      <c r="Y115" s="319" t="str">
        <f t="shared" si="29"/>
        <v/>
      </c>
      <c r="AA115" s="319" t="str">
        <f t="shared" si="30"/>
        <v/>
      </c>
      <c r="AC115" s="319" t="str">
        <f t="shared" si="31"/>
        <v/>
      </c>
      <c r="AE115" s="319" t="str">
        <f t="shared" si="32"/>
        <v/>
      </c>
      <c r="AG115" s="319" t="str">
        <f t="shared" si="33"/>
        <v/>
      </c>
      <c r="AI115" s="319" t="str">
        <f t="shared" si="34"/>
        <v/>
      </c>
      <c r="AK115" s="319" t="str">
        <f t="shared" si="35"/>
        <v/>
      </c>
      <c r="AM115" s="319" t="str">
        <f t="shared" si="36"/>
        <v/>
      </c>
      <c r="AO115" s="319" t="str">
        <f t="shared" si="37"/>
        <v/>
      </c>
      <c r="AQ115" s="319" t="str">
        <f t="shared" si="38"/>
        <v/>
      </c>
    </row>
    <row r="116" spans="5:43" customFormat="1">
      <c r="E116" s="319" t="str">
        <f t="shared" si="20"/>
        <v/>
      </c>
      <c r="G116" s="319" t="str">
        <f t="shared" si="20"/>
        <v/>
      </c>
      <c r="I116" s="319" t="str">
        <f t="shared" si="21"/>
        <v/>
      </c>
      <c r="K116" s="319" t="str">
        <f t="shared" si="22"/>
        <v/>
      </c>
      <c r="M116" s="319" t="str">
        <f t="shared" si="23"/>
        <v/>
      </c>
      <c r="O116" s="319" t="str">
        <f t="shared" si="24"/>
        <v/>
      </c>
      <c r="Q116" s="319" t="str">
        <f t="shared" si="25"/>
        <v/>
      </c>
      <c r="S116" s="319" t="str">
        <f t="shared" si="26"/>
        <v/>
      </c>
      <c r="U116" s="319" t="str">
        <f t="shared" si="27"/>
        <v/>
      </c>
      <c r="W116" s="319" t="str">
        <f t="shared" si="28"/>
        <v/>
      </c>
      <c r="Y116" s="319" t="str">
        <f t="shared" si="29"/>
        <v/>
      </c>
      <c r="AA116" s="319" t="str">
        <f t="shared" si="30"/>
        <v/>
      </c>
      <c r="AC116" s="319" t="str">
        <f t="shared" si="31"/>
        <v/>
      </c>
      <c r="AE116" s="319" t="str">
        <f t="shared" si="32"/>
        <v/>
      </c>
      <c r="AG116" s="319" t="str">
        <f t="shared" si="33"/>
        <v/>
      </c>
      <c r="AI116" s="319" t="str">
        <f t="shared" si="34"/>
        <v/>
      </c>
      <c r="AK116" s="319" t="str">
        <f t="shared" si="35"/>
        <v/>
      </c>
      <c r="AM116" s="319" t="str">
        <f t="shared" si="36"/>
        <v/>
      </c>
      <c r="AO116" s="319" t="str">
        <f t="shared" si="37"/>
        <v/>
      </c>
      <c r="AQ116" s="319" t="str">
        <f t="shared" si="38"/>
        <v/>
      </c>
    </row>
    <row r="117" spans="5:43" customFormat="1">
      <c r="E117" s="319" t="str">
        <f t="shared" si="20"/>
        <v/>
      </c>
      <c r="G117" s="319" t="str">
        <f t="shared" si="20"/>
        <v/>
      </c>
      <c r="I117" s="319" t="str">
        <f t="shared" si="21"/>
        <v/>
      </c>
      <c r="K117" s="319" t="str">
        <f t="shared" si="22"/>
        <v/>
      </c>
      <c r="M117" s="319" t="str">
        <f t="shared" si="23"/>
        <v/>
      </c>
      <c r="O117" s="319" t="str">
        <f t="shared" si="24"/>
        <v/>
      </c>
      <c r="Q117" s="319" t="str">
        <f t="shared" si="25"/>
        <v/>
      </c>
      <c r="S117" s="319" t="str">
        <f t="shared" si="26"/>
        <v/>
      </c>
      <c r="U117" s="319" t="str">
        <f t="shared" si="27"/>
        <v/>
      </c>
      <c r="W117" s="319" t="str">
        <f t="shared" si="28"/>
        <v/>
      </c>
      <c r="Y117" s="319" t="str">
        <f t="shared" si="29"/>
        <v/>
      </c>
      <c r="AA117" s="319" t="str">
        <f t="shared" si="30"/>
        <v/>
      </c>
      <c r="AC117" s="319" t="str">
        <f t="shared" si="31"/>
        <v/>
      </c>
      <c r="AE117" s="319" t="str">
        <f t="shared" si="32"/>
        <v/>
      </c>
      <c r="AG117" s="319" t="str">
        <f t="shared" si="33"/>
        <v/>
      </c>
      <c r="AI117" s="319" t="str">
        <f t="shared" si="34"/>
        <v/>
      </c>
      <c r="AK117" s="319" t="str">
        <f t="shared" si="35"/>
        <v/>
      </c>
      <c r="AM117" s="319" t="str">
        <f t="shared" si="36"/>
        <v/>
      </c>
      <c r="AO117" s="319" t="str">
        <f t="shared" si="37"/>
        <v/>
      </c>
      <c r="AQ117" s="319" t="str">
        <f t="shared" si="38"/>
        <v/>
      </c>
    </row>
    <row r="118" spans="5:43" customFormat="1">
      <c r="E118" s="319" t="str">
        <f t="shared" si="20"/>
        <v/>
      </c>
      <c r="G118" s="319" t="str">
        <f t="shared" si="20"/>
        <v/>
      </c>
      <c r="I118" s="319" t="str">
        <f t="shared" si="21"/>
        <v/>
      </c>
      <c r="K118" s="319" t="str">
        <f t="shared" si="22"/>
        <v/>
      </c>
      <c r="M118" s="319" t="str">
        <f t="shared" si="23"/>
        <v/>
      </c>
      <c r="O118" s="319" t="str">
        <f t="shared" si="24"/>
        <v/>
      </c>
      <c r="Q118" s="319" t="str">
        <f t="shared" si="25"/>
        <v/>
      </c>
      <c r="S118" s="319" t="str">
        <f t="shared" si="26"/>
        <v/>
      </c>
      <c r="U118" s="319" t="str">
        <f t="shared" si="27"/>
        <v/>
      </c>
      <c r="W118" s="319" t="str">
        <f t="shared" si="28"/>
        <v/>
      </c>
      <c r="Y118" s="319" t="str">
        <f t="shared" si="29"/>
        <v/>
      </c>
      <c r="AA118" s="319" t="str">
        <f t="shared" si="30"/>
        <v/>
      </c>
      <c r="AC118" s="319" t="str">
        <f t="shared" si="31"/>
        <v/>
      </c>
      <c r="AE118" s="319" t="str">
        <f t="shared" si="32"/>
        <v/>
      </c>
      <c r="AG118" s="319" t="str">
        <f t="shared" si="33"/>
        <v/>
      </c>
      <c r="AI118" s="319" t="str">
        <f t="shared" si="34"/>
        <v/>
      </c>
      <c r="AK118" s="319" t="str">
        <f t="shared" si="35"/>
        <v/>
      </c>
      <c r="AM118" s="319" t="str">
        <f t="shared" si="36"/>
        <v/>
      </c>
      <c r="AO118" s="319" t="str">
        <f t="shared" si="37"/>
        <v/>
      </c>
      <c r="AQ118" s="319" t="str">
        <f t="shared" si="38"/>
        <v/>
      </c>
    </row>
    <row r="119" spans="5:43" customFormat="1">
      <c r="E119" s="319" t="str">
        <f t="shared" si="20"/>
        <v/>
      </c>
      <c r="G119" s="319" t="str">
        <f t="shared" si="20"/>
        <v/>
      </c>
      <c r="I119" s="319" t="str">
        <f t="shared" si="21"/>
        <v/>
      </c>
      <c r="K119" s="319" t="str">
        <f t="shared" si="22"/>
        <v/>
      </c>
      <c r="M119" s="319" t="str">
        <f t="shared" si="23"/>
        <v/>
      </c>
      <c r="O119" s="319" t="str">
        <f t="shared" si="24"/>
        <v/>
      </c>
      <c r="Q119" s="319" t="str">
        <f t="shared" si="25"/>
        <v/>
      </c>
      <c r="S119" s="319" t="str">
        <f t="shared" si="26"/>
        <v/>
      </c>
      <c r="U119" s="319" t="str">
        <f t="shared" si="27"/>
        <v/>
      </c>
      <c r="W119" s="319" t="str">
        <f t="shared" si="28"/>
        <v/>
      </c>
      <c r="Y119" s="319" t="str">
        <f t="shared" si="29"/>
        <v/>
      </c>
      <c r="AA119" s="319" t="str">
        <f t="shared" si="30"/>
        <v/>
      </c>
      <c r="AC119" s="319" t="str">
        <f t="shared" si="31"/>
        <v/>
      </c>
      <c r="AE119" s="319" t="str">
        <f t="shared" si="32"/>
        <v/>
      </c>
      <c r="AG119" s="319" t="str">
        <f t="shared" si="33"/>
        <v/>
      </c>
      <c r="AI119" s="319" t="str">
        <f t="shared" si="34"/>
        <v/>
      </c>
      <c r="AK119" s="319" t="str">
        <f t="shared" si="35"/>
        <v/>
      </c>
      <c r="AM119" s="319" t="str">
        <f t="shared" si="36"/>
        <v/>
      </c>
      <c r="AO119" s="319" t="str">
        <f t="shared" si="37"/>
        <v/>
      </c>
      <c r="AQ119" s="319" t="str">
        <f t="shared" si="38"/>
        <v/>
      </c>
    </row>
    <row r="120" spans="5:43" customFormat="1">
      <c r="E120" s="319" t="str">
        <f t="shared" si="20"/>
        <v/>
      </c>
      <c r="G120" s="319" t="str">
        <f t="shared" si="20"/>
        <v/>
      </c>
      <c r="I120" s="319" t="str">
        <f t="shared" si="21"/>
        <v/>
      </c>
      <c r="K120" s="319" t="str">
        <f t="shared" si="22"/>
        <v/>
      </c>
      <c r="M120" s="319" t="str">
        <f t="shared" si="23"/>
        <v/>
      </c>
      <c r="O120" s="319" t="str">
        <f t="shared" si="24"/>
        <v/>
      </c>
      <c r="Q120" s="319" t="str">
        <f t="shared" si="25"/>
        <v/>
      </c>
      <c r="S120" s="319" t="str">
        <f t="shared" si="26"/>
        <v/>
      </c>
      <c r="U120" s="319" t="str">
        <f t="shared" si="27"/>
        <v/>
      </c>
      <c r="W120" s="319" t="str">
        <f t="shared" si="28"/>
        <v/>
      </c>
      <c r="Y120" s="319" t="str">
        <f t="shared" si="29"/>
        <v/>
      </c>
      <c r="AA120" s="319" t="str">
        <f t="shared" si="30"/>
        <v/>
      </c>
      <c r="AC120" s="319" t="str">
        <f t="shared" si="31"/>
        <v/>
      </c>
      <c r="AE120" s="319" t="str">
        <f t="shared" si="32"/>
        <v/>
      </c>
      <c r="AG120" s="319" t="str">
        <f t="shared" si="33"/>
        <v/>
      </c>
      <c r="AI120" s="319" t="str">
        <f t="shared" si="34"/>
        <v/>
      </c>
      <c r="AK120" s="319" t="str">
        <f t="shared" si="35"/>
        <v/>
      </c>
      <c r="AM120" s="319" t="str">
        <f t="shared" si="36"/>
        <v/>
      </c>
      <c r="AO120" s="319" t="str">
        <f t="shared" si="37"/>
        <v/>
      </c>
      <c r="AQ120" s="319" t="str">
        <f t="shared" si="38"/>
        <v/>
      </c>
    </row>
    <row r="121" spans="5:43" customFormat="1">
      <c r="E121" s="319" t="str">
        <f t="shared" si="20"/>
        <v/>
      </c>
      <c r="G121" s="319" t="str">
        <f t="shared" si="20"/>
        <v/>
      </c>
      <c r="I121" s="319" t="str">
        <f t="shared" si="21"/>
        <v/>
      </c>
      <c r="K121" s="319" t="str">
        <f t="shared" si="22"/>
        <v/>
      </c>
      <c r="M121" s="319" t="str">
        <f t="shared" si="23"/>
        <v/>
      </c>
      <c r="O121" s="319" t="str">
        <f t="shared" si="24"/>
        <v/>
      </c>
      <c r="Q121" s="319" t="str">
        <f t="shared" si="25"/>
        <v/>
      </c>
      <c r="S121" s="319" t="str">
        <f t="shared" si="26"/>
        <v/>
      </c>
      <c r="U121" s="319" t="str">
        <f t="shared" si="27"/>
        <v/>
      </c>
      <c r="W121" s="319" t="str">
        <f t="shared" si="28"/>
        <v/>
      </c>
      <c r="Y121" s="319" t="str">
        <f t="shared" si="29"/>
        <v/>
      </c>
      <c r="AA121" s="319" t="str">
        <f t="shared" si="30"/>
        <v/>
      </c>
      <c r="AC121" s="319" t="str">
        <f t="shared" si="31"/>
        <v/>
      </c>
      <c r="AE121" s="319" t="str">
        <f t="shared" si="32"/>
        <v/>
      </c>
      <c r="AG121" s="319" t="str">
        <f t="shared" si="33"/>
        <v/>
      </c>
      <c r="AI121" s="319" t="str">
        <f t="shared" si="34"/>
        <v/>
      </c>
      <c r="AK121" s="319" t="str">
        <f t="shared" si="35"/>
        <v/>
      </c>
      <c r="AM121" s="319" t="str">
        <f t="shared" si="36"/>
        <v/>
      </c>
      <c r="AO121" s="319" t="str">
        <f t="shared" si="37"/>
        <v/>
      </c>
      <c r="AQ121" s="319" t="str">
        <f t="shared" si="38"/>
        <v/>
      </c>
    </row>
    <row r="122" spans="5:43" customFormat="1">
      <c r="E122" s="319" t="str">
        <f t="shared" si="20"/>
        <v/>
      </c>
      <c r="G122" s="319" t="str">
        <f t="shared" si="20"/>
        <v/>
      </c>
      <c r="I122" s="319" t="str">
        <f t="shared" si="21"/>
        <v/>
      </c>
      <c r="K122" s="319" t="str">
        <f t="shared" si="22"/>
        <v/>
      </c>
      <c r="M122" s="319" t="str">
        <f t="shared" si="23"/>
        <v/>
      </c>
      <c r="O122" s="319" t="str">
        <f t="shared" si="24"/>
        <v/>
      </c>
      <c r="Q122" s="319" t="str">
        <f t="shared" si="25"/>
        <v/>
      </c>
      <c r="S122" s="319" t="str">
        <f t="shared" si="26"/>
        <v/>
      </c>
      <c r="U122" s="319" t="str">
        <f t="shared" si="27"/>
        <v/>
      </c>
      <c r="W122" s="319" t="str">
        <f t="shared" si="28"/>
        <v/>
      </c>
      <c r="Y122" s="319" t="str">
        <f t="shared" si="29"/>
        <v/>
      </c>
      <c r="AA122" s="319" t="str">
        <f t="shared" si="30"/>
        <v/>
      </c>
      <c r="AC122" s="319" t="str">
        <f t="shared" si="31"/>
        <v/>
      </c>
      <c r="AE122" s="319" t="str">
        <f t="shared" si="32"/>
        <v/>
      </c>
      <c r="AG122" s="319" t="str">
        <f t="shared" si="33"/>
        <v/>
      </c>
      <c r="AI122" s="319" t="str">
        <f t="shared" si="34"/>
        <v/>
      </c>
      <c r="AK122" s="319" t="str">
        <f t="shared" si="35"/>
        <v/>
      </c>
      <c r="AM122" s="319" t="str">
        <f t="shared" si="36"/>
        <v/>
      </c>
      <c r="AO122" s="319" t="str">
        <f t="shared" si="37"/>
        <v/>
      </c>
      <c r="AQ122" s="319" t="str">
        <f t="shared" si="38"/>
        <v/>
      </c>
    </row>
    <row r="123" spans="5:43" customFormat="1">
      <c r="E123" s="319" t="str">
        <f t="shared" si="20"/>
        <v/>
      </c>
      <c r="G123" s="319" t="str">
        <f t="shared" si="20"/>
        <v/>
      </c>
      <c r="I123" s="319" t="str">
        <f t="shared" si="21"/>
        <v/>
      </c>
      <c r="K123" s="319" t="str">
        <f t="shared" si="22"/>
        <v/>
      </c>
      <c r="M123" s="319" t="str">
        <f t="shared" si="23"/>
        <v/>
      </c>
      <c r="O123" s="319" t="str">
        <f t="shared" si="24"/>
        <v/>
      </c>
      <c r="Q123" s="319" t="str">
        <f t="shared" si="25"/>
        <v/>
      </c>
      <c r="S123" s="319" t="str">
        <f t="shared" si="26"/>
        <v/>
      </c>
      <c r="U123" s="319" t="str">
        <f t="shared" si="27"/>
        <v/>
      </c>
      <c r="W123" s="319" t="str">
        <f t="shared" si="28"/>
        <v/>
      </c>
      <c r="Y123" s="319" t="str">
        <f t="shared" si="29"/>
        <v/>
      </c>
      <c r="AA123" s="319" t="str">
        <f t="shared" si="30"/>
        <v/>
      </c>
      <c r="AC123" s="319" t="str">
        <f t="shared" si="31"/>
        <v/>
      </c>
      <c r="AE123" s="319" t="str">
        <f t="shared" si="32"/>
        <v/>
      </c>
      <c r="AG123" s="319" t="str">
        <f t="shared" si="33"/>
        <v/>
      </c>
      <c r="AI123" s="319" t="str">
        <f t="shared" si="34"/>
        <v/>
      </c>
      <c r="AK123" s="319" t="str">
        <f t="shared" si="35"/>
        <v/>
      </c>
      <c r="AM123" s="319" t="str">
        <f t="shared" si="36"/>
        <v/>
      </c>
      <c r="AO123" s="319" t="str">
        <f t="shared" si="37"/>
        <v/>
      </c>
      <c r="AQ123" s="319" t="str">
        <f t="shared" si="38"/>
        <v/>
      </c>
    </row>
    <row r="124" spans="5:43" customFormat="1">
      <c r="E124" s="319" t="str">
        <f t="shared" si="20"/>
        <v/>
      </c>
      <c r="G124" s="319" t="str">
        <f t="shared" si="20"/>
        <v/>
      </c>
      <c r="I124" s="319" t="str">
        <f t="shared" si="21"/>
        <v/>
      </c>
      <c r="K124" s="319" t="str">
        <f t="shared" si="22"/>
        <v/>
      </c>
      <c r="M124" s="319" t="str">
        <f t="shared" si="23"/>
        <v/>
      </c>
      <c r="O124" s="319" t="str">
        <f t="shared" si="24"/>
        <v/>
      </c>
      <c r="Q124" s="319" t="str">
        <f t="shared" si="25"/>
        <v/>
      </c>
      <c r="S124" s="319" t="str">
        <f t="shared" si="26"/>
        <v/>
      </c>
      <c r="U124" s="319" t="str">
        <f t="shared" si="27"/>
        <v/>
      </c>
      <c r="W124" s="319" t="str">
        <f t="shared" si="28"/>
        <v/>
      </c>
      <c r="Y124" s="319" t="str">
        <f t="shared" si="29"/>
        <v/>
      </c>
      <c r="AA124" s="319" t="str">
        <f t="shared" si="30"/>
        <v/>
      </c>
      <c r="AC124" s="319" t="str">
        <f t="shared" si="31"/>
        <v/>
      </c>
      <c r="AE124" s="319" t="str">
        <f t="shared" si="32"/>
        <v/>
      </c>
      <c r="AG124" s="319" t="str">
        <f t="shared" si="33"/>
        <v/>
      </c>
      <c r="AI124" s="319" t="str">
        <f t="shared" si="34"/>
        <v/>
      </c>
      <c r="AK124" s="319" t="str">
        <f t="shared" si="35"/>
        <v/>
      </c>
      <c r="AM124" s="319" t="str">
        <f t="shared" si="36"/>
        <v/>
      </c>
      <c r="AO124" s="319" t="str">
        <f t="shared" si="37"/>
        <v/>
      </c>
      <c r="AQ124" s="319" t="str">
        <f t="shared" si="38"/>
        <v/>
      </c>
    </row>
    <row r="125" spans="5:43" customFormat="1">
      <c r="E125" s="319" t="str">
        <f t="shared" si="20"/>
        <v/>
      </c>
      <c r="G125" s="319" t="str">
        <f t="shared" si="20"/>
        <v/>
      </c>
      <c r="I125" s="319" t="str">
        <f t="shared" si="21"/>
        <v/>
      </c>
      <c r="K125" s="319" t="str">
        <f t="shared" si="22"/>
        <v/>
      </c>
      <c r="M125" s="319" t="str">
        <f t="shared" si="23"/>
        <v/>
      </c>
      <c r="O125" s="319" t="str">
        <f t="shared" si="24"/>
        <v/>
      </c>
      <c r="Q125" s="319" t="str">
        <f t="shared" si="25"/>
        <v/>
      </c>
      <c r="S125" s="319" t="str">
        <f t="shared" si="26"/>
        <v/>
      </c>
      <c r="U125" s="319" t="str">
        <f t="shared" si="27"/>
        <v/>
      </c>
      <c r="W125" s="319" t="str">
        <f t="shared" si="28"/>
        <v/>
      </c>
      <c r="Y125" s="319" t="str">
        <f t="shared" si="29"/>
        <v/>
      </c>
      <c r="AA125" s="319" t="str">
        <f t="shared" si="30"/>
        <v/>
      </c>
      <c r="AC125" s="319" t="str">
        <f t="shared" si="31"/>
        <v/>
      </c>
      <c r="AE125" s="319" t="str">
        <f t="shared" si="32"/>
        <v/>
      </c>
      <c r="AG125" s="319" t="str">
        <f t="shared" si="33"/>
        <v/>
      </c>
      <c r="AI125" s="319" t="str">
        <f t="shared" si="34"/>
        <v/>
      </c>
      <c r="AK125" s="319" t="str">
        <f t="shared" si="35"/>
        <v/>
      </c>
      <c r="AM125" s="319" t="str">
        <f t="shared" si="36"/>
        <v/>
      </c>
      <c r="AO125" s="319" t="str">
        <f t="shared" si="37"/>
        <v/>
      </c>
      <c r="AQ125" s="319" t="str">
        <f t="shared" si="38"/>
        <v/>
      </c>
    </row>
    <row r="126" spans="5:43" customFormat="1">
      <c r="E126" s="319" t="str">
        <f t="shared" si="20"/>
        <v/>
      </c>
      <c r="G126" s="319" t="str">
        <f t="shared" si="20"/>
        <v/>
      </c>
      <c r="I126" s="319" t="str">
        <f t="shared" si="21"/>
        <v/>
      </c>
      <c r="K126" s="319" t="str">
        <f t="shared" si="22"/>
        <v/>
      </c>
      <c r="M126" s="319" t="str">
        <f t="shared" si="23"/>
        <v/>
      </c>
      <c r="O126" s="319" t="str">
        <f t="shared" si="24"/>
        <v/>
      </c>
      <c r="Q126" s="319" t="str">
        <f t="shared" si="25"/>
        <v/>
      </c>
      <c r="S126" s="319" t="str">
        <f t="shared" si="26"/>
        <v/>
      </c>
      <c r="U126" s="319" t="str">
        <f t="shared" si="27"/>
        <v/>
      </c>
      <c r="W126" s="319" t="str">
        <f t="shared" si="28"/>
        <v/>
      </c>
      <c r="Y126" s="319" t="str">
        <f t="shared" si="29"/>
        <v/>
      </c>
      <c r="AA126" s="319" t="str">
        <f t="shared" si="30"/>
        <v/>
      </c>
      <c r="AC126" s="319" t="str">
        <f t="shared" si="31"/>
        <v/>
      </c>
      <c r="AE126" s="319" t="str">
        <f t="shared" si="32"/>
        <v/>
      </c>
      <c r="AG126" s="319" t="str">
        <f t="shared" si="33"/>
        <v/>
      </c>
      <c r="AI126" s="319" t="str">
        <f t="shared" si="34"/>
        <v/>
      </c>
      <c r="AK126" s="319" t="str">
        <f t="shared" si="35"/>
        <v/>
      </c>
      <c r="AM126" s="319" t="str">
        <f t="shared" si="36"/>
        <v/>
      </c>
      <c r="AO126" s="319" t="str">
        <f t="shared" si="37"/>
        <v/>
      </c>
      <c r="AQ126" s="319" t="str">
        <f t="shared" si="38"/>
        <v/>
      </c>
    </row>
    <row r="127" spans="5:43" customFormat="1">
      <c r="E127" s="319" t="str">
        <f t="shared" si="20"/>
        <v/>
      </c>
      <c r="G127" s="319" t="str">
        <f t="shared" si="20"/>
        <v/>
      </c>
      <c r="I127" s="319" t="str">
        <f t="shared" si="21"/>
        <v/>
      </c>
      <c r="K127" s="319" t="str">
        <f t="shared" si="22"/>
        <v/>
      </c>
      <c r="M127" s="319" t="str">
        <f t="shared" si="23"/>
        <v/>
      </c>
      <c r="O127" s="319" t="str">
        <f t="shared" si="24"/>
        <v/>
      </c>
      <c r="Q127" s="319" t="str">
        <f t="shared" si="25"/>
        <v/>
      </c>
      <c r="S127" s="319" t="str">
        <f t="shared" si="26"/>
        <v/>
      </c>
      <c r="U127" s="319" t="str">
        <f t="shared" si="27"/>
        <v/>
      </c>
      <c r="W127" s="319" t="str">
        <f t="shared" si="28"/>
        <v/>
      </c>
      <c r="Y127" s="319" t="str">
        <f t="shared" si="29"/>
        <v/>
      </c>
      <c r="AA127" s="319" t="str">
        <f t="shared" si="30"/>
        <v/>
      </c>
      <c r="AC127" s="319" t="str">
        <f t="shared" si="31"/>
        <v/>
      </c>
      <c r="AE127" s="319" t="str">
        <f t="shared" si="32"/>
        <v/>
      </c>
      <c r="AG127" s="319" t="str">
        <f t="shared" si="33"/>
        <v/>
      </c>
      <c r="AI127" s="319" t="str">
        <f t="shared" si="34"/>
        <v/>
      </c>
      <c r="AK127" s="319" t="str">
        <f t="shared" si="35"/>
        <v/>
      </c>
      <c r="AM127" s="319" t="str">
        <f t="shared" si="36"/>
        <v/>
      </c>
      <c r="AO127" s="319" t="str">
        <f t="shared" si="37"/>
        <v/>
      </c>
      <c r="AQ127" s="319" t="str">
        <f t="shared" si="38"/>
        <v/>
      </c>
    </row>
    <row r="128" spans="5:43" customFormat="1">
      <c r="E128" s="319" t="str">
        <f t="shared" si="20"/>
        <v/>
      </c>
      <c r="G128" s="319" t="str">
        <f t="shared" si="20"/>
        <v/>
      </c>
      <c r="I128" s="319" t="str">
        <f t="shared" si="21"/>
        <v/>
      </c>
      <c r="K128" s="319" t="str">
        <f t="shared" si="22"/>
        <v/>
      </c>
      <c r="M128" s="319" t="str">
        <f t="shared" si="23"/>
        <v/>
      </c>
      <c r="O128" s="319" t="str">
        <f t="shared" si="24"/>
        <v/>
      </c>
      <c r="Q128" s="319" t="str">
        <f t="shared" si="25"/>
        <v/>
      </c>
      <c r="S128" s="319" t="str">
        <f t="shared" si="26"/>
        <v/>
      </c>
      <c r="U128" s="319" t="str">
        <f t="shared" si="27"/>
        <v/>
      </c>
      <c r="W128" s="319" t="str">
        <f t="shared" si="28"/>
        <v/>
      </c>
      <c r="Y128" s="319" t="str">
        <f t="shared" si="29"/>
        <v/>
      </c>
      <c r="AA128" s="319" t="str">
        <f t="shared" si="30"/>
        <v/>
      </c>
      <c r="AC128" s="319" t="str">
        <f t="shared" si="31"/>
        <v/>
      </c>
      <c r="AE128" s="319" t="str">
        <f t="shared" si="32"/>
        <v/>
      </c>
      <c r="AG128" s="319" t="str">
        <f t="shared" si="33"/>
        <v/>
      </c>
      <c r="AI128" s="319" t="str">
        <f t="shared" si="34"/>
        <v/>
      </c>
      <c r="AK128" s="319" t="str">
        <f t="shared" si="35"/>
        <v/>
      </c>
      <c r="AM128" s="319" t="str">
        <f t="shared" si="36"/>
        <v/>
      </c>
      <c r="AO128" s="319" t="str">
        <f t="shared" si="37"/>
        <v/>
      </c>
      <c r="AQ128" s="319" t="str">
        <f t="shared" si="38"/>
        <v/>
      </c>
    </row>
    <row r="129" spans="5:43" customFormat="1">
      <c r="E129" s="319" t="str">
        <f t="shared" si="20"/>
        <v/>
      </c>
      <c r="G129" s="319" t="str">
        <f t="shared" si="20"/>
        <v/>
      </c>
      <c r="I129" s="319" t="str">
        <f t="shared" si="21"/>
        <v/>
      </c>
      <c r="K129" s="319" t="str">
        <f t="shared" si="22"/>
        <v/>
      </c>
      <c r="M129" s="319" t="str">
        <f t="shared" si="23"/>
        <v/>
      </c>
      <c r="O129" s="319" t="str">
        <f t="shared" si="24"/>
        <v/>
      </c>
      <c r="Q129" s="319" t="str">
        <f t="shared" si="25"/>
        <v/>
      </c>
      <c r="S129" s="319" t="str">
        <f t="shared" si="26"/>
        <v/>
      </c>
      <c r="U129" s="319" t="str">
        <f t="shared" si="27"/>
        <v/>
      </c>
      <c r="W129" s="319" t="str">
        <f t="shared" si="28"/>
        <v/>
      </c>
      <c r="Y129" s="319" t="str">
        <f t="shared" si="29"/>
        <v/>
      </c>
      <c r="AA129" s="319" t="str">
        <f t="shared" si="30"/>
        <v/>
      </c>
      <c r="AC129" s="319" t="str">
        <f t="shared" si="31"/>
        <v/>
      </c>
      <c r="AE129" s="319" t="str">
        <f t="shared" si="32"/>
        <v/>
      </c>
      <c r="AG129" s="319" t="str">
        <f t="shared" si="33"/>
        <v/>
      </c>
      <c r="AI129" s="319" t="str">
        <f t="shared" si="34"/>
        <v/>
      </c>
      <c r="AK129" s="319" t="str">
        <f t="shared" si="35"/>
        <v/>
      </c>
      <c r="AM129" s="319" t="str">
        <f t="shared" si="36"/>
        <v/>
      </c>
      <c r="AO129" s="319" t="str">
        <f t="shared" si="37"/>
        <v/>
      </c>
      <c r="AQ129" s="319" t="str">
        <f t="shared" si="38"/>
        <v/>
      </c>
    </row>
    <row r="130" spans="5:43" customFormat="1">
      <c r="E130" s="319" t="str">
        <f t="shared" si="20"/>
        <v/>
      </c>
      <c r="G130" s="319" t="str">
        <f t="shared" si="20"/>
        <v/>
      </c>
      <c r="I130" s="319" t="str">
        <f t="shared" si="21"/>
        <v/>
      </c>
      <c r="K130" s="319" t="str">
        <f t="shared" si="22"/>
        <v/>
      </c>
      <c r="M130" s="319" t="str">
        <f t="shared" si="23"/>
        <v/>
      </c>
      <c r="O130" s="319" t="str">
        <f t="shared" si="24"/>
        <v/>
      </c>
      <c r="Q130" s="319" t="str">
        <f t="shared" si="25"/>
        <v/>
      </c>
      <c r="S130" s="319" t="str">
        <f t="shared" si="26"/>
        <v/>
      </c>
      <c r="U130" s="319" t="str">
        <f t="shared" si="27"/>
        <v/>
      </c>
      <c r="W130" s="319" t="str">
        <f t="shared" si="28"/>
        <v/>
      </c>
      <c r="Y130" s="319" t="str">
        <f t="shared" si="29"/>
        <v/>
      </c>
      <c r="AA130" s="319" t="str">
        <f t="shared" si="30"/>
        <v/>
      </c>
      <c r="AC130" s="319" t="str">
        <f t="shared" si="31"/>
        <v/>
      </c>
      <c r="AE130" s="319" t="str">
        <f t="shared" si="32"/>
        <v/>
      </c>
      <c r="AG130" s="319" t="str">
        <f t="shared" si="33"/>
        <v/>
      </c>
      <c r="AI130" s="319" t="str">
        <f t="shared" si="34"/>
        <v/>
      </c>
      <c r="AK130" s="319" t="str">
        <f t="shared" si="35"/>
        <v/>
      </c>
      <c r="AM130" s="319" t="str">
        <f t="shared" si="36"/>
        <v/>
      </c>
      <c r="AO130" s="319" t="str">
        <f t="shared" si="37"/>
        <v/>
      </c>
      <c r="AQ130" s="319" t="str">
        <f t="shared" si="38"/>
        <v/>
      </c>
    </row>
    <row r="131" spans="5:43" customFormat="1">
      <c r="E131" s="319" t="str">
        <f t="shared" si="20"/>
        <v/>
      </c>
      <c r="G131" s="319" t="str">
        <f t="shared" si="20"/>
        <v/>
      </c>
      <c r="I131" s="319" t="str">
        <f t="shared" si="21"/>
        <v/>
      </c>
      <c r="K131" s="319" t="str">
        <f t="shared" si="22"/>
        <v/>
      </c>
      <c r="M131" s="319" t="str">
        <f t="shared" si="23"/>
        <v/>
      </c>
      <c r="O131" s="319" t="str">
        <f t="shared" si="24"/>
        <v/>
      </c>
      <c r="Q131" s="319" t="str">
        <f t="shared" si="25"/>
        <v/>
      </c>
      <c r="S131" s="319" t="str">
        <f t="shared" si="26"/>
        <v/>
      </c>
      <c r="U131" s="319" t="str">
        <f t="shared" si="27"/>
        <v/>
      </c>
      <c r="W131" s="319" t="str">
        <f t="shared" si="28"/>
        <v/>
      </c>
      <c r="Y131" s="319" t="str">
        <f t="shared" si="29"/>
        <v/>
      </c>
      <c r="AA131" s="319" t="str">
        <f t="shared" si="30"/>
        <v/>
      </c>
      <c r="AC131" s="319" t="str">
        <f t="shared" si="31"/>
        <v/>
      </c>
      <c r="AE131" s="319" t="str">
        <f t="shared" si="32"/>
        <v/>
      </c>
      <c r="AG131" s="319" t="str">
        <f t="shared" si="33"/>
        <v/>
      </c>
      <c r="AI131" s="319" t="str">
        <f t="shared" si="34"/>
        <v/>
      </c>
      <c r="AK131" s="319" t="str">
        <f t="shared" si="35"/>
        <v/>
      </c>
      <c r="AM131" s="319" t="str">
        <f t="shared" si="36"/>
        <v/>
      </c>
      <c r="AO131" s="319" t="str">
        <f t="shared" si="37"/>
        <v/>
      </c>
      <c r="AQ131" s="319" t="str">
        <f t="shared" si="38"/>
        <v/>
      </c>
    </row>
    <row r="132" spans="5:43" customFormat="1">
      <c r="E132" s="319" t="str">
        <f t="shared" si="20"/>
        <v/>
      </c>
      <c r="G132" s="319" t="str">
        <f t="shared" si="20"/>
        <v/>
      </c>
      <c r="I132" s="319" t="str">
        <f t="shared" si="21"/>
        <v/>
      </c>
      <c r="K132" s="319" t="str">
        <f t="shared" si="22"/>
        <v/>
      </c>
      <c r="M132" s="319" t="str">
        <f t="shared" si="23"/>
        <v/>
      </c>
      <c r="O132" s="319" t="str">
        <f t="shared" si="24"/>
        <v/>
      </c>
      <c r="Q132" s="319" t="str">
        <f t="shared" si="25"/>
        <v/>
      </c>
      <c r="S132" s="319" t="str">
        <f t="shared" si="26"/>
        <v/>
      </c>
      <c r="U132" s="319" t="str">
        <f t="shared" si="27"/>
        <v/>
      </c>
      <c r="W132" s="319" t="str">
        <f t="shared" si="28"/>
        <v/>
      </c>
      <c r="Y132" s="319" t="str">
        <f t="shared" si="29"/>
        <v/>
      </c>
      <c r="AA132" s="319" t="str">
        <f t="shared" si="30"/>
        <v/>
      </c>
      <c r="AC132" s="319" t="str">
        <f t="shared" si="31"/>
        <v/>
      </c>
      <c r="AE132" s="319" t="str">
        <f t="shared" si="32"/>
        <v/>
      </c>
      <c r="AG132" s="319" t="str">
        <f t="shared" si="33"/>
        <v/>
      </c>
      <c r="AI132" s="319" t="str">
        <f t="shared" si="34"/>
        <v/>
      </c>
      <c r="AK132" s="319" t="str">
        <f t="shared" si="35"/>
        <v/>
      </c>
      <c r="AM132" s="319" t="str">
        <f t="shared" si="36"/>
        <v/>
      </c>
      <c r="AO132" s="319" t="str">
        <f t="shared" si="37"/>
        <v/>
      </c>
      <c r="AQ132" s="319" t="str">
        <f t="shared" si="38"/>
        <v/>
      </c>
    </row>
    <row r="133" spans="5:43" customFormat="1">
      <c r="E133" s="319" t="str">
        <f t="shared" si="20"/>
        <v/>
      </c>
      <c r="G133" s="319" t="str">
        <f t="shared" si="20"/>
        <v/>
      </c>
      <c r="I133" s="319" t="str">
        <f t="shared" si="21"/>
        <v/>
      </c>
      <c r="K133" s="319" t="str">
        <f t="shared" si="22"/>
        <v/>
      </c>
      <c r="M133" s="319" t="str">
        <f t="shared" si="23"/>
        <v/>
      </c>
      <c r="O133" s="319" t="str">
        <f t="shared" si="24"/>
        <v/>
      </c>
      <c r="Q133" s="319" t="str">
        <f t="shared" si="25"/>
        <v/>
      </c>
      <c r="S133" s="319" t="str">
        <f t="shared" si="26"/>
        <v/>
      </c>
      <c r="U133" s="319" t="str">
        <f t="shared" si="27"/>
        <v/>
      </c>
      <c r="W133" s="319" t="str">
        <f t="shared" si="28"/>
        <v/>
      </c>
      <c r="Y133" s="319" t="str">
        <f t="shared" si="29"/>
        <v/>
      </c>
      <c r="AA133" s="319" t="str">
        <f t="shared" si="30"/>
        <v/>
      </c>
      <c r="AC133" s="319" t="str">
        <f t="shared" si="31"/>
        <v/>
      </c>
      <c r="AE133" s="319" t="str">
        <f t="shared" si="32"/>
        <v/>
      </c>
      <c r="AG133" s="319" t="str">
        <f t="shared" si="33"/>
        <v/>
      </c>
      <c r="AI133" s="319" t="str">
        <f t="shared" si="34"/>
        <v/>
      </c>
      <c r="AK133" s="319" t="str">
        <f t="shared" si="35"/>
        <v/>
      </c>
      <c r="AM133" s="319" t="str">
        <f t="shared" si="36"/>
        <v/>
      </c>
      <c r="AO133" s="319" t="str">
        <f t="shared" si="37"/>
        <v/>
      </c>
      <c r="AQ133" s="319" t="str">
        <f t="shared" si="38"/>
        <v/>
      </c>
    </row>
    <row r="134" spans="5:43" customFormat="1">
      <c r="E134" s="319" t="str">
        <f t="shared" si="20"/>
        <v/>
      </c>
      <c r="G134" s="319" t="str">
        <f t="shared" si="20"/>
        <v/>
      </c>
      <c r="I134" s="319" t="str">
        <f t="shared" si="21"/>
        <v/>
      </c>
      <c r="K134" s="319" t="str">
        <f t="shared" si="22"/>
        <v/>
      </c>
      <c r="M134" s="319" t="str">
        <f t="shared" si="23"/>
        <v/>
      </c>
      <c r="O134" s="319" t="str">
        <f t="shared" si="24"/>
        <v/>
      </c>
      <c r="Q134" s="319" t="str">
        <f t="shared" si="25"/>
        <v/>
      </c>
      <c r="S134" s="319" t="str">
        <f t="shared" si="26"/>
        <v/>
      </c>
      <c r="U134" s="319" t="str">
        <f t="shared" si="27"/>
        <v/>
      </c>
      <c r="W134" s="319" t="str">
        <f t="shared" si="28"/>
        <v/>
      </c>
      <c r="Y134" s="319" t="str">
        <f t="shared" si="29"/>
        <v/>
      </c>
      <c r="AA134" s="319" t="str">
        <f t="shared" si="30"/>
        <v/>
      </c>
      <c r="AC134" s="319" t="str">
        <f t="shared" si="31"/>
        <v/>
      </c>
      <c r="AE134" s="319" t="str">
        <f t="shared" si="32"/>
        <v/>
      </c>
      <c r="AG134" s="319" t="str">
        <f t="shared" si="33"/>
        <v/>
      </c>
      <c r="AI134" s="319" t="str">
        <f t="shared" si="34"/>
        <v/>
      </c>
      <c r="AK134" s="319" t="str">
        <f t="shared" si="35"/>
        <v/>
      </c>
      <c r="AM134" s="319" t="str">
        <f t="shared" si="36"/>
        <v/>
      </c>
      <c r="AO134" s="319" t="str">
        <f t="shared" si="37"/>
        <v/>
      </c>
      <c r="AQ134" s="319" t="str">
        <f t="shared" si="38"/>
        <v/>
      </c>
    </row>
    <row r="135" spans="5:43" customFormat="1">
      <c r="E135" s="319" t="str">
        <f t="shared" si="20"/>
        <v/>
      </c>
      <c r="G135" s="319" t="str">
        <f t="shared" si="20"/>
        <v/>
      </c>
      <c r="I135" s="319" t="str">
        <f t="shared" si="21"/>
        <v/>
      </c>
      <c r="K135" s="319" t="str">
        <f t="shared" si="22"/>
        <v/>
      </c>
      <c r="M135" s="319" t="str">
        <f t="shared" si="23"/>
        <v/>
      </c>
      <c r="O135" s="319" t="str">
        <f t="shared" si="24"/>
        <v/>
      </c>
      <c r="Q135" s="319" t="str">
        <f t="shared" si="25"/>
        <v/>
      </c>
      <c r="S135" s="319" t="str">
        <f t="shared" si="26"/>
        <v/>
      </c>
      <c r="U135" s="319" t="str">
        <f t="shared" si="27"/>
        <v/>
      </c>
      <c r="W135" s="319" t="str">
        <f t="shared" si="28"/>
        <v/>
      </c>
      <c r="Y135" s="319" t="str">
        <f t="shared" si="29"/>
        <v/>
      </c>
      <c r="AA135" s="319" t="str">
        <f t="shared" si="30"/>
        <v/>
      </c>
      <c r="AC135" s="319" t="str">
        <f t="shared" si="31"/>
        <v/>
      </c>
      <c r="AE135" s="319" t="str">
        <f t="shared" si="32"/>
        <v/>
      </c>
      <c r="AG135" s="319" t="str">
        <f t="shared" si="33"/>
        <v/>
      </c>
      <c r="AI135" s="319" t="str">
        <f t="shared" si="34"/>
        <v/>
      </c>
      <c r="AK135" s="319" t="str">
        <f t="shared" si="35"/>
        <v/>
      </c>
      <c r="AM135" s="319" t="str">
        <f t="shared" si="36"/>
        <v/>
      </c>
      <c r="AO135" s="319" t="str">
        <f t="shared" si="37"/>
        <v/>
      </c>
      <c r="AQ135" s="319" t="str">
        <f t="shared" si="38"/>
        <v/>
      </c>
    </row>
    <row r="136" spans="5:43" customFormat="1">
      <c r="E136" s="319" t="str">
        <f t="shared" si="20"/>
        <v/>
      </c>
      <c r="G136" s="319" t="str">
        <f t="shared" si="20"/>
        <v/>
      </c>
      <c r="I136" s="319" t="str">
        <f t="shared" si="21"/>
        <v/>
      </c>
      <c r="K136" s="319" t="str">
        <f t="shared" si="22"/>
        <v/>
      </c>
      <c r="M136" s="319" t="str">
        <f t="shared" si="23"/>
        <v/>
      </c>
      <c r="O136" s="319" t="str">
        <f t="shared" si="24"/>
        <v/>
      </c>
      <c r="Q136" s="319" t="str">
        <f t="shared" si="25"/>
        <v/>
      </c>
      <c r="S136" s="319" t="str">
        <f t="shared" si="26"/>
        <v/>
      </c>
      <c r="U136" s="319" t="str">
        <f t="shared" si="27"/>
        <v/>
      </c>
      <c r="W136" s="319" t="str">
        <f t="shared" si="28"/>
        <v/>
      </c>
      <c r="Y136" s="319" t="str">
        <f t="shared" si="29"/>
        <v/>
      </c>
      <c r="AA136" s="319" t="str">
        <f t="shared" si="30"/>
        <v/>
      </c>
      <c r="AC136" s="319" t="str">
        <f t="shared" si="31"/>
        <v/>
      </c>
      <c r="AE136" s="319" t="str">
        <f t="shared" si="32"/>
        <v/>
      </c>
      <c r="AG136" s="319" t="str">
        <f t="shared" si="33"/>
        <v/>
      </c>
      <c r="AI136" s="319" t="str">
        <f t="shared" si="34"/>
        <v/>
      </c>
      <c r="AK136" s="319" t="str">
        <f t="shared" si="35"/>
        <v/>
      </c>
      <c r="AM136" s="319" t="str">
        <f t="shared" si="36"/>
        <v/>
      </c>
      <c r="AO136" s="319" t="str">
        <f t="shared" si="37"/>
        <v/>
      </c>
      <c r="AQ136" s="319" t="str">
        <f t="shared" si="38"/>
        <v/>
      </c>
    </row>
    <row r="137" spans="5:43" customFormat="1">
      <c r="E137" s="319" t="str">
        <f t="shared" si="20"/>
        <v/>
      </c>
      <c r="G137" s="319" t="str">
        <f t="shared" si="20"/>
        <v/>
      </c>
      <c r="I137" s="319" t="str">
        <f t="shared" si="21"/>
        <v/>
      </c>
      <c r="K137" s="319" t="str">
        <f t="shared" si="22"/>
        <v/>
      </c>
      <c r="M137" s="319" t="str">
        <f t="shared" si="23"/>
        <v/>
      </c>
      <c r="O137" s="319" t="str">
        <f t="shared" si="24"/>
        <v/>
      </c>
      <c r="Q137" s="319" t="str">
        <f t="shared" si="25"/>
        <v/>
      </c>
      <c r="S137" s="319" t="str">
        <f t="shared" si="26"/>
        <v/>
      </c>
      <c r="U137" s="319" t="str">
        <f t="shared" si="27"/>
        <v/>
      </c>
      <c r="W137" s="319" t="str">
        <f t="shared" si="28"/>
        <v/>
      </c>
      <c r="Y137" s="319" t="str">
        <f t="shared" si="29"/>
        <v/>
      </c>
      <c r="AA137" s="319" t="str">
        <f t="shared" si="30"/>
        <v/>
      </c>
      <c r="AC137" s="319" t="str">
        <f t="shared" si="31"/>
        <v/>
      </c>
      <c r="AE137" s="319" t="str">
        <f t="shared" si="32"/>
        <v/>
      </c>
      <c r="AG137" s="319" t="str">
        <f t="shared" si="33"/>
        <v/>
      </c>
      <c r="AI137" s="319" t="str">
        <f t="shared" si="34"/>
        <v/>
      </c>
      <c r="AK137" s="319" t="str">
        <f t="shared" si="35"/>
        <v/>
      </c>
      <c r="AM137" s="319" t="str">
        <f t="shared" si="36"/>
        <v/>
      </c>
      <c r="AO137" s="319" t="str">
        <f t="shared" si="37"/>
        <v/>
      </c>
      <c r="AQ137" s="319" t="str">
        <f t="shared" si="38"/>
        <v/>
      </c>
    </row>
    <row r="138" spans="5:43" customFormat="1">
      <c r="E138" s="319" t="str">
        <f t="shared" si="20"/>
        <v/>
      </c>
      <c r="G138" s="319" t="str">
        <f t="shared" si="20"/>
        <v/>
      </c>
      <c r="I138" s="319" t="str">
        <f t="shared" si="21"/>
        <v/>
      </c>
      <c r="K138" s="319" t="str">
        <f t="shared" si="22"/>
        <v/>
      </c>
      <c r="M138" s="319" t="str">
        <f t="shared" si="23"/>
        <v/>
      </c>
      <c r="O138" s="319" t="str">
        <f t="shared" si="24"/>
        <v/>
      </c>
      <c r="Q138" s="319" t="str">
        <f t="shared" si="25"/>
        <v/>
      </c>
      <c r="S138" s="319" t="str">
        <f t="shared" si="26"/>
        <v/>
      </c>
      <c r="U138" s="319" t="str">
        <f t="shared" si="27"/>
        <v/>
      </c>
      <c r="W138" s="319" t="str">
        <f t="shared" si="28"/>
        <v/>
      </c>
      <c r="Y138" s="319" t="str">
        <f t="shared" si="29"/>
        <v/>
      </c>
      <c r="AA138" s="319" t="str">
        <f t="shared" si="30"/>
        <v/>
      </c>
      <c r="AC138" s="319" t="str">
        <f t="shared" si="31"/>
        <v/>
      </c>
      <c r="AE138" s="319" t="str">
        <f t="shared" si="32"/>
        <v/>
      </c>
      <c r="AG138" s="319" t="str">
        <f t="shared" si="33"/>
        <v/>
      </c>
      <c r="AI138" s="319" t="str">
        <f t="shared" si="34"/>
        <v/>
      </c>
      <c r="AK138" s="319" t="str">
        <f t="shared" si="35"/>
        <v/>
      </c>
      <c r="AM138" s="319" t="str">
        <f t="shared" si="36"/>
        <v/>
      </c>
      <c r="AO138" s="319" t="str">
        <f t="shared" si="37"/>
        <v/>
      </c>
      <c r="AQ138" s="319" t="str">
        <f t="shared" si="38"/>
        <v/>
      </c>
    </row>
    <row r="139" spans="5:43" customFormat="1">
      <c r="E139" s="319" t="str">
        <f t="shared" si="20"/>
        <v/>
      </c>
      <c r="G139" s="319" t="str">
        <f t="shared" si="20"/>
        <v/>
      </c>
      <c r="I139" s="319" t="str">
        <f t="shared" si="21"/>
        <v/>
      </c>
      <c r="K139" s="319" t="str">
        <f t="shared" si="22"/>
        <v/>
      </c>
      <c r="M139" s="319" t="str">
        <f t="shared" si="23"/>
        <v/>
      </c>
      <c r="O139" s="319" t="str">
        <f t="shared" si="24"/>
        <v/>
      </c>
      <c r="Q139" s="319" t="str">
        <f t="shared" si="25"/>
        <v/>
      </c>
      <c r="S139" s="319" t="str">
        <f t="shared" si="26"/>
        <v/>
      </c>
      <c r="U139" s="319" t="str">
        <f t="shared" si="27"/>
        <v/>
      </c>
      <c r="W139" s="319" t="str">
        <f t="shared" si="28"/>
        <v/>
      </c>
      <c r="Y139" s="319" t="str">
        <f t="shared" si="29"/>
        <v/>
      </c>
      <c r="AA139" s="319" t="str">
        <f t="shared" si="30"/>
        <v/>
      </c>
      <c r="AC139" s="319" t="str">
        <f t="shared" si="31"/>
        <v/>
      </c>
      <c r="AE139" s="319" t="str">
        <f t="shared" si="32"/>
        <v/>
      </c>
      <c r="AG139" s="319" t="str">
        <f t="shared" si="33"/>
        <v/>
      </c>
      <c r="AI139" s="319" t="str">
        <f t="shared" si="34"/>
        <v/>
      </c>
      <c r="AK139" s="319" t="str">
        <f t="shared" si="35"/>
        <v/>
      </c>
      <c r="AM139" s="319" t="str">
        <f t="shared" si="36"/>
        <v/>
      </c>
      <c r="AO139" s="319" t="str">
        <f t="shared" si="37"/>
        <v/>
      </c>
      <c r="AQ139" s="319" t="str">
        <f t="shared" si="38"/>
        <v/>
      </c>
    </row>
    <row r="140" spans="5:43" customFormat="1">
      <c r="E140" s="319" t="str">
        <f t="shared" si="20"/>
        <v/>
      </c>
      <c r="G140" s="319" t="str">
        <f t="shared" si="20"/>
        <v/>
      </c>
      <c r="I140" s="319" t="str">
        <f t="shared" si="21"/>
        <v/>
      </c>
      <c r="K140" s="319" t="str">
        <f t="shared" si="22"/>
        <v/>
      </c>
      <c r="M140" s="319" t="str">
        <f t="shared" si="23"/>
        <v/>
      </c>
      <c r="O140" s="319" t="str">
        <f t="shared" si="24"/>
        <v/>
      </c>
      <c r="Q140" s="319" t="str">
        <f t="shared" si="25"/>
        <v/>
      </c>
      <c r="S140" s="319" t="str">
        <f t="shared" si="26"/>
        <v/>
      </c>
      <c r="U140" s="319" t="str">
        <f t="shared" si="27"/>
        <v/>
      </c>
      <c r="W140" s="319" t="str">
        <f t="shared" si="28"/>
        <v/>
      </c>
      <c r="Y140" s="319" t="str">
        <f t="shared" si="29"/>
        <v/>
      </c>
      <c r="AA140" s="319" t="str">
        <f t="shared" si="30"/>
        <v/>
      </c>
      <c r="AC140" s="319" t="str">
        <f t="shared" si="31"/>
        <v/>
      </c>
      <c r="AE140" s="319" t="str">
        <f t="shared" si="32"/>
        <v/>
      </c>
      <c r="AG140" s="319" t="str">
        <f t="shared" si="33"/>
        <v/>
      </c>
      <c r="AI140" s="319" t="str">
        <f t="shared" si="34"/>
        <v/>
      </c>
      <c r="AK140" s="319" t="str">
        <f t="shared" si="35"/>
        <v/>
      </c>
      <c r="AM140" s="319" t="str">
        <f t="shared" si="36"/>
        <v/>
      </c>
      <c r="AO140" s="319" t="str">
        <f t="shared" si="37"/>
        <v/>
      </c>
      <c r="AQ140" s="319" t="str">
        <f t="shared" si="38"/>
        <v/>
      </c>
    </row>
    <row r="141" spans="5:43" customFormat="1">
      <c r="E141" s="319" t="str">
        <f t="shared" ref="E141:G204" si="39">IF(OR($B141=0,D141=0),"",D141/$B141)</f>
        <v/>
      </c>
      <c r="G141" s="319" t="str">
        <f t="shared" si="39"/>
        <v/>
      </c>
      <c r="I141" s="319" t="str">
        <f t="shared" ref="I141:I204" si="40">IF(OR($B141=0,H141=0),"",H141/$B141)</f>
        <v/>
      </c>
      <c r="K141" s="319" t="str">
        <f t="shared" ref="K141:K204" si="41">IF(OR($B141=0,J141=0),"",J141/$B141)</f>
        <v/>
      </c>
      <c r="M141" s="319" t="str">
        <f t="shared" ref="M141:M204" si="42">IF(OR($B141=0,L141=0),"",L141/$B141)</f>
        <v/>
      </c>
      <c r="O141" s="319" t="str">
        <f t="shared" ref="O141:O204" si="43">IF(OR($B141=0,N141=0),"",N141/$B141)</f>
        <v/>
      </c>
      <c r="Q141" s="319" t="str">
        <f t="shared" ref="Q141:Q204" si="44">IF(OR($B141=0,P141=0),"",P141/$B141)</f>
        <v/>
      </c>
      <c r="S141" s="319" t="str">
        <f t="shared" ref="S141:S204" si="45">IF(OR($B141=0,R141=0),"",R141/$B141)</f>
        <v/>
      </c>
      <c r="U141" s="319" t="str">
        <f t="shared" ref="U141:U204" si="46">IF(OR($B141=0,T141=0),"",T141/$B141)</f>
        <v/>
      </c>
      <c r="W141" s="319" t="str">
        <f t="shared" ref="W141:W204" si="47">IF(OR($B141=0,V141=0),"",V141/$B141)</f>
        <v/>
      </c>
      <c r="Y141" s="319" t="str">
        <f t="shared" ref="Y141:Y204" si="48">IF(OR($B141=0,X141=0),"",X141/$B141)</f>
        <v/>
      </c>
      <c r="AA141" s="319" t="str">
        <f t="shared" ref="AA141:AA204" si="49">IF(OR($B141=0,Z141=0),"",Z141/$B141)</f>
        <v/>
      </c>
      <c r="AC141" s="319" t="str">
        <f t="shared" ref="AC141:AC204" si="50">IF(OR($B141=0,AB141=0),"",AB141/$B141)</f>
        <v/>
      </c>
      <c r="AE141" s="319" t="str">
        <f t="shared" ref="AE141:AE204" si="51">IF(OR($B141=0,AD141=0),"",AD141/$B141)</f>
        <v/>
      </c>
      <c r="AG141" s="319" t="str">
        <f t="shared" ref="AG141:AG204" si="52">IF(OR($B141=0,AF141=0),"",AF141/$B141)</f>
        <v/>
      </c>
      <c r="AI141" s="319" t="str">
        <f t="shared" ref="AI141:AI204" si="53">IF(OR($B141=0,AH141=0),"",AH141/$B141)</f>
        <v/>
      </c>
      <c r="AK141" s="319" t="str">
        <f t="shared" ref="AK141:AK204" si="54">IF(OR($B141=0,AJ141=0),"",AJ141/$B141)</f>
        <v/>
      </c>
      <c r="AM141" s="319" t="str">
        <f t="shared" ref="AM141:AM204" si="55">IF(OR($B141=0,AL141=0),"",AL141/$B141)</f>
        <v/>
      </c>
      <c r="AO141" s="319" t="str">
        <f t="shared" ref="AO141:AO204" si="56">IF(OR($B141=0,AN141=0),"",AN141/$B141)</f>
        <v/>
      </c>
      <c r="AQ141" s="319" t="str">
        <f t="shared" ref="AQ141:AQ204" si="57">IF(OR($B141=0,AP141=0),"",AP141/$B141)</f>
        <v/>
      </c>
    </row>
    <row r="142" spans="5:43" customFormat="1">
      <c r="E142" s="319" t="str">
        <f t="shared" si="39"/>
        <v/>
      </c>
      <c r="G142" s="319" t="str">
        <f t="shared" si="39"/>
        <v/>
      </c>
      <c r="I142" s="319" t="str">
        <f t="shared" si="40"/>
        <v/>
      </c>
      <c r="K142" s="319" t="str">
        <f t="shared" si="41"/>
        <v/>
      </c>
      <c r="M142" s="319" t="str">
        <f t="shared" si="42"/>
        <v/>
      </c>
      <c r="O142" s="319" t="str">
        <f t="shared" si="43"/>
        <v/>
      </c>
      <c r="Q142" s="319" t="str">
        <f t="shared" si="44"/>
        <v/>
      </c>
      <c r="S142" s="319" t="str">
        <f t="shared" si="45"/>
        <v/>
      </c>
      <c r="U142" s="319" t="str">
        <f t="shared" si="46"/>
        <v/>
      </c>
      <c r="W142" s="319" t="str">
        <f t="shared" si="47"/>
        <v/>
      </c>
      <c r="Y142" s="319" t="str">
        <f t="shared" si="48"/>
        <v/>
      </c>
      <c r="AA142" s="319" t="str">
        <f t="shared" si="49"/>
        <v/>
      </c>
      <c r="AC142" s="319" t="str">
        <f t="shared" si="50"/>
        <v/>
      </c>
      <c r="AE142" s="319" t="str">
        <f t="shared" si="51"/>
        <v/>
      </c>
      <c r="AG142" s="319" t="str">
        <f t="shared" si="52"/>
        <v/>
      </c>
      <c r="AI142" s="319" t="str">
        <f t="shared" si="53"/>
        <v/>
      </c>
      <c r="AK142" s="319" t="str">
        <f t="shared" si="54"/>
        <v/>
      </c>
      <c r="AM142" s="319" t="str">
        <f t="shared" si="55"/>
        <v/>
      </c>
      <c r="AO142" s="319" t="str">
        <f t="shared" si="56"/>
        <v/>
      </c>
      <c r="AQ142" s="319" t="str">
        <f t="shared" si="57"/>
        <v/>
      </c>
    </row>
    <row r="143" spans="5:43" customFormat="1">
      <c r="E143" s="319" t="str">
        <f t="shared" si="39"/>
        <v/>
      </c>
      <c r="G143" s="319" t="str">
        <f t="shared" si="39"/>
        <v/>
      </c>
      <c r="I143" s="319" t="str">
        <f t="shared" si="40"/>
        <v/>
      </c>
      <c r="K143" s="319" t="str">
        <f t="shared" si="41"/>
        <v/>
      </c>
      <c r="M143" s="319" t="str">
        <f t="shared" si="42"/>
        <v/>
      </c>
      <c r="O143" s="319" t="str">
        <f t="shared" si="43"/>
        <v/>
      </c>
      <c r="Q143" s="319" t="str">
        <f t="shared" si="44"/>
        <v/>
      </c>
      <c r="S143" s="319" t="str">
        <f t="shared" si="45"/>
        <v/>
      </c>
      <c r="U143" s="319" t="str">
        <f t="shared" si="46"/>
        <v/>
      </c>
      <c r="W143" s="319" t="str">
        <f t="shared" si="47"/>
        <v/>
      </c>
      <c r="Y143" s="319" t="str">
        <f t="shared" si="48"/>
        <v/>
      </c>
      <c r="AA143" s="319" t="str">
        <f t="shared" si="49"/>
        <v/>
      </c>
      <c r="AC143" s="319" t="str">
        <f t="shared" si="50"/>
        <v/>
      </c>
      <c r="AE143" s="319" t="str">
        <f t="shared" si="51"/>
        <v/>
      </c>
      <c r="AG143" s="319" t="str">
        <f t="shared" si="52"/>
        <v/>
      </c>
      <c r="AI143" s="319" t="str">
        <f t="shared" si="53"/>
        <v/>
      </c>
      <c r="AK143" s="319" t="str">
        <f t="shared" si="54"/>
        <v/>
      </c>
      <c r="AM143" s="319" t="str">
        <f t="shared" si="55"/>
        <v/>
      </c>
      <c r="AO143" s="319" t="str">
        <f t="shared" si="56"/>
        <v/>
      </c>
      <c r="AQ143" s="319" t="str">
        <f t="shared" si="57"/>
        <v/>
      </c>
    </row>
    <row r="144" spans="5:43" customFormat="1">
      <c r="E144" s="319" t="str">
        <f t="shared" si="39"/>
        <v/>
      </c>
      <c r="G144" s="319" t="str">
        <f t="shared" si="39"/>
        <v/>
      </c>
      <c r="I144" s="319" t="str">
        <f t="shared" si="40"/>
        <v/>
      </c>
      <c r="K144" s="319" t="str">
        <f t="shared" si="41"/>
        <v/>
      </c>
      <c r="M144" s="319" t="str">
        <f t="shared" si="42"/>
        <v/>
      </c>
      <c r="O144" s="319" t="str">
        <f t="shared" si="43"/>
        <v/>
      </c>
      <c r="Q144" s="319" t="str">
        <f t="shared" si="44"/>
        <v/>
      </c>
      <c r="S144" s="319" t="str">
        <f t="shared" si="45"/>
        <v/>
      </c>
      <c r="U144" s="319" t="str">
        <f t="shared" si="46"/>
        <v/>
      </c>
      <c r="W144" s="319" t="str">
        <f t="shared" si="47"/>
        <v/>
      </c>
      <c r="Y144" s="319" t="str">
        <f t="shared" si="48"/>
        <v/>
      </c>
      <c r="AA144" s="319" t="str">
        <f t="shared" si="49"/>
        <v/>
      </c>
      <c r="AC144" s="319" t="str">
        <f t="shared" si="50"/>
        <v/>
      </c>
      <c r="AE144" s="319" t="str">
        <f t="shared" si="51"/>
        <v/>
      </c>
      <c r="AG144" s="319" t="str">
        <f t="shared" si="52"/>
        <v/>
      </c>
      <c r="AI144" s="319" t="str">
        <f t="shared" si="53"/>
        <v/>
      </c>
      <c r="AK144" s="319" t="str">
        <f t="shared" si="54"/>
        <v/>
      </c>
      <c r="AM144" s="319" t="str">
        <f t="shared" si="55"/>
        <v/>
      </c>
      <c r="AO144" s="319" t="str">
        <f t="shared" si="56"/>
        <v/>
      </c>
      <c r="AQ144" s="319" t="str">
        <f t="shared" si="57"/>
        <v/>
      </c>
    </row>
    <row r="145" spans="5:43" customFormat="1">
      <c r="E145" s="319" t="str">
        <f t="shared" si="39"/>
        <v/>
      </c>
      <c r="G145" s="319" t="str">
        <f t="shared" si="39"/>
        <v/>
      </c>
      <c r="I145" s="319" t="str">
        <f t="shared" si="40"/>
        <v/>
      </c>
      <c r="K145" s="319" t="str">
        <f t="shared" si="41"/>
        <v/>
      </c>
      <c r="M145" s="319" t="str">
        <f t="shared" si="42"/>
        <v/>
      </c>
      <c r="O145" s="319" t="str">
        <f t="shared" si="43"/>
        <v/>
      </c>
      <c r="Q145" s="319" t="str">
        <f t="shared" si="44"/>
        <v/>
      </c>
      <c r="S145" s="319" t="str">
        <f t="shared" si="45"/>
        <v/>
      </c>
      <c r="U145" s="319" t="str">
        <f t="shared" si="46"/>
        <v/>
      </c>
      <c r="W145" s="319" t="str">
        <f t="shared" si="47"/>
        <v/>
      </c>
      <c r="Y145" s="319" t="str">
        <f t="shared" si="48"/>
        <v/>
      </c>
      <c r="AA145" s="319" t="str">
        <f t="shared" si="49"/>
        <v/>
      </c>
      <c r="AC145" s="319" t="str">
        <f t="shared" si="50"/>
        <v/>
      </c>
      <c r="AE145" s="319" t="str">
        <f t="shared" si="51"/>
        <v/>
      </c>
      <c r="AG145" s="319" t="str">
        <f t="shared" si="52"/>
        <v/>
      </c>
      <c r="AI145" s="319" t="str">
        <f t="shared" si="53"/>
        <v/>
      </c>
      <c r="AK145" s="319" t="str">
        <f t="shared" si="54"/>
        <v/>
      </c>
      <c r="AM145" s="319" t="str">
        <f t="shared" si="55"/>
        <v/>
      </c>
      <c r="AO145" s="319" t="str">
        <f t="shared" si="56"/>
        <v/>
      </c>
      <c r="AQ145" s="319" t="str">
        <f t="shared" si="57"/>
        <v/>
      </c>
    </row>
    <row r="146" spans="5:43" customFormat="1">
      <c r="E146" s="319" t="str">
        <f t="shared" si="39"/>
        <v/>
      </c>
      <c r="G146" s="319" t="str">
        <f t="shared" si="39"/>
        <v/>
      </c>
      <c r="I146" s="319" t="str">
        <f t="shared" si="40"/>
        <v/>
      </c>
      <c r="K146" s="319" t="str">
        <f t="shared" si="41"/>
        <v/>
      </c>
      <c r="M146" s="319" t="str">
        <f t="shared" si="42"/>
        <v/>
      </c>
      <c r="O146" s="319" t="str">
        <f t="shared" si="43"/>
        <v/>
      </c>
      <c r="Q146" s="319" t="str">
        <f t="shared" si="44"/>
        <v/>
      </c>
      <c r="S146" s="319" t="str">
        <f t="shared" si="45"/>
        <v/>
      </c>
      <c r="U146" s="319" t="str">
        <f t="shared" si="46"/>
        <v/>
      </c>
      <c r="W146" s="319" t="str">
        <f t="shared" si="47"/>
        <v/>
      </c>
      <c r="Y146" s="319" t="str">
        <f t="shared" si="48"/>
        <v/>
      </c>
      <c r="AA146" s="319" t="str">
        <f t="shared" si="49"/>
        <v/>
      </c>
      <c r="AC146" s="319" t="str">
        <f t="shared" si="50"/>
        <v/>
      </c>
      <c r="AE146" s="319" t="str">
        <f t="shared" si="51"/>
        <v/>
      </c>
      <c r="AG146" s="319" t="str">
        <f t="shared" si="52"/>
        <v/>
      </c>
      <c r="AI146" s="319" t="str">
        <f t="shared" si="53"/>
        <v/>
      </c>
      <c r="AK146" s="319" t="str">
        <f t="shared" si="54"/>
        <v/>
      </c>
      <c r="AM146" s="319" t="str">
        <f t="shared" si="55"/>
        <v/>
      </c>
      <c r="AO146" s="319" t="str">
        <f t="shared" si="56"/>
        <v/>
      </c>
      <c r="AQ146" s="319" t="str">
        <f t="shared" si="57"/>
        <v/>
      </c>
    </row>
    <row r="147" spans="5:43" customFormat="1">
      <c r="E147" s="319" t="str">
        <f t="shared" si="39"/>
        <v/>
      </c>
      <c r="G147" s="319" t="str">
        <f t="shared" si="39"/>
        <v/>
      </c>
      <c r="I147" s="319" t="str">
        <f t="shared" si="40"/>
        <v/>
      </c>
      <c r="K147" s="319" t="str">
        <f t="shared" si="41"/>
        <v/>
      </c>
      <c r="M147" s="319" t="str">
        <f t="shared" si="42"/>
        <v/>
      </c>
      <c r="O147" s="319" t="str">
        <f t="shared" si="43"/>
        <v/>
      </c>
      <c r="Q147" s="319" t="str">
        <f t="shared" si="44"/>
        <v/>
      </c>
      <c r="S147" s="319" t="str">
        <f t="shared" si="45"/>
        <v/>
      </c>
      <c r="U147" s="319" t="str">
        <f t="shared" si="46"/>
        <v/>
      </c>
      <c r="W147" s="319" t="str">
        <f t="shared" si="47"/>
        <v/>
      </c>
      <c r="Y147" s="319" t="str">
        <f t="shared" si="48"/>
        <v/>
      </c>
      <c r="AA147" s="319" t="str">
        <f t="shared" si="49"/>
        <v/>
      </c>
      <c r="AC147" s="319" t="str">
        <f t="shared" si="50"/>
        <v/>
      </c>
      <c r="AE147" s="319" t="str">
        <f t="shared" si="51"/>
        <v/>
      </c>
      <c r="AG147" s="319" t="str">
        <f t="shared" si="52"/>
        <v/>
      </c>
      <c r="AI147" s="319" t="str">
        <f t="shared" si="53"/>
        <v/>
      </c>
      <c r="AK147" s="319" t="str">
        <f t="shared" si="54"/>
        <v/>
      </c>
      <c r="AM147" s="319" t="str">
        <f t="shared" si="55"/>
        <v/>
      </c>
      <c r="AO147" s="319" t="str">
        <f t="shared" si="56"/>
        <v/>
      </c>
      <c r="AQ147" s="319" t="str">
        <f t="shared" si="57"/>
        <v/>
      </c>
    </row>
    <row r="148" spans="5:43" customFormat="1">
      <c r="E148" s="319" t="str">
        <f t="shared" si="39"/>
        <v/>
      </c>
      <c r="G148" s="319" t="str">
        <f t="shared" si="39"/>
        <v/>
      </c>
      <c r="I148" s="319" t="str">
        <f t="shared" si="40"/>
        <v/>
      </c>
      <c r="K148" s="319" t="str">
        <f t="shared" si="41"/>
        <v/>
      </c>
      <c r="M148" s="319" t="str">
        <f t="shared" si="42"/>
        <v/>
      </c>
      <c r="O148" s="319" t="str">
        <f t="shared" si="43"/>
        <v/>
      </c>
      <c r="Q148" s="319" t="str">
        <f t="shared" si="44"/>
        <v/>
      </c>
      <c r="S148" s="319" t="str">
        <f t="shared" si="45"/>
        <v/>
      </c>
      <c r="U148" s="319" t="str">
        <f t="shared" si="46"/>
        <v/>
      </c>
      <c r="W148" s="319" t="str">
        <f t="shared" si="47"/>
        <v/>
      </c>
      <c r="Y148" s="319" t="str">
        <f t="shared" si="48"/>
        <v/>
      </c>
      <c r="AA148" s="319" t="str">
        <f t="shared" si="49"/>
        <v/>
      </c>
      <c r="AC148" s="319" t="str">
        <f t="shared" si="50"/>
        <v/>
      </c>
      <c r="AE148" s="319" t="str">
        <f t="shared" si="51"/>
        <v/>
      </c>
      <c r="AG148" s="319" t="str">
        <f t="shared" si="52"/>
        <v/>
      </c>
      <c r="AI148" s="319" t="str">
        <f t="shared" si="53"/>
        <v/>
      </c>
      <c r="AK148" s="319" t="str">
        <f t="shared" si="54"/>
        <v/>
      </c>
      <c r="AM148" s="319" t="str">
        <f t="shared" si="55"/>
        <v/>
      </c>
      <c r="AO148" s="319" t="str">
        <f t="shared" si="56"/>
        <v/>
      </c>
      <c r="AQ148" s="319" t="str">
        <f t="shared" si="57"/>
        <v/>
      </c>
    </row>
    <row r="149" spans="5:43" customFormat="1">
      <c r="E149" s="319" t="str">
        <f t="shared" si="39"/>
        <v/>
      </c>
      <c r="G149" s="319" t="str">
        <f t="shared" si="39"/>
        <v/>
      </c>
      <c r="I149" s="319" t="str">
        <f t="shared" si="40"/>
        <v/>
      </c>
      <c r="K149" s="319" t="str">
        <f t="shared" si="41"/>
        <v/>
      </c>
      <c r="M149" s="319" t="str">
        <f t="shared" si="42"/>
        <v/>
      </c>
      <c r="O149" s="319" t="str">
        <f t="shared" si="43"/>
        <v/>
      </c>
      <c r="Q149" s="319" t="str">
        <f t="shared" si="44"/>
        <v/>
      </c>
      <c r="S149" s="319" t="str">
        <f t="shared" si="45"/>
        <v/>
      </c>
      <c r="U149" s="319" t="str">
        <f t="shared" si="46"/>
        <v/>
      </c>
      <c r="W149" s="319" t="str">
        <f t="shared" si="47"/>
        <v/>
      </c>
      <c r="Y149" s="319" t="str">
        <f t="shared" si="48"/>
        <v/>
      </c>
      <c r="AA149" s="319" t="str">
        <f t="shared" si="49"/>
        <v/>
      </c>
      <c r="AC149" s="319" t="str">
        <f t="shared" si="50"/>
        <v/>
      </c>
      <c r="AE149" s="319" t="str">
        <f t="shared" si="51"/>
        <v/>
      </c>
      <c r="AG149" s="319" t="str">
        <f t="shared" si="52"/>
        <v/>
      </c>
      <c r="AI149" s="319" t="str">
        <f t="shared" si="53"/>
        <v/>
      </c>
      <c r="AK149" s="319" t="str">
        <f t="shared" si="54"/>
        <v/>
      </c>
      <c r="AM149" s="319" t="str">
        <f t="shared" si="55"/>
        <v/>
      </c>
      <c r="AO149" s="319" t="str">
        <f t="shared" si="56"/>
        <v/>
      </c>
      <c r="AQ149" s="319" t="str">
        <f t="shared" si="57"/>
        <v/>
      </c>
    </row>
    <row r="150" spans="5:43" customFormat="1">
      <c r="E150" s="319" t="str">
        <f t="shared" si="39"/>
        <v/>
      </c>
      <c r="G150" s="319" t="str">
        <f t="shared" si="39"/>
        <v/>
      </c>
      <c r="I150" s="319" t="str">
        <f t="shared" si="40"/>
        <v/>
      </c>
      <c r="K150" s="319" t="str">
        <f t="shared" si="41"/>
        <v/>
      </c>
      <c r="M150" s="319" t="str">
        <f t="shared" si="42"/>
        <v/>
      </c>
      <c r="O150" s="319" t="str">
        <f t="shared" si="43"/>
        <v/>
      </c>
      <c r="Q150" s="319" t="str">
        <f t="shared" si="44"/>
        <v/>
      </c>
      <c r="S150" s="319" t="str">
        <f t="shared" si="45"/>
        <v/>
      </c>
      <c r="U150" s="319" t="str">
        <f t="shared" si="46"/>
        <v/>
      </c>
      <c r="W150" s="319" t="str">
        <f t="shared" si="47"/>
        <v/>
      </c>
      <c r="Y150" s="319" t="str">
        <f t="shared" si="48"/>
        <v/>
      </c>
      <c r="AA150" s="319" t="str">
        <f t="shared" si="49"/>
        <v/>
      </c>
      <c r="AC150" s="319" t="str">
        <f t="shared" si="50"/>
        <v/>
      </c>
      <c r="AE150" s="319" t="str">
        <f t="shared" si="51"/>
        <v/>
      </c>
      <c r="AG150" s="319" t="str">
        <f t="shared" si="52"/>
        <v/>
      </c>
      <c r="AI150" s="319" t="str">
        <f t="shared" si="53"/>
        <v/>
      </c>
      <c r="AK150" s="319" t="str">
        <f t="shared" si="54"/>
        <v/>
      </c>
      <c r="AM150" s="319" t="str">
        <f t="shared" si="55"/>
        <v/>
      </c>
      <c r="AO150" s="319" t="str">
        <f t="shared" si="56"/>
        <v/>
      </c>
      <c r="AQ150" s="319" t="str">
        <f t="shared" si="57"/>
        <v/>
      </c>
    </row>
    <row r="151" spans="5:43" customFormat="1">
      <c r="E151" s="319" t="str">
        <f t="shared" si="39"/>
        <v/>
      </c>
      <c r="G151" s="319" t="str">
        <f t="shared" si="39"/>
        <v/>
      </c>
      <c r="I151" s="319" t="str">
        <f t="shared" si="40"/>
        <v/>
      </c>
      <c r="K151" s="319" t="str">
        <f t="shared" si="41"/>
        <v/>
      </c>
      <c r="M151" s="319" t="str">
        <f t="shared" si="42"/>
        <v/>
      </c>
      <c r="O151" s="319" t="str">
        <f t="shared" si="43"/>
        <v/>
      </c>
      <c r="Q151" s="319" t="str">
        <f t="shared" si="44"/>
        <v/>
      </c>
      <c r="S151" s="319" t="str">
        <f t="shared" si="45"/>
        <v/>
      </c>
      <c r="U151" s="319" t="str">
        <f t="shared" si="46"/>
        <v/>
      </c>
      <c r="W151" s="319" t="str">
        <f t="shared" si="47"/>
        <v/>
      </c>
      <c r="Y151" s="319" t="str">
        <f t="shared" si="48"/>
        <v/>
      </c>
      <c r="AA151" s="319" t="str">
        <f t="shared" si="49"/>
        <v/>
      </c>
      <c r="AC151" s="319" t="str">
        <f t="shared" si="50"/>
        <v/>
      </c>
      <c r="AE151" s="319" t="str">
        <f t="shared" si="51"/>
        <v/>
      </c>
      <c r="AG151" s="319" t="str">
        <f t="shared" si="52"/>
        <v/>
      </c>
      <c r="AI151" s="319" t="str">
        <f t="shared" si="53"/>
        <v/>
      </c>
      <c r="AK151" s="319" t="str">
        <f t="shared" si="54"/>
        <v/>
      </c>
      <c r="AM151" s="319" t="str">
        <f t="shared" si="55"/>
        <v/>
      </c>
      <c r="AO151" s="319" t="str">
        <f t="shared" si="56"/>
        <v/>
      </c>
      <c r="AQ151" s="319" t="str">
        <f t="shared" si="57"/>
        <v/>
      </c>
    </row>
    <row r="152" spans="5:43" customFormat="1">
      <c r="E152" s="319" t="str">
        <f t="shared" si="39"/>
        <v/>
      </c>
      <c r="G152" s="319" t="str">
        <f t="shared" si="39"/>
        <v/>
      </c>
      <c r="I152" s="319" t="str">
        <f t="shared" si="40"/>
        <v/>
      </c>
      <c r="K152" s="319" t="str">
        <f t="shared" si="41"/>
        <v/>
      </c>
      <c r="M152" s="319" t="str">
        <f t="shared" si="42"/>
        <v/>
      </c>
      <c r="O152" s="319" t="str">
        <f t="shared" si="43"/>
        <v/>
      </c>
      <c r="Q152" s="319" t="str">
        <f t="shared" si="44"/>
        <v/>
      </c>
      <c r="S152" s="319" t="str">
        <f t="shared" si="45"/>
        <v/>
      </c>
      <c r="U152" s="319" t="str">
        <f t="shared" si="46"/>
        <v/>
      </c>
      <c r="W152" s="319" t="str">
        <f t="shared" si="47"/>
        <v/>
      </c>
      <c r="Y152" s="319" t="str">
        <f t="shared" si="48"/>
        <v/>
      </c>
      <c r="AA152" s="319" t="str">
        <f t="shared" si="49"/>
        <v/>
      </c>
      <c r="AC152" s="319" t="str">
        <f t="shared" si="50"/>
        <v/>
      </c>
      <c r="AE152" s="319" t="str">
        <f t="shared" si="51"/>
        <v/>
      </c>
      <c r="AG152" s="319" t="str">
        <f t="shared" si="52"/>
        <v/>
      </c>
      <c r="AI152" s="319" t="str">
        <f t="shared" si="53"/>
        <v/>
      </c>
      <c r="AK152" s="319" t="str">
        <f t="shared" si="54"/>
        <v/>
      </c>
      <c r="AM152" s="319" t="str">
        <f t="shared" si="55"/>
        <v/>
      </c>
      <c r="AO152" s="319" t="str">
        <f t="shared" si="56"/>
        <v/>
      </c>
      <c r="AQ152" s="319" t="str">
        <f t="shared" si="57"/>
        <v/>
      </c>
    </row>
    <row r="153" spans="5:43" customFormat="1">
      <c r="E153" s="319" t="str">
        <f t="shared" si="39"/>
        <v/>
      </c>
      <c r="G153" s="319" t="str">
        <f t="shared" si="39"/>
        <v/>
      </c>
      <c r="I153" s="319" t="str">
        <f t="shared" si="40"/>
        <v/>
      </c>
      <c r="K153" s="319" t="str">
        <f t="shared" si="41"/>
        <v/>
      </c>
      <c r="M153" s="319" t="str">
        <f t="shared" si="42"/>
        <v/>
      </c>
      <c r="O153" s="319" t="str">
        <f t="shared" si="43"/>
        <v/>
      </c>
      <c r="Q153" s="319" t="str">
        <f t="shared" si="44"/>
        <v/>
      </c>
      <c r="S153" s="319" t="str">
        <f t="shared" si="45"/>
        <v/>
      </c>
      <c r="U153" s="319" t="str">
        <f t="shared" si="46"/>
        <v/>
      </c>
      <c r="W153" s="319" t="str">
        <f t="shared" si="47"/>
        <v/>
      </c>
      <c r="Y153" s="319" t="str">
        <f t="shared" si="48"/>
        <v/>
      </c>
      <c r="AA153" s="319" t="str">
        <f t="shared" si="49"/>
        <v/>
      </c>
      <c r="AC153" s="319" t="str">
        <f t="shared" si="50"/>
        <v/>
      </c>
      <c r="AE153" s="319" t="str">
        <f t="shared" si="51"/>
        <v/>
      </c>
      <c r="AG153" s="319" t="str">
        <f t="shared" si="52"/>
        <v/>
      </c>
      <c r="AI153" s="319" t="str">
        <f t="shared" si="53"/>
        <v/>
      </c>
      <c r="AK153" s="319" t="str">
        <f t="shared" si="54"/>
        <v/>
      </c>
      <c r="AM153" s="319" t="str">
        <f t="shared" si="55"/>
        <v/>
      </c>
      <c r="AO153" s="319" t="str">
        <f t="shared" si="56"/>
        <v/>
      </c>
      <c r="AQ153" s="319" t="str">
        <f t="shared" si="57"/>
        <v/>
      </c>
    </row>
    <row r="154" spans="5:43" customFormat="1">
      <c r="E154" s="319" t="str">
        <f t="shared" si="39"/>
        <v/>
      </c>
      <c r="G154" s="319" t="str">
        <f t="shared" si="39"/>
        <v/>
      </c>
      <c r="I154" s="319" t="str">
        <f t="shared" si="40"/>
        <v/>
      </c>
      <c r="K154" s="319" t="str">
        <f t="shared" si="41"/>
        <v/>
      </c>
      <c r="M154" s="319" t="str">
        <f t="shared" si="42"/>
        <v/>
      </c>
      <c r="O154" s="319" t="str">
        <f t="shared" si="43"/>
        <v/>
      </c>
      <c r="Q154" s="319" t="str">
        <f t="shared" si="44"/>
        <v/>
      </c>
      <c r="S154" s="319" t="str">
        <f t="shared" si="45"/>
        <v/>
      </c>
      <c r="U154" s="319" t="str">
        <f t="shared" si="46"/>
        <v/>
      </c>
      <c r="W154" s="319" t="str">
        <f t="shared" si="47"/>
        <v/>
      </c>
      <c r="Y154" s="319" t="str">
        <f t="shared" si="48"/>
        <v/>
      </c>
      <c r="AA154" s="319" t="str">
        <f t="shared" si="49"/>
        <v/>
      </c>
      <c r="AC154" s="319" t="str">
        <f t="shared" si="50"/>
        <v/>
      </c>
      <c r="AE154" s="319" t="str">
        <f t="shared" si="51"/>
        <v/>
      </c>
      <c r="AG154" s="319" t="str">
        <f t="shared" si="52"/>
        <v/>
      </c>
      <c r="AI154" s="319" t="str">
        <f t="shared" si="53"/>
        <v/>
      </c>
      <c r="AK154" s="319" t="str">
        <f t="shared" si="54"/>
        <v/>
      </c>
      <c r="AM154" s="319" t="str">
        <f t="shared" si="55"/>
        <v/>
      </c>
      <c r="AO154" s="319" t="str">
        <f t="shared" si="56"/>
        <v/>
      </c>
      <c r="AQ154" s="319" t="str">
        <f t="shared" si="57"/>
        <v/>
      </c>
    </row>
    <row r="155" spans="5:43" customFormat="1">
      <c r="E155" s="319" t="str">
        <f t="shared" si="39"/>
        <v/>
      </c>
      <c r="G155" s="319" t="str">
        <f t="shared" si="39"/>
        <v/>
      </c>
      <c r="I155" s="319" t="str">
        <f t="shared" si="40"/>
        <v/>
      </c>
      <c r="K155" s="319" t="str">
        <f t="shared" si="41"/>
        <v/>
      </c>
      <c r="M155" s="319" t="str">
        <f t="shared" si="42"/>
        <v/>
      </c>
      <c r="O155" s="319" t="str">
        <f t="shared" si="43"/>
        <v/>
      </c>
      <c r="Q155" s="319" t="str">
        <f t="shared" si="44"/>
        <v/>
      </c>
      <c r="S155" s="319" t="str">
        <f t="shared" si="45"/>
        <v/>
      </c>
      <c r="U155" s="319" t="str">
        <f t="shared" si="46"/>
        <v/>
      </c>
      <c r="W155" s="319" t="str">
        <f t="shared" si="47"/>
        <v/>
      </c>
      <c r="Y155" s="319" t="str">
        <f t="shared" si="48"/>
        <v/>
      </c>
      <c r="AA155" s="319" t="str">
        <f t="shared" si="49"/>
        <v/>
      </c>
      <c r="AC155" s="319" t="str">
        <f t="shared" si="50"/>
        <v/>
      </c>
      <c r="AE155" s="319" t="str">
        <f t="shared" si="51"/>
        <v/>
      </c>
      <c r="AG155" s="319" t="str">
        <f t="shared" si="52"/>
        <v/>
      </c>
      <c r="AI155" s="319" t="str">
        <f t="shared" si="53"/>
        <v/>
      </c>
      <c r="AK155" s="319" t="str">
        <f t="shared" si="54"/>
        <v/>
      </c>
      <c r="AM155" s="319" t="str">
        <f t="shared" si="55"/>
        <v/>
      </c>
      <c r="AO155" s="319" t="str">
        <f t="shared" si="56"/>
        <v/>
      </c>
      <c r="AQ155" s="319" t="str">
        <f t="shared" si="57"/>
        <v/>
      </c>
    </row>
    <row r="156" spans="5:43" customFormat="1">
      <c r="E156" s="319" t="str">
        <f t="shared" si="39"/>
        <v/>
      </c>
      <c r="G156" s="319" t="str">
        <f t="shared" si="39"/>
        <v/>
      </c>
      <c r="I156" s="319" t="str">
        <f t="shared" si="40"/>
        <v/>
      </c>
      <c r="K156" s="319" t="str">
        <f t="shared" si="41"/>
        <v/>
      </c>
      <c r="M156" s="319" t="str">
        <f t="shared" si="42"/>
        <v/>
      </c>
      <c r="O156" s="319" t="str">
        <f t="shared" si="43"/>
        <v/>
      </c>
      <c r="Q156" s="319" t="str">
        <f t="shared" si="44"/>
        <v/>
      </c>
      <c r="S156" s="319" t="str">
        <f t="shared" si="45"/>
        <v/>
      </c>
      <c r="U156" s="319" t="str">
        <f t="shared" si="46"/>
        <v/>
      </c>
      <c r="W156" s="319" t="str">
        <f t="shared" si="47"/>
        <v/>
      </c>
      <c r="Y156" s="319" t="str">
        <f t="shared" si="48"/>
        <v/>
      </c>
      <c r="AA156" s="319" t="str">
        <f t="shared" si="49"/>
        <v/>
      </c>
      <c r="AC156" s="319" t="str">
        <f t="shared" si="50"/>
        <v/>
      </c>
      <c r="AE156" s="319" t="str">
        <f t="shared" si="51"/>
        <v/>
      </c>
      <c r="AG156" s="319" t="str">
        <f t="shared" si="52"/>
        <v/>
      </c>
      <c r="AI156" s="319" t="str">
        <f t="shared" si="53"/>
        <v/>
      </c>
      <c r="AK156" s="319" t="str">
        <f t="shared" si="54"/>
        <v/>
      </c>
      <c r="AM156" s="319" t="str">
        <f t="shared" si="55"/>
        <v/>
      </c>
      <c r="AO156" s="319" t="str">
        <f t="shared" si="56"/>
        <v/>
      </c>
      <c r="AQ156" s="319" t="str">
        <f t="shared" si="57"/>
        <v/>
      </c>
    </row>
    <row r="157" spans="5:43" customFormat="1">
      <c r="E157" s="319" t="str">
        <f t="shared" si="39"/>
        <v/>
      </c>
      <c r="G157" s="319" t="str">
        <f t="shared" si="39"/>
        <v/>
      </c>
      <c r="I157" s="319" t="str">
        <f t="shared" si="40"/>
        <v/>
      </c>
      <c r="K157" s="319" t="str">
        <f t="shared" si="41"/>
        <v/>
      </c>
      <c r="M157" s="319" t="str">
        <f t="shared" si="42"/>
        <v/>
      </c>
      <c r="O157" s="319" t="str">
        <f t="shared" si="43"/>
        <v/>
      </c>
      <c r="Q157" s="319" t="str">
        <f t="shared" si="44"/>
        <v/>
      </c>
      <c r="S157" s="319" t="str">
        <f t="shared" si="45"/>
        <v/>
      </c>
      <c r="U157" s="319" t="str">
        <f t="shared" si="46"/>
        <v/>
      </c>
      <c r="W157" s="319" t="str">
        <f t="shared" si="47"/>
        <v/>
      </c>
      <c r="Y157" s="319" t="str">
        <f t="shared" si="48"/>
        <v/>
      </c>
      <c r="AA157" s="319" t="str">
        <f t="shared" si="49"/>
        <v/>
      </c>
      <c r="AC157" s="319" t="str">
        <f t="shared" si="50"/>
        <v/>
      </c>
      <c r="AE157" s="319" t="str">
        <f t="shared" si="51"/>
        <v/>
      </c>
      <c r="AG157" s="319" t="str">
        <f t="shared" si="52"/>
        <v/>
      </c>
      <c r="AI157" s="319" t="str">
        <f t="shared" si="53"/>
        <v/>
      </c>
      <c r="AK157" s="319" t="str">
        <f t="shared" si="54"/>
        <v/>
      </c>
      <c r="AM157" s="319" t="str">
        <f t="shared" si="55"/>
        <v/>
      </c>
      <c r="AO157" s="319" t="str">
        <f t="shared" si="56"/>
        <v/>
      </c>
      <c r="AQ157" s="319" t="str">
        <f t="shared" si="57"/>
        <v/>
      </c>
    </row>
    <row r="158" spans="5:43" customFormat="1">
      <c r="E158" s="319" t="str">
        <f t="shared" si="39"/>
        <v/>
      </c>
      <c r="G158" s="319" t="str">
        <f t="shared" si="39"/>
        <v/>
      </c>
      <c r="I158" s="319" t="str">
        <f t="shared" si="40"/>
        <v/>
      </c>
      <c r="K158" s="319" t="str">
        <f t="shared" si="41"/>
        <v/>
      </c>
      <c r="M158" s="319" t="str">
        <f t="shared" si="42"/>
        <v/>
      </c>
      <c r="O158" s="319" t="str">
        <f t="shared" si="43"/>
        <v/>
      </c>
      <c r="Q158" s="319" t="str">
        <f t="shared" si="44"/>
        <v/>
      </c>
      <c r="S158" s="319" t="str">
        <f t="shared" si="45"/>
        <v/>
      </c>
      <c r="U158" s="319" t="str">
        <f t="shared" si="46"/>
        <v/>
      </c>
      <c r="W158" s="319" t="str">
        <f t="shared" si="47"/>
        <v/>
      </c>
      <c r="Y158" s="319" t="str">
        <f t="shared" si="48"/>
        <v/>
      </c>
      <c r="AA158" s="319" t="str">
        <f t="shared" si="49"/>
        <v/>
      </c>
      <c r="AC158" s="319" t="str">
        <f t="shared" si="50"/>
        <v/>
      </c>
      <c r="AE158" s="319" t="str">
        <f t="shared" si="51"/>
        <v/>
      </c>
      <c r="AG158" s="319" t="str">
        <f t="shared" si="52"/>
        <v/>
      </c>
      <c r="AI158" s="319" t="str">
        <f t="shared" si="53"/>
        <v/>
      </c>
      <c r="AK158" s="319" t="str">
        <f t="shared" si="54"/>
        <v/>
      </c>
      <c r="AM158" s="319" t="str">
        <f t="shared" si="55"/>
        <v/>
      </c>
      <c r="AO158" s="319" t="str">
        <f t="shared" si="56"/>
        <v/>
      </c>
      <c r="AQ158" s="319" t="str">
        <f t="shared" si="57"/>
        <v/>
      </c>
    </row>
    <row r="159" spans="5:43" customFormat="1">
      <c r="E159" s="319" t="str">
        <f t="shared" si="39"/>
        <v/>
      </c>
      <c r="G159" s="319" t="str">
        <f t="shared" si="39"/>
        <v/>
      </c>
      <c r="I159" s="319" t="str">
        <f t="shared" si="40"/>
        <v/>
      </c>
      <c r="K159" s="319" t="str">
        <f t="shared" si="41"/>
        <v/>
      </c>
      <c r="M159" s="319" t="str">
        <f t="shared" si="42"/>
        <v/>
      </c>
      <c r="O159" s="319" t="str">
        <f t="shared" si="43"/>
        <v/>
      </c>
      <c r="Q159" s="319" t="str">
        <f t="shared" si="44"/>
        <v/>
      </c>
      <c r="S159" s="319" t="str">
        <f t="shared" si="45"/>
        <v/>
      </c>
      <c r="U159" s="319" t="str">
        <f t="shared" si="46"/>
        <v/>
      </c>
      <c r="W159" s="319" t="str">
        <f t="shared" si="47"/>
        <v/>
      </c>
      <c r="Y159" s="319" t="str">
        <f t="shared" si="48"/>
        <v/>
      </c>
      <c r="AA159" s="319" t="str">
        <f t="shared" si="49"/>
        <v/>
      </c>
      <c r="AC159" s="319" t="str">
        <f t="shared" si="50"/>
        <v/>
      </c>
      <c r="AE159" s="319" t="str">
        <f t="shared" si="51"/>
        <v/>
      </c>
      <c r="AG159" s="319" t="str">
        <f t="shared" si="52"/>
        <v/>
      </c>
      <c r="AI159" s="319" t="str">
        <f t="shared" si="53"/>
        <v/>
      </c>
      <c r="AK159" s="319" t="str">
        <f t="shared" si="54"/>
        <v/>
      </c>
      <c r="AM159" s="319" t="str">
        <f t="shared" si="55"/>
        <v/>
      </c>
      <c r="AO159" s="319" t="str">
        <f t="shared" si="56"/>
        <v/>
      </c>
      <c r="AQ159" s="319" t="str">
        <f t="shared" si="57"/>
        <v/>
      </c>
    </row>
    <row r="160" spans="5:43" customFormat="1">
      <c r="E160" s="319" t="str">
        <f t="shared" si="39"/>
        <v/>
      </c>
      <c r="G160" s="319" t="str">
        <f t="shared" si="39"/>
        <v/>
      </c>
      <c r="I160" s="319" t="str">
        <f t="shared" si="40"/>
        <v/>
      </c>
      <c r="K160" s="319" t="str">
        <f t="shared" si="41"/>
        <v/>
      </c>
      <c r="M160" s="319" t="str">
        <f t="shared" si="42"/>
        <v/>
      </c>
      <c r="O160" s="319" t="str">
        <f t="shared" si="43"/>
        <v/>
      </c>
      <c r="Q160" s="319" t="str">
        <f t="shared" si="44"/>
        <v/>
      </c>
      <c r="S160" s="319" t="str">
        <f t="shared" si="45"/>
        <v/>
      </c>
      <c r="U160" s="319" t="str">
        <f t="shared" si="46"/>
        <v/>
      </c>
      <c r="W160" s="319" t="str">
        <f t="shared" si="47"/>
        <v/>
      </c>
      <c r="Y160" s="319" t="str">
        <f t="shared" si="48"/>
        <v/>
      </c>
      <c r="AA160" s="319" t="str">
        <f t="shared" si="49"/>
        <v/>
      </c>
      <c r="AC160" s="319" t="str">
        <f t="shared" si="50"/>
        <v/>
      </c>
      <c r="AE160" s="319" t="str">
        <f t="shared" si="51"/>
        <v/>
      </c>
      <c r="AG160" s="319" t="str">
        <f t="shared" si="52"/>
        <v/>
      </c>
      <c r="AI160" s="319" t="str">
        <f t="shared" si="53"/>
        <v/>
      </c>
      <c r="AK160" s="319" t="str">
        <f t="shared" si="54"/>
        <v/>
      </c>
      <c r="AM160" s="319" t="str">
        <f t="shared" si="55"/>
        <v/>
      </c>
      <c r="AO160" s="319" t="str">
        <f t="shared" si="56"/>
        <v/>
      </c>
      <c r="AQ160" s="319" t="str">
        <f t="shared" si="57"/>
        <v/>
      </c>
    </row>
    <row r="161" spans="5:43" customFormat="1">
      <c r="E161" s="319" t="str">
        <f t="shared" si="39"/>
        <v/>
      </c>
      <c r="G161" s="319" t="str">
        <f t="shared" si="39"/>
        <v/>
      </c>
      <c r="I161" s="319" t="str">
        <f t="shared" si="40"/>
        <v/>
      </c>
      <c r="K161" s="319" t="str">
        <f t="shared" si="41"/>
        <v/>
      </c>
      <c r="M161" s="319" t="str">
        <f t="shared" si="42"/>
        <v/>
      </c>
      <c r="O161" s="319" t="str">
        <f t="shared" si="43"/>
        <v/>
      </c>
      <c r="Q161" s="319" t="str">
        <f t="shared" si="44"/>
        <v/>
      </c>
      <c r="S161" s="319" t="str">
        <f t="shared" si="45"/>
        <v/>
      </c>
      <c r="U161" s="319" t="str">
        <f t="shared" si="46"/>
        <v/>
      </c>
      <c r="W161" s="319" t="str">
        <f t="shared" si="47"/>
        <v/>
      </c>
      <c r="Y161" s="319" t="str">
        <f t="shared" si="48"/>
        <v/>
      </c>
      <c r="AA161" s="319" t="str">
        <f t="shared" si="49"/>
        <v/>
      </c>
      <c r="AC161" s="319" t="str">
        <f t="shared" si="50"/>
        <v/>
      </c>
      <c r="AE161" s="319" t="str">
        <f t="shared" si="51"/>
        <v/>
      </c>
      <c r="AG161" s="319" t="str">
        <f t="shared" si="52"/>
        <v/>
      </c>
      <c r="AI161" s="319" t="str">
        <f t="shared" si="53"/>
        <v/>
      </c>
      <c r="AK161" s="319" t="str">
        <f t="shared" si="54"/>
        <v/>
      </c>
      <c r="AM161" s="319" t="str">
        <f t="shared" si="55"/>
        <v/>
      </c>
      <c r="AO161" s="319" t="str">
        <f t="shared" si="56"/>
        <v/>
      </c>
      <c r="AQ161" s="319" t="str">
        <f t="shared" si="57"/>
        <v/>
      </c>
    </row>
    <row r="162" spans="5:43" customFormat="1">
      <c r="E162" s="319" t="str">
        <f t="shared" si="39"/>
        <v/>
      </c>
      <c r="G162" s="319" t="str">
        <f t="shared" si="39"/>
        <v/>
      </c>
      <c r="I162" s="319" t="str">
        <f t="shared" si="40"/>
        <v/>
      </c>
      <c r="K162" s="319" t="str">
        <f t="shared" si="41"/>
        <v/>
      </c>
      <c r="M162" s="319" t="str">
        <f t="shared" si="42"/>
        <v/>
      </c>
      <c r="O162" s="319" t="str">
        <f t="shared" si="43"/>
        <v/>
      </c>
      <c r="Q162" s="319" t="str">
        <f t="shared" si="44"/>
        <v/>
      </c>
      <c r="S162" s="319" t="str">
        <f t="shared" si="45"/>
        <v/>
      </c>
      <c r="U162" s="319" t="str">
        <f t="shared" si="46"/>
        <v/>
      </c>
      <c r="W162" s="319" t="str">
        <f t="shared" si="47"/>
        <v/>
      </c>
      <c r="Y162" s="319" t="str">
        <f t="shared" si="48"/>
        <v/>
      </c>
      <c r="AA162" s="319" t="str">
        <f t="shared" si="49"/>
        <v/>
      </c>
      <c r="AC162" s="319" t="str">
        <f t="shared" si="50"/>
        <v/>
      </c>
      <c r="AE162" s="319" t="str">
        <f t="shared" si="51"/>
        <v/>
      </c>
      <c r="AG162" s="319" t="str">
        <f t="shared" si="52"/>
        <v/>
      </c>
      <c r="AI162" s="319" t="str">
        <f t="shared" si="53"/>
        <v/>
      </c>
      <c r="AK162" s="319" t="str">
        <f t="shared" si="54"/>
        <v/>
      </c>
      <c r="AM162" s="319" t="str">
        <f t="shared" si="55"/>
        <v/>
      </c>
      <c r="AO162" s="319" t="str">
        <f t="shared" si="56"/>
        <v/>
      </c>
      <c r="AQ162" s="319" t="str">
        <f t="shared" si="57"/>
        <v/>
      </c>
    </row>
    <row r="163" spans="5:43" customFormat="1">
      <c r="E163" s="319" t="str">
        <f t="shared" si="39"/>
        <v/>
      </c>
      <c r="G163" s="319" t="str">
        <f t="shared" si="39"/>
        <v/>
      </c>
      <c r="I163" s="319" t="str">
        <f t="shared" si="40"/>
        <v/>
      </c>
      <c r="K163" s="319" t="str">
        <f t="shared" si="41"/>
        <v/>
      </c>
      <c r="M163" s="319" t="str">
        <f t="shared" si="42"/>
        <v/>
      </c>
      <c r="O163" s="319" t="str">
        <f t="shared" si="43"/>
        <v/>
      </c>
      <c r="Q163" s="319" t="str">
        <f t="shared" si="44"/>
        <v/>
      </c>
      <c r="S163" s="319" t="str">
        <f t="shared" si="45"/>
        <v/>
      </c>
      <c r="U163" s="319" t="str">
        <f t="shared" si="46"/>
        <v/>
      </c>
      <c r="W163" s="319" t="str">
        <f t="shared" si="47"/>
        <v/>
      </c>
      <c r="Y163" s="319" t="str">
        <f t="shared" si="48"/>
        <v/>
      </c>
      <c r="AA163" s="319" t="str">
        <f t="shared" si="49"/>
        <v/>
      </c>
      <c r="AC163" s="319" t="str">
        <f t="shared" si="50"/>
        <v/>
      </c>
      <c r="AE163" s="319" t="str">
        <f t="shared" si="51"/>
        <v/>
      </c>
      <c r="AG163" s="319" t="str">
        <f t="shared" si="52"/>
        <v/>
      </c>
      <c r="AI163" s="319" t="str">
        <f t="shared" si="53"/>
        <v/>
      </c>
      <c r="AK163" s="319" t="str">
        <f t="shared" si="54"/>
        <v/>
      </c>
      <c r="AM163" s="319" t="str">
        <f t="shared" si="55"/>
        <v/>
      </c>
      <c r="AO163" s="319" t="str">
        <f t="shared" si="56"/>
        <v/>
      </c>
      <c r="AQ163" s="319" t="str">
        <f t="shared" si="57"/>
        <v/>
      </c>
    </row>
    <row r="164" spans="5:43" customFormat="1">
      <c r="E164" s="319" t="str">
        <f t="shared" si="39"/>
        <v/>
      </c>
      <c r="G164" s="319" t="str">
        <f t="shared" si="39"/>
        <v/>
      </c>
      <c r="I164" s="319" t="str">
        <f t="shared" si="40"/>
        <v/>
      </c>
      <c r="K164" s="319" t="str">
        <f t="shared" si="41"/>
        <v/>
      </c>
      <c r="M164" s="319" t="str">
        <f t="shared" si="42"/>
        <v/>
      </c>
      <c r="O164" s="319" t="str">
        <f t="shared" si="43"/>
        <v/>
      </c>
      <c r="Q164" s="319" t="str">
        <f t="shared" si="44"/>
        <v/>
      </c>
      <c r="S164" s="319" t="str">
        <f t="shared" si="45"/>
        <v/>
      </c>
      <c r="U164" s="319" t="str">
        <f t="shared" si="46"/>
        <v/>
      </c>
      <c r="W164" s="319" t="str">
        <f t="shared" si="47"/>
        <v/>
      </c>
      <c r="Y164" s="319" t="str">
        <f t="shared" si="48"/>
        <v/>
      </c>
      <c r="AA164" s="319" t="str">
        <f t="shared" si="49"/>
        <v/>
      </c>
      <c r="AC164" s="319" t="str">
        <f t="shared" si="50"/>
        <v/>
      </c>
      <c r="AE164" s="319" t="str">
        <f t="shared" si="51"/>
        <v/>
      </c>
      <c r="AG164" s="319" t="str">
        <f t="shared" si="52"/>
        <v/>
      </c>
      <c r="AI164" s="319" t="str">
        <f t="shared" si="53"/>
        <v/>
      </c>
      <c r="AK164" s="319" t="str">
        <f t="shared" si="54"/>
        <v/>
      </c>
      <c r="AM164" s="319" t="str">
        <f t="shared" si="55"/>
        <v/>
      </c>
      <c r="AO164" s="319" t="str">
        <f t="shared" si="56"/>
        <v/>
      </c>
      <c r="AQ164" s="319" t="str">
        <f t="shared" si="57"/>
        <v/>
      </c>
    </row>
    <row r="165" spans="5:43" customFormat="1">
      <c r="E165" s="319" t="str">
        <f t="shared" si="39"/>
        <v/>
      </c>
      <c r="G165" s="319" t="str">
        <f t="shared" si="39"/>
        <v/>
      </c>
      <c r="I165" s="319" t="str">
        <f t="shared" si="40"/>
        <v/>
      </c>
      <c r="K165" s="319" t="str">
        <f t="shared" si="41"/>
        <v/>
      </c>
      <c r="M165" s="319" t="str">
        <f t="shared" si="42"/>
        <v/>
      </c>
      <c r="O165" s="319" t="str">
        <f t="shared" si="43"/>
        <v/>
      </c>
      <c r="Q165" s="319" t="str">
        <f t="shared" si="44"/>
        <v/>
      </c>
      <c r="S165" s="319" t="str">
        <f t="shared" si="45"/>
        <v/>
      </c>
      <c r="U165" s="319" t="str">
        <f t="shared" si="46"/>
        <v/>
      </c>
      <c r="W165" s="319" t="str">
        <f t="shared" si="47"/>
        <v/>
      </c>
      <c r="Y165" s="319" t="str">
        <f t="shared" si="48"/>
        <v/>
      </c>
      <c r="AA165" s="319" t="str">
        <f t="shared" si="49"/>
        <v/>
      </c>
      <c r="AC165" s="319" t="str">
        <f t="shared" si="50"/>
        <v/>
      </c>
      <c r="AE165" s="319" t="str">
        <f t="shared" si="51"/>
        <v/>
      </c>
      <c r="AG165" s="319" t="str">
        <f t="shared" si="52"/>
        <v/>
      </c>
      <c r="AI165" s="319" t="str">
        <f t="shared" si="53"/>
        <v/>
      </c>
      <c r="AK165" s="319" t="str">
        <f t="shared" si="54"/>
        <v/>
      </c>
      <c r="AM165" s="319" t="str">
        <f t="shared" si="55"/>
        <v/>
      </c>
      <c r="AO165" s="319" t="str">
        <f t="shared" si="56"/>
        <v/>
      </c>
      <c r="AQ165" s="319" t="str">
        <f t="shared" si="57"/>
        <v/>
      </c>
    </row>
    <row r="166" spans="5:43" customFormat="1">
      <c r="E166" s="319" t="str">
        <f t="shared" si="39"/>
        <v/>
      </c>
      <c r="G166" s="319" t="str">
        <f t="shared" si="39"/>
        <v/>
      </c>
      <c r="I166" s="319" t="str">
        <f t="shared" si="40"/>
        <v/>
      </c>
      <c r="K166" s="319" t="str">
        <f t="shared" si="41"/>
        <v/>
      </c>
      <c r="M166" s="319" t="str">
        <f t="shared" si="42"/>
        <v/>
      </c>
      <c r="O166" s="319" t="str">
        <f t="shared" si="43"/>
        <v/>
      </c>
      <c r="Q166" s="319" t="str">
        <f t="shared" si="44"/>
        <v/>
      </c>
      <c r="S166" s="319" t="str">
        <f t="shared" si="45"/>
        <v/>
      </c>
      <c r="U166" s="319" t="str">
        <f t="shared" si="46"/>
        <v/>
      </c>
      <c r="W166" s="319" t="str">
        <f t="shared" si="47"/>
        <v/>
      </c>
      <c r="Y166" s="319" t="str">
        <f t="shared" si="48"/>
        <v/>
      </c>
      <c r="AA166" s="319" t="str">
        <f t="shared" si="49"/>
        <v/>
      </c>
      <c r="AC166" s="319" t="str">
        <f t="shared" si="50"/>
        <v/>
      </c>
      <c r="AE166" s="319" t="str">
        <f t="shared" si="51"/>
        <v/>
      </c>
      <c r="AG166" s="319" t="str">
        <f t="shared" si="52"/>
        <v/>
      </c>
      <c r="AI166" s="319" t="str">
        <f t="shared" si="53"/>
        <v/>
      </c>
      <c r="AK166" s="319" t="str">
        <f t="shared" si="54"/>
        <v/>
      </c>
      <c r="AM166" s="319" t="str">
        <f t="shared" si="55"/>
        <v/>
      </c>
      <c r="AO166" s="319" t="str">
        <f t="shared" si="56"/>
        <v/>
      </c>
      <c r="AQ166" s="319" t="str">
        <f t="shared" si="57"/>
        <v/>
      </c>
    </row>
    <row r="167" spans="5:43" customFormat="1">
      <c r="E167" s="319" t="str">
        <f t="shared" si="39"/>
        <v/>
      </c>
      <c r="G167" s="319" t="str">
        <f t="shared" si="39"/>
        <v/>
      </c>
      <c r="I167" s="319" t="str">
        <f t="shared" si="40"/>
        <v/>
      </c>
      <c r="K167" s="319" t="str">
        <f t="shared" si="41"/>
        <v/>
      </c>
      <c r="M167" s="319" t="str">
        <f t="shared" si="42"/>
        <v/>
      </c>
      <c r="O167" s="319" t="str">
        <f t="shared" si="43"/>
        <v/>
      </c>
      <c r="Q167" s="319" t="str">
        <f t="shared" si="44"/>
        <v/>
      </c>
      <c r="S167" s="319" t="str">
        <f t="shared" si="45"/>
        <v/>
      </c>
      <c r="U167" s="319" t="str">
        <f t="shared" si="46"/>
        <v/>
      </c>
      <c r="W167" s="319" t="str">
        <f t="shared" si="47"/>
        <v/>
      </c>
      <c r="Y167" s="319" t="str">
        <f t="shared" si="48"/>
        <v/>
      </c>
      <c r="AA167" s="319" t="str">
        <f t="shared" si="49"/>
        <v/>
      </c>
      <c r="AC167" s="319" t="str">
        <f t="shared" si="50"/>
        <v/>
      </c>
      <c r="AE167" s="319" t="str">
        <f t="shared" si="51"/>
        <v/>
      </c>
      <c r="AG167" s="319" t="str">
        <f t="shared" si="52"/>
        <v/>
      </c>
      <c r="AI167" s="319" t="str">
        <f t="shared" si="53"/>
        <v/>
      </c>
      <c r="AK167" s="319" t="str">
        <f t="shared" si="54"/>
        <v/>
      </c>
      <c r="AM167" s="319" t="str">
        <f t="shared" si="55"/>
        <v/>
      </c>
      <c r="AO167" s="319" t="str">
        <f t="shared" si="56"/>
        <v/>
      </c>
      <c r="AQ167" s="319" t="str">
        <f t="shared" si="57"/>
        <v/>
      </c>
    </row>
    <row r="168" spans="5:43" customFormat="1">
      <c r="E168" s="319" t="str">
        <f t="shared" si="39"/>
        <v/>
      </c>
      <c r="G168" s="319" t="str">
        <f t="shared" si="39"/>
        <v/>
      </c>
      <c r="I168" s="319" t="str">
        <f t="shared" si="40"/>
        <v/>
      </c>
      <c r="K168" s="319" t="str">
        <f t="shared" si="41"/>
        <v/>
      </c>
      <c r="M168" s="319" t="str">
        <f t="shared" si="42"/>
        <v/>
      </c>
      <c r="O168" s="319" t="str">
        <f t="shared" si="43"/>
        <v/>
      </c>
      <c r="Q168" s="319" t="str">
        <f t="shared" si="44"/>
        <v/>
      </c>
      <c r="S168" s="319" t="str">
        <f t="shared" si="45"/>
        <v/>
      </c>
      <c r="U168" s="319" t="str">
        <f t="shared" si="46"/>
        <v/>
      </c>
      <c r="W168" s="319" t="str">
        <f t="shared" si="47"/>
        <v/>
      </c>
      <c r="Y168" s="319" t="str">
        <f t="shared" si="48"/>
        <v/>
      </c>
      <c r="AA168" s="319" t="str">
        <f t="shared" si="49"/>
        <v/>
      </c>
      <c r="AC168" s="319" t="str">
        <f t="shared" si="50"/>
        <v/>
      </c>
      <c r="AE168" s="319" t="str">
        <f t="shared" si="51"/>
        <v/>
      </c>
      <c r="AG168" s="319" t="str">
        <f t="shared" si="52"/>
        <v/>
      </c>
      <c r="AI168" s="319" t="str">
        <f t="shared" si="53"/>
        <v/>
      </c>
      <c r="AK168" s="319" t="str">
        <f t="shared" si="54"/>
        <v/>
      </c>
      <c r="AM168" s="319" t="str">
        <f t="shared" si="55"/>
        <v/>
      </c>
      <c r="AO168" s="319" t="str">
        <f t="shared" si="56"/>
        <v/>
      </c>
      <c r="AQ168" s="319" t="str">
        <f t="shared" si="57"/>
        <v/>
      </c>
    </row>
    <row r="169" spans="5:43" customFormat="1">
      <c r="E169" s="319" t="str">
        <f t="shared" si="39"/>
        <v/>
      </c>
      <c r="G169" s="319" t="str">
        <f t="shared" si="39"/>
        <v/>
      </c>
      <c r="I169" s="319" t="str">
        <f t="shared" si="40"/>
        <v/>
      </c>
      <c r="K169" s="319" t="str">
        <f t="shared" si="41"/>
        <v/>
      </c>
      <c r="M169" s="319" t="str">
        <f t="shared" si="42"/>
        <v/>
      </c>
      <c r="O169" s="319" t="str">
        <f t="shared" si="43"/>
        <v/>
      </c>
      <c r="Q169" s="319" t="str">
        <f t="shared" si="44"/>
        <v/>
      </c>
      <c r="S169" s="319" t="str">
        <f t="shared" si="45"/>
        <v/>
      </c>
      <c r="U169" s="319" t="str">
        <f t="shared" si="46"/>
        <v/>
      </c>
      <c r="W169" s="319" t="str">
        <f t="shared" si="47"/>
        <v/>
      </c>
      <c r="Y169" s="319" t="str">
        <f t="shared" si="48"/>
        <v/>
      </c>
      <c r="AA169" s="319" t="str">
        <f t="shared" si="49"/>
        <v/>
      </c>
      <c r="AC169" s="319" t="str">
        <f t="shared" si="50"/>
        <v/>
      </c>
      <c r="AE169" s="319" t="str">
        <f t="shared" si="51"/>
        <v/>
      </c>
      <c r="AG169" s="319" t="str">
        <f t="shared" si="52"/>
        <v/>
      </c>
      <c r="AI169" s="319" t="str">
        <f t="shared" si="53"/>
        <v/>
      </c>
      <c r="AK169" s="319" t="str">
        <f t="shared" si="54"/>
        <v/>
      </c>
      <c r="AM169" s="319" t="str">
        <f t="shared" si="55"/>
        <v/>
      </c>
      <c r="AO169" s="319" t="str">
        <f t="shared" si="56"/>
        <v/>
      </c>
      <c r="AQ169" s="319" t="str">
        <f t="shared" si="57"/>
        <v/>
      </c>
    </row>
    <row r="170" spans="5:43" customFormat="1">
      <c r="E170" s="319" t="str">
        <f t="shared" si="39"/>
        <v/>
      </c>
      <c r="G170" s="319" t="str">
        <f t="shared" si="39"/>
        <v/>
      </c>
      <c r="I170" s="319" t="str">
        <f t="shared" si="40"/>
        <v/>
      </c>
      <c r="K170" s="319" t="str">
        <f t="shared" si="41"/>
        <v/>
      </c>
      <c r="M170" s="319" t="str">
        <f t="shared" si="42"/>
        <v/>
      </c>
      <c r="O170" s="319" t="str">
        <f t="shared" si="43"/>
        <v/>
      </c>
      <c r="Q170" s="319" t="str">
        <f t="shared" si="44"/>
        <v/>
      </c>
      <c r="S170" s="319" t="str">
        <f t="shared" si="45"/>
        <v/>
      </c>
      <c r="U170" s="319" t="str">
        <f t="shared" si="46"/>
        <v/>
      </c>
      <c r="W170" s="319" t="str">
        <f t="shared" si="47"/>
        <v/>
      </c>
      <c r="Y170" s="319" t="str">
        <f t="shared" si="48"/>
        <v/>
      </c>
      <c r="AA170" s="319" t="str">
        <f t="shared" si="49"/>
        <v/>
      </c>
      <c r="AC170" s="319" t="str">
        <f t="shared" si="50"/>
        <v/>
      </c>
      <c r="AE170" s="319" t="str">
        <f t="shared" si="51"/>
        <v/>
      </c>
      <c r="AG170" s="319" t="str">
        <f t="shared" si="52"/>
        <v/>
      </c>
      <c r="AI170" s="319" t="str">
        <f t="shared" si="53"/>
        <v/>
      </c>
      <c r="AK170" s="319" t="str">
        <f t="shared" si="54"/>
        <v/>
      </c>
      <c r="AM170" s="319" t="str">
        <f t="shared" si="55"/>
        <v/>
      </c>
      <c r="AO170" s="319" t="str">
        <f t="shared" si="56"/>
        <v/>
      </c>
      <c r="AQ170" s="319" t="str">
        <f t="shared" si="57"/>
        <v/>
      </c>
    </row>
    <row r="171" spans="5:43" customFormat="1">
      <c r="E171" s="319" t="str">
        <f t="shared" si="39"/>
        <v/>
      </c>
      <c r="G171" s="319" t="str">
        <f t="shared" si="39"/>
        <v/>
      </c>
      <c r="I171" s="319" t="str">
        <f t="shared" si="40"/>
        <v/>
      </c>
      <c r="K171" s="319" t="str">
        <f t="shared" si="41"/>
        <v/>
      </c>
      <c r="M171" s="319" t="str">
        <f t="shared" si="42"/>
        <v/>
      </c>
      <c r="O171" s="319" t="str">
        <f t="shared" si="43"/>
        <v/>
      </c>
      <c r="Q171" s="319" t="str">
        <f t="shared" si="44"/>
        <v/>
      </c>
      <c r="S171" s="319" t="str">
        <f t="shared" si="45"/>
        <v/>
      </c>
      <c r="U171" s="319" t="str">
        <f t="shared" si="46"/>
        <v/>
      </c>
      <c r="W171" s="319" t="str">
        <f t="shared" si="47"/>
        <v/>
      </c>
      <c r="Y171" s="319" t="str">
        <f t="shared" si="48"/>
        <v/>
      </c>
      <c r="AA171" s="319" t="str">
        <f t="shared" si="49"/>
        <v/>
      </c>
      <c r="AC171" s="319" t="str">
        <f t="shared" si="50"/>
        <v/>
      </c>
      <c r="AE171" s="319" t="str">
        <f t="shared" si="51"/>
        <v/>
      </c>
      <c r="AG171" s="319" t="str">
        <f t="shared" si="52"/>
        <v/>
      </c>
      <c r="AI171" s="319" t="str">
        <f t="shared" si="53"/>
        <v/>
      </c>
      <c r="AK171" s="319" t="str">
        <f t="shared" si="54"/>
        <v/>
      </c>
      <c r="AM171" s="319" t="str">
        <f t="shared" si="55"/>
        <v/>
      </c>
      <c r="AO171" s="319" t="str">
        <f t="shared" si="56"/>
        <v/>
      </c>
      <c r="AQ171" s="319" t="str">
        <f t="shared" si="57"/>
        <v/>
      </c>
    </row>
    <row r="172" spans="5:43" customFormat="1">
      <c r="E172" s="319" t="str">
        <f t="shared" si="39"/>
        <v/>
      </c>
      <c r="G172" s="319" t="str">
        <f t="shared" si="39"/>
        <v/>
      </c>
      <c r="I172" s="319" t="str">
        <f t="shared" si="40"/>
        <v/>
      </c>
      <c r="K172" s="319" t="str">
        <f t="shared" si="41"/>
        <v/>
      </c>
      <c r="M172" s="319" t="str">
        <f t="shared" si="42"/>
        <v/>
      </c>
      <c r="O172" s="319" t="str">
        <f t="shared" si="43"/>
        <v/>
      </c>
      <c r="Q172" s="319" t="str">
        <f t="shared" si="44"/>
        <v/>
      </c>
      <c r="S172" s="319" t="str">
        <f t="shared" si="45"/>
        <v/>
      </c>
      <c r="U172" s="319" t="str">
        <f t="shared" si="46"/>
        <v/>
      </c>
      <c r="W172" s="319" t="str">
        <f t="shared" si="47"/>
        <v/>
      </c>
      <c r="Y172" s="319" t="str">
        <f t="shared" si="48"/>
        <v/>
      </c>
      <c r="AA172" s="319" t="str">
        <f t="shared" si="49"/>
        <v/>
      </c>
      <c r="AC172" s="319" t="str">
        <f t="shared" si="50"/>
        <v/>
      </c>
      <c r="AE172" s="319" t="str">
        <f t="shared" si="51"/>
        <v/>
      </c>
      <c r="AG172" s="319" t="str">
        <f t="shared" si="52"/>
        <v/>
      </c>
      <c r="AI172" s="319" t="str">
        <f t="shared" si="53"/>
        <v/>
      </c>
      <c r="AK172" s="319" t="str">
        <f t="shared" si="54"/>
        <v/>
      </c>
      <c r="AM172" s="319" t="str">
        <f t="shared" si="55"/>
        <v/>
      </c>
      <c r="AO172" s="319" t="str">
        <f t="shared" si="56"/>
        <v/>
      </c>
      <c r="AQ172" s="319" t="str">
        <f t="shared" si="57"/>
        <v/>
      </c>
    </row>
    <row r="173" spans="5:43" customFormat="1">
      <c r="E173" s="319" t="str">
        <f t="shared" si="39"/>
        <v/>
      </c>
      <c r="G173" s="319" t="str">
        <f t="shared" si="39"/>
        <v/>
      </c>
      <c r="I173" s="319" t="str">
        <f t="shared" si="40"/>
        <v/>
      </c>
      <c r="K173" s="319" t="str">
        <f t="shared" si="41"/>
        <v/>
      </c>
      <c r="M173" s="319" t="str">
        <f t="shared" si="42"/>
        <v/>
      </c>
      <c r="O173" s="319" t="str">
        <f t="shared" si="43"/>
        <v/>
      </c>
      <c r="Q173" s="319" t="str">
        <f t="shared" si="44"/>
        <v/>
      </c>
      <c r="S173" s="319" t="str">
        <f t="shared" si="45"/>
        <v/>
      </c>
      <c r="U173" s="319" t="str">
        <f t="shared" si="46"/>
        <v/>
      </c>
      <c r="W173" s="319" t="str">
        <f t="shared" si="47"/>
        <v/>
      </c>
      <c r="Y173" s="319" t="str">
        <f t="shared" si="48"/>
        <v/>
      </c>
      <c r="AA173" s="319" t="str">
        <f t="shared" si="49"/>
        <v/>
      </c>
      <c r="AC173" s="319" t="str">
        <f t="shared" si="50"/>
        <v/>
      </c>
      <c r="AE173" s="319" t="str">
        <f t="shared" si="51"/>
        <v/>
      </c>
      <c r="AG173" s="319" t="str">
        <f t="shared" si="52"/>
        <v/>
      </c>
      <c r="AI173" s="319" t="str">
        <f t="shared" si="53"/>
        <v/>
      </c>
      <c r="AK173" s="319" t="str">
        <f t="shared" si="54"/>
        <v/>
      </c>
      <c r="AM173" s="319" t="str">
        <f t="shared" si="55"/>
        <v/>
      </c>
      <c r="AO173" s="319" t="str">
        <f t="shared" si="56"/>
        <v/>
      </c>
      <c r="AQ173" s="319" t="str">
        <f t="shared" si="57"/>
        <v/>
      </c>
    </row>
    <row r="174" spans="5:43" customFormat="1">
      <c r="E174" s="319" t="str">
        <f t="shared" si="39"/>
        <v/>
      </c>
      <c r="G174" s="319" t="str">
        <f t="shared" si="39"/>
        <v/>
      </c>
      <c r="I174" s="319" t="str">
        <f t="shared" si="40"/>
        <v/>
      </c>
      <c r="K174" s="319" t="str">
        <f t="shared" si="41"/>
        <v/>
      </c>
      <c r="M174" s="319" t="str">
        <f t="shared" si="42"/>
        <v/>
      </c>
      <c r="O174" s="319" t="str">
        <f t="shared" si="43"/>
        <v/>
      </c>
      <c r="Q174" s="319" t="str">
        <f t="shared" si="44"/>
        <v/>
      </c>
      <c r="S174" s="319" t="str">
        <f t="shared" si="45"/>
        <v/>
      </c>
      <c r="U174" s="319" t="str">
        <f t="shared" si="46"/>
        <v/>
      </c>
      <c r="W174" s="319" t="str">
        <f t="shared" si="47"/>
        <v/>
      </c>
      <c r="Y174" s="319" t="str">
        <f t="shared" si="48"/>
        <v/>
      </c>
      <c r="AA174" s="319" t="str">
        <f t="shared" si="49"/>
        <v/>
      </c>
      <c r="AC174" s="319" t="str">
        <f t="shared" si="50"/>
        <v/>
      </c>
      <c r="AE174" s="319" t="str">
        <f t="shared" si="51"/>
        <v/>
      </c>
      <c r="AG174" s="319" t="str">
        <f t="shared" si="52"/>
        <v/>
      </c>
      <c r="AI174" s="319" t="str">
        <f t="shared" si="53"/>
        <v/>
      </c>
      <c r="AK174" s="319" t="str">
        <f t="shared" si="54"/>
        <v/>
      </c>
      <c r="AM174" s="319" t="str">
        <f t="shared" si="55"/>
        <v/>
      </c>
      <c r="AO174" s="319" t="str">
        <f t="shared" si="56"/>
        <v/>
      </c>
      <c r="AQ174" s="319" t="str">
        <f t="shared" si="57"/>
        <v/>
      </c>
    </row>
    <row r="175" spans="5:43" customFormat="1">
      <c r="E175" s="319" t="str">
        <f t="shared" si="39"/>
        <v/>
      </c>
      <c r="G175" s="319" t="str">
        <f t="shared" si="39"/>
        <v/>
      </c>
      <c r="I175" s="319" t="str">
        <f t="shared" si="40"/>
        <v/>
      </c>
      <c r="K175" s="319" t="str">
        <f t="shared" si="41"/>
        <v/>
      </c>
      <c r="M175" s="319" t="str">
        <f t="shared" si="42"/>
        <v/>
      </c>
      <c r="O175" s="319" t="str">
        <f t="shared" si="43"/>
        <v/>
      </c>
      <c r="Q175" s="319" t="str">
        <f t="shared" si="44"/>
        <v/>
      </c>
      <c r="S175" s="319" t="str">
        <f t="shared" si="45"/>
        <v/>
      </c>
      <c r="U175" s="319" t="str">
        <f t="shared" si="46"/>
        <v/>
      </c>
      <c r="W175" s="319" t="str">
        <f t="shared" si="47"/>
        <v/>
      </c>
      <c r="Y175" s="319" t="str">
        <f t="shared" si="48"/>
        <v/>
      </c>
      <c r="AA175" s="319" t="str">
        <f t="shared" si="49"/>
        <v/>
      </c>
      <c r="AC175" s="319" t="str">
        <f t="shared" si="50"/>
        <v/>
      </c>
      <c r="AE175" s="319" t="str">
        <f t="shared" si="51"/>
        <v/>
      </c>
      <c r="AG175" s="319" t="str">
        <f t="shared" si="52"/>
        <v/>
      </c>
      <c r="AI175" s="319" t="str">
        <f t="shared" si="53"/>
        <v/>
      </c>
      <c r="AK175" s="319" t="str">
        <f t="shared" si="54"/>
        <v/>
      </c>
      <c r="AM175" s="319" t="str">
        <f t="shared" si="55"/>
        <v/>
      </c>
      <c r="AO175" s="319" t="str">
        <f t="shared" si="56"/>
        <v/>
      </c>
      <c r="AQ175" s="319" t="str">
        <f t="shared" si="57"/>
        <v/>
      </c>
    </row>
    <row r="176" spans="5:43" customFormat="1">
      <c r="E176" s="319" t="str">
        <f t="shared" si="39"/>
        <v/>
      </c>
      <c r="G176" s="319" t="str">
        <f t="shared" si="39"/>
        <v/>
      </c>
      <c r="I176" s="319" t="str">
        <f t="shared" si="40"/>
        <v/>
      </c>
      <c r="K176" s="319" t="str">
        <f t="shared" si="41"/>
        <v/>
      </c>
      <c r="M176" s="319" t="str">
        <f t="shared" si="42"/>
        <v/>
      </c>
      <c r="O176" s="319" t="str">
        <f t="shared" si="43"/>
        <v/>
      </c>
      <c r="Q176" s="319" t="str">
        <f t="shared" si="44"/>
        <v/>
      </c>
      <c r="S176" s="319" t="str">
        <f t="shared" si="45"/>
        <v/>
      </c>
      <c r="U176" s="319" t="str">
        <f t="shared" si="46"/>
        <v/>
      </c>
      <c r="W176" s="319" t="str">
        <f t="shared" si="47"/>
        <v/>
      </c>
      <c r="Y176" s="319" t="str">
        <f t="shared" si="48"/>
        <v/>
      </c>
      <c r="AA176" s="319" t="str">
        <f t="shared" si="49"/>
        <v/>
      </c>
      <c r="AC176" s="319" t="str">
        <f t="shared" si="50"/>
        <v/>
      </c>
      <c r="AE176" s="319" t="str">
        <f t="shared" si="51"/>
        <v/>
      </c>
      <c r="AG176" s="319" t="str">
        <f t="shared" si="52"/>
        <v/>
      </c>
      <c r="AI176" s="319" t="str">
        <f t="shared" si="53"/>
        <v/>
      </c>
      <c r="AK176" s="319" t="str">
        <f t="shared" si="54"/>
        <v/>
      </c>
      <c r="AM176" s="319" t="str">
        <f t="shared" si="55"/>
        <v/>
      </c>
      <c r="AO176" s="319" t="str">
        <f t="shared" si="56"/>
        <v/>
      </c>
      <c r="AQ176" s="319" t="str">
        <f t="shared" si="57"/>
        <v/>
      </c>
    </row>
    <row r="177" spans="5:43" customFormat="1">
      <c r="E177" s="319" t="str">
        <f t="shared" si="39"/>
        <v/>
      </c>
      <c r="G177" s="319" t="str">
        <f t="shared" si="39"/>
        <v/>
      </c>
      <c r="I177" s="319" t="str">
        <f t="shared" si="40"/>
        <v/>
      </c>
      <c r="K177" s="319" t="str">
        <f t="shared" si="41"/>
        <v/>
      </c>
      <c r="M177" s="319" t="str">
        <f t="shared" si="42"/>
        <v/>
      </c>
      <c r="O177" s="319" t="str">
        <f t="shared" si="43"/>
        <v/>
      </c>
      <c r="Q177" s="319" t="str">
        <f t="shared" si="44"/>
        <v/>
      </c>
      <c r="S177" s="319" t="str">
        <f t="shared" si="45"/>
        <v/>
      </c>
      <c r="U177" s="319" t="str">
        <f t="shared" si="46"/>
        <v/>
      </c>
      <c r="W177" s="319" t="str">
        <f t="shared" si="47"/>
        <v/>
      </c>
      <c r="Y177" s="319" t="str">
        <f t="shared" si="48"/>
        <v/>
      </c>
      <c r="AA177" s="319" t="str">
        <f t="shared" si="49"/>
        <v/>
      </c>
      <c r="AC177" s="319" t="str">
        <f t="shared" si="50"/>
        <v/>
      </c>
      <c r="AE177" s="319" t="str">
        <f t="shared" si="51"/>
        <v/>
      </c>
      <c r="AG177" s="319" t="str">
        <f t="shared" si="52"/>
        <v/>
      </c>
      <c r="AI177" s="319" t="str">
        <f t="shared" si="53"/>
        <v/>
      </c>
      <c r="AK177" s="319" t="str">
        <f t="shared" si="54"/>
        <v/>
      </c>
      <c r="AM177" s="319" t="str">
        <f t="shared" si="55"/>
        <v/>
      </c>
      <c r="AO177" s="319" t="str">
        <f t="shared" si="56"/>
        <v/>
      </c>
      <c r="AQ177" s="319" t="str">
        <f t="shared" si="57"/>
        <v/>
      </c>
    </row>
    <row r="178" spans="5:43" customFormat="1">
      <c r="E178" s="319" t="str">
        <f t="shared" si="39"/>
        <v/>
      </c>
      <c r="G178" s="319" t="str">
        <f t="shared" si="39"/>
        <v/>
      </c>
      <c r="I178" s="319" t="str">
        <f t="shared" si="40"/>
        <v/>
      </c>
      <c r="K178" s="319" t="str">
        <f t="shared" si="41"/>
        <v/>
      </c>
      <c r="M178" s="319" t="str">
        <f t="shared" si="42"/>
        <v/>
      </c>
      <c r="O178" s="319" t="str">
        <f t="shared" si="43"/>
        <v/>
      </c>
      <c r="Q178" s="319" t="str">
        <f t="shared" si="44"/>
        <v/>
      </c>
      <c r="S178" s="319" t="str">
        <f t="shared" si="45"/>
        <v/>
      </c>
      <c r="U178" s="319" t="str">
        <f t="shared" si="46"/>
        <v/>
      </c>
      <c r="W178" s="319" t="str">
        <f t="shared" si="47"/>
        <v/>
      </c>
      <c r="Y178" s="319" t="str">
        <f t="shared" si="48"/>
        <v/>
      </c>
      <c r="AA178" s="319" t="str">
        <f t="shared" si="49"/>
        <v/>
      </c>
      <c r="AC178" s="319" t="str">
        <f t="shared" si="50"/>
        <v/>
      </c>
      <c r="AE178" s="319" t="str">
        <f t="shared" si="51"/>
        <v/>
      </c>
      <c r="AG178" s="319" t="str">
        <f t="shared" si="52"/>
        <v/>
      </c>
      <c r="AI178" s="319" t="str">
        <f t="shared" si="53"/>
        <v/>
      </c>
      <c r="AK178" s="319" t="str">
        <f t="shared" si="54"/>
        <v/>
      </c>
      <c r="AM178" s="319" t="str">
        <f t="shared" si="55"/>
        <v/>
      </c>
      <c r="AO178" s="319" t="str">
        <f t="shared" si="56"/>
        <v/>
      </c>
      <c r="AQ178" s="319" t="str">
        <f t="shared" si="57"/>
        <v/>
      </c>
    </row>
    <row r="179" spans="5:43" customFormat="1">
      <c r="E179" s="319" t="str">
        <f t="shared" si="39"/>
        <v/>
      </c>
      <c r="G179" s="319" t="str">
        <f t="shared" si="39"/>
        <v/>
      </c>
      <c r="I179" s="319" t="str">
        <f t="shared" si="40"/>
        <v/>
      </c>
      <c r="K179" s="319" t="str">
        <f t="shared" si="41"/>
        <v/>
      </c>
      <c r="M179" s="319" t="str">
        <f t="shared" si="42"/>
        <v/>
      </c>
      <c r="O179" s="319" t="str">
        <f t="shared" si="43"/>
        <v/>
      </c>
      <c r="Q179" s="319" t="str">
        <f t="shared" si="44"/>
        <v/>
      </c>
      <c r="S179" s="319" t="str">
        <f t="shared" si="45"/>
        <v/>
      </c>
      <c r="U179" s="319" t="str">
        <f t="shared" si="46"/>
        <v/>
      </c>
      <c r="W179" s="319" t="str">
        <f t="shared" si="47"/>
        <v/>
      </c>
      <c r="Y179" s="319" t="str">
        <f t="shared" si="48"/>
        <v/>
      </c>
      <c r="AA179" s="319" t="str">
        <f t="shared" si="49"/>
        <v/>
      </c>
      <c r="AC179" s="319" t="str">
        <f t="shared" si="50"/>
        <v/>
      </c>
      <c r="AE179" s="319" t="str">
        <f t="shared" si="51"/>
        <v/>
      </c>
      <c r="AG179" s="319" t="str">
        <f t="shared" si="52"/>
        <v/>
      </c>
      <c r="AI179" s="319" t="str">
        <f t="shared" si="53"/>
        <v/>
      </c>
      <c r="AK179" s="319" t="str">
        <f t="shared" si="54"/>
        <v/>
      </c>
      <c r="AM179" s="319" t="str">
        <f t="shared" si="55"/>
        <v/>
      </c>
      <c r="AO179" s="319" t="str">
        <f t="shared" si="56"/>
        <v/>
      </c>
      <c r="AQ179" s="319" t="str">
        <f t="shared" si="57"/>
        <v/>
      </c>
    </row>
    <row r="180" spans="5:43" customFormat="1">
      <c r="E180" s="319" t="str">
        <f t="shared" si="39"/>
        <v/>
      </c>
      <c r="G180" s="319" t="str">
        <f t="shared" si="39"/>
        <v/>
      </c>
      <c r="I180" s="319" t="str">
        <f t="shared" si="40"/>
        <v/>
      </c>
      <c r="K180" s="319" t="str">
        <f t="shared" si="41"/>
        <v/>
      </c>
      <c r="M180" s="319" t="str">
        <f t="shared" si="42"/>
        <v/>
      </c>
      <c r="O180" s="319" t="str">
        <f t="shared" si="43"/>
        <v/>
      </c>
      <c r="Q180" s="319" t="str">
        <f t="shared" si="44"/>
        <v/>
      </c>
      <c r="S180" s="319" t="str">
        <f t="shared" si="45"/>
        <v/>
      </c>
      <c r="U180" s="319" t="str">
        <f t="shared" si="46"/>
        <v/>
      </c>
      <c r="W180" s="319" t="str">
        <f t="shared" si="47"/>
        <v/>
      </c>
      <c r="Y180" s="319" t="str">
        <f t="shared" si="48"/>
        <v/>
      </c>
      <c r="AA180" s="319" t="str">
        <f t="shared" si="49"/>
        <v/>
      </c>
      <c r="AC180" s="319" t="str">
        <f t="shared" si="50"/>
        <v/>
      </c>
      <c r="AE180" s="319" t="str">
        <f t="shared" si="51"/>
        <v/>
      </c>
      <c r="AG180" s="319" t="str">
        <f t="shared" si="52"/>
        <v/>
      </c>
      <c r="AI180" s="319" t="str">
        <f t="shared" si="53"/>
        <v/>
      </c>
      <c r="AK180" s="319" t="str">
        <f t="shared" si="54"/>
        <v/>
      </c>
      <c r="AM180" s="319" t="str">
        <f t="shared" si="55"/>
        <v/>
      </c>
      <c r="AO180" s="319" t="str">
        <f t="shared" si="56"/>
        <v/>
      </c>
      <c r="AQ180" s="319" t="str">
        <f t="shared" si="57"/>
        <v/>
      </c>
    </row>
    <row r="181" spans="5:43" customFormat="1">
      <c r="E181" s="319" t="str">
        <f t="shared" si="39"/>
        <v/>
      </c>
      <c r="G181" s="319" t="str">
        <f t="shared" si="39"/>
        <v/>
      </c>
      <c r="I181" s="319" t="str">
        <f t="shared" si="40"/>
        <v/>
      </c>
      <c r="K181" s="319" t="str">
        <f t="shared" si="41"/>
        <v/>
      </c>
      <c r="M181" s="319" t="str">
        <f t="shared" si="42"/>
        <v/>
      </c>
      <c r="O181" s="319" t="str">
        <f t="shared" si="43"/>
        <v/>
      </c>
      <c r="Q181" s="319" t="str">
        <f t="shared" si="44"/>
        <v/>
      </c>
      <c r="S181" s="319" t="str">
        <f t="shared" si="45"/>
        <v/>
      </c>
      <c r="U181" s="319" t="str">
        <f t="shared" si="46"/>
        <v/>
      </c>
      <c r="W181" s="319" t="str">
        <f t="shared" si="47"/>
        <v/>
      </c>
      <c r="Y181" s="319" t="str">
        <f t="shared" si="48"/>
        <v/>
      </c>
      <c r="AA181" s="319" t="str">
        <f t="shared" si="49"/>
        <v/>
      </c>
      <c r="AC181" s="319" t="str">
        <f t="shared" si="50"/>
        <v/>
      </c>
      <c r="AE181" s="319" t="str">
        <f t="shared" si="51"/>
        <v/>
      </c>
      <c r="AG181" s="319" t="str">
        <f t="shared" si="52"/>
        <v/>
      </c>
      <c r="AI181" s="319" t="str">
        <f t="shared" si="53"/>
        <v/>
      </c>
      <c r="AK181" s="319" t="str">
        <f t="shared" si="54"/>
        <v/>
      </c>
      <c r="AM181" s="319" t="str">
        <f t="shared" si="55"/>
        <v/>
      </c>
      <c r="AO181" s="319" t="str">
        <f t="shared" si="56"/>
        <v/>
      </c>
      <c r="AQ181" s="319" t="str">
        <f t="shared" si="57"/>
        <v/>
      </c>
    </row>
    <row r="182" spans="5:43" customFormat="1">
      <c r="E182" s="319" t="str">
        <f t="shared" si="39"/>
        <v/>
      </c>
      <c r="G182" s="319" t="str">
        <f t="shared" si="39"/>
        <v/>
      </c>
      <c r="I182" s="319" t="str">
        <f t="shared" si="40"/>
        <v/>
      </c>
      <c r="K182" s="319" t="str">
        <f t="shared" si="41"/>
        <v/>
      </c>
      <c r="M182" s="319" t="str">
        <f t="shared" si="42"/>
        <v/>
      </c>
      <c r="O182" s="319" t="str">
        <f t="shared" si="43"/>
        <v/>
      </c>
      <c r="Q182" s="319" t="str">
        <f t="shared" si="44"/>
        <v/>
      </c>
      <c r="S182" s="319" t="str">
        <f t="shared" si="45"/>
        <v/>
      </c>
      <c r="U182" s="319" t="str">
        <f t="shared" si="46"/>
        <v/>
      </c>
      <c r="W182" s="319" t="str">
        <f t="shared" si="47"/>
        <v/>
      </c>
      <c r="Y182" s="319" t="str">
        <f t="shared" si="48"/>
        <v/>
      </c>
      <c r="AA182" s="319" t="str">
        <f t="shared" si="49"/>
        <v/>
      </c>
      <c r="AC182" s="319" t="str">
        <f t="shared" si="50"/>
        <v/>
      </c>
      <c r="AE182" s="319" t="str">
        <f t="shared" si="51"/>
        <v/>
      </c>
      <c r="AG182" s="319" t="str">
        <f t="shared" si="52"/>
        <v/>
      </c>
      <c r="AI182" s="319" t="str">
        <f t="shared" si="53"/>
        <v/>
      </c>
      <c r="AK182" s="319" t="str">
        <f t="shared" si="54"/>
        <v/>
      </c>
      <c r="AM182" s="319" t="str">
        <f t="shared" si="55"/>
        <v/>
      </c>
      <c r="AO182" s="319" t="str">
        <f t="shared" si="56"/>
        <v/>
      </c>
      <c r="AQ182" s="319" t="str">
        <f t="shared" si="57"/>
        <v/>
      </c>
    </row>
    <row r="183" spans="5:43" customFormat="1">
      <c r="E183" s="319" t="str">
        <f t="shared" si="39"/>
        <v/>
      </c>
      <c r="G183" s="319" t="str">
        <f t="shared" si="39"/>
        <v/>
      </c>
      <c r="I183" s="319" t="str">
        <f t="shared" si="40"/>
        <v/>
      </c>
      <c r="K183" s="319" t="str">
        <f t="shared" si="41"/>
        <v/>
      </c>
      <c r="M183" s="319" t="str">
        <f t="shared" si="42"/>
        <v/>
      </c>
      <c r="O183" s="319" t="str">
        <f t="shared" si="43"/>
        <v/>
      </c>
      <c r="Q183" s="319" t="str">
        <f t="shared" si="44"/>
        <v/>
      </c>
      <c r="S183" s="319" t="str">
        <f t="shared" si="45"/>
        <v/>
      </c>
      <c r="U183" s="319" t="str">
        <f t="shared" si="46"/>
        <v/>
      </c>
      <c r="W183" s="319" t="str">
        <f t="shared" si="47"/>
        <v/>
      </c>
      <c r="Y183" s="319" t="str">
        <f t="shared" si="48"/>
        <v/>
      </c>
      <c r="AA183" s="319" t="str">
        <f t="shared" si="49"/>
        <v/>
      </c>
      <c r="AC183" s="319" t="str">
        <f t="shared" si="50"/>
        <v/>
      </c>
      <c r="AE183" s="319" t="str">
        <f t="shared" si="51"/>
        <v/>
      </c>
      <c r="AG183" s="319" t="str">
        <f t="shared" si="52"/>
        <v/>
      </c>
      <c r="AI183" s="319" t="str">
        <f t="shared" si="53"/>
        <v/>
      </c>
      <c r="AK183" s="319" t="str">
        <f t="shared" si="54"/>
        <v/>
      </c>
      <c r="AM183" s="319" t="str">
        <f t="shared" si="55"/>
        <v/>
      </c>
      <c r="AO183" s="319" t="str">
        <f t="shared" si="56"/>
        <v/>
      </c>
      <c r="AQ183" s="319" t="str">
        <f t="shared" si="57"/>
        <v/>
      </c>
    </row>
    <row r="184" spans="5:43" customFormat="1">
      <c r="E184" s="319" t="str">
        <f t="shared" si="39"/>
        <v/>
      </c>
      <c r="G184" s="319" t="str">
        <f t="shared" si="39"/>
        <v/>
      </c>
      <c r="I184" s="319" t="str">
        <f t="shared" si="40"/>
        <v/>
      </c>
      <c r="K184" s="319" t="str">
        <f t="shared" si="41"/>
        <v/>
      </c>
      <c r="M184" s="319" t="str">
        <f t="shared" si="42"/>
        <v/>
      </c>
      <c r="O184" s="319" t="str">
        <f t="shared" si="43"/>
        <v/>
      </c>
      <c r="Q184" s="319" t="str">
        <f t="shared" si="44"/>
        <v/>
      </c>
      <c r="S184" s="319" t="str">
        <f t="shared" si="45"/>
        <v/>
      </c>
      <c r="U184" s="319" t="str">
        <f t="shared" si="46"/>
        <v/>
      </c>
      <c r="W184" s="319" t="str">
        <f t="shared" si="47"/>
        <v/>
      </c>
      <c r="Y184" s="319" t="str">
        <f t="shared" si="48"/>
        <v/>
      </c>
      <c r="AA184" s="319" t="str">
        <f t="shared" si="49"/>
        <v/>
      </c>
      <c r="AC184" s="319" t="str">
        <f t="shared" si="50"/>
        <v/>
      </c>
      <c r="AE184" s="319" t="str">
        <f t="shared" si="51"/>
        <v/>
      </c>
      <c r="AG184" s="319" t="str">
        <f t="shared" si="52"/>
        <v/>
      </c>
      <c r="AI184" s="319" t="str">
        <f t="shared" si="53"/>
        <v/>
      </c>
      <c r="AK184" s="319" t="str">
        <f t="shared" si="54"/>
        <v/>
      </c>
      <c r="AM184" s="319" t="str">
        <f t="shared" si="55"/>
        <v/>
      </c>
      <c r="AO184" s="319" t="str">
        <f t="shared" si="56"/>
        <v/>
      </c>
      <c r="AQ184" s="319" t="str">
        <f t="shared" si="57"/>
        <v/>
      </c>
    </row>
    <row r="185" spans="5:43" customFormat="1">
      <c r="E185" s="319" t="str">
        <f t="shared" si="39"/>
        <v/>
      </c>
      <c r="G185" s="319" t="str">
        <f t="shared" si="39"/>
        <v/>
      </c>
      <c r="I185" s="319" t="str">
        <f t="shared" si="40"/>
        <v/>
      </c>
      <c r="K185" s="319" t="str">
        <f t="shared" si="41"/>
        <v/>
      </c>
      <c r="M185" s="319" t="str">
        <f t="shared" si="42"/>
        <v/>
      </c>
      <c r="O185" s="319" t="str">
        <f t="shared" si="43"/>
        <v/>
      </c>
      <c r="Q185" s="319" t="str">
        <f t="shared" si="44"/>
        <v/>
      </c>
      <c r="S185" s="319" t="str">
        <f t="shared" si="45"/>
        <v/>
      </c>
      <c r="U185" s="319" t="str">
        <f t="shared" si="46"/>
        <v/>
      </c>
      <c r="W185" s="319" t="str">
        <f t="shared" si="47"/>
        <v/>
      </c>
      <c r="Y185" s="319" t="str">
        <f t="shared" si="48"/>
        <v/>
      </c>
      <c r="AA185" s="319" t="str">
        <f t="shared" si="49"/>
        <v/>
      </c>
      <c r="AC185" s="319" t="str">
        <f t="shared" si="50"/>
        <v/>
      </c>
      <c r="AE185" s="319" t="str">
        <f t="shared" si="51"/>
        <v/>
      </c>
      <c r="AG185" s="319" t="str">
        <f t="shared" si="52"/>
        <v/>
      </c>
      <c r="AI185" s="319" t="str">
        <f t="shared" si="53"/>
        <v/>
      </c>
      <c r="AK185" s="319" t="str">
        <f t="shared" si="54"/>
        <v/>
      </c>
      <c r="AM185" s="319" t="str">
        <f t="shared" si="55"/>
        <v/>
      </c>
      <c r="AO185" s="319" t="str">
        <f t="shared" si="56"/>
        <v/>
      </c>
      <c r="AQ185" s="319" t="str">
        <f t="shared" si="57"/>
        <v/>
      </c>
    </row>
    <row r="186" spans="5:43" customFormat="1">
      <c r="E186" s="319" t="str">
        <f t="shared" si="39"/>
        <v/>
      </c>
      <c r="G186" s="319" t="str">
        <f t="shared" si="39"/>
        <v/>
      </c>
      <c r="I186" s="319" t="str">
        <f t="shared" si="40"/>
        <v/>
      </c>
      <c r="K186" s="319" t="str">
        <f t="shared" si="41"/>
        <v/>
      </c>
      <c r="M186" s="319" t="str">
        <f t="shared" si="42"/>
        <v/>
      </c>
      <c r="O186" s="319" t="str">
        <f t="shared" si="43"/>
        <v/>
      </c>
      <c r="Q186" s="319" t="str">
        <f t="shared" si="44"/>
        <v/>
      </c>
      <c r="S186" s="319" t="str">
        <f t="shared" si="45"/>
        <v/>
      </c>
      <c r="U186" s="319" t="str">
        <f t="shared" si="46"/>
        <v/>
      </c>
      <c r="W186" s="319" t="str">
        <f t="shared" si="47"/>
        <v/>
      </c>
      <c r="Y186" s="319" t="str">
        <f t="shared" si="48"/>
        <v/>
      </c>
      <c r="AA186" s="319" t="str">
        <f t="shared" si="49"/>
        <v/>
      </c>
      <c r="AC186" s="319" t="str">
        <f t="shared" si="50"/>
        <v/>
      </c>
      <c r="AE186" s="319" t="str">
        <f t="shared" si="51"/>
        <v/>
      </c>
      <c r="AG186" s="319" t="str">
        <f t="shared" si="52"/>
        <v/>
      </c>
      <c r="AI186" s="319" t="str">
        <f t="shared" si="53"/>
        <v/>
      </c>
      <c r="AK186" s="319" t="str">
        <f t="shared" si="54"/>
        <v/>
      </c>
      <c r="AM186" s="319" t="str">
        <f t="shared" si="55"/>
        <v/>
      </c>
      <c r="AO186" s="319" t="str">
        <f t="shared" si="56"/>
        <v/>
      </c>
      <c r="AQ186" s="319" t="str">
        <f t="shared" si="57"/>
        <v/>
      </c>
    </row>
    <row r="187" spans="5:43" customFormat="1">
      <c r="E187" s="319" t="str">
        <f t="shared" si="39"/>
        <v/>
      </c>
      <c r="G187" s="319" t="str">
        <f t="shared" si="39"/>
        <v/>
      </c>
      <c r="I187" s="319" t="str">
        <f t="shared" si="40"/>
        <v/>
      </c>
      <c r="K187" s="319" t="str">
        <f t="shared" si="41"/>
        <v/>
      </c>
      <c r="M187" s="319" t="str">
        <f t="shared" si="42"/>
        <v/>
      </c>
      <c r="O187" s="319" t="str">
        <f t="shared" si="43"/>
        <v/>
      </c>
      <c r="Q187" s="319" t="str">
        <f t="shared" si="44"/>
        <v/>
      </c>
      <c r="S187" s="319" t="str">
        <f t="shared" si="45"/>
        <v/>
      </c>
      <c r="U187" s="319" t="str">
        <f t="shared" si="46"/>
        <v/>
      </c>
      <c r="W187" s="319" t="str">
        <f t="shared" si="47"/>
        <v/>
      </c>
      <c r="Y187" s="319" t="str">
        <f t="shared" si="48"/>
        <v/>
      </c>
      <c r="AA187" s="319" t="str">
        <f t="shared" si="49"/>
        <v/>
      </c>
      <c r="AC187" s="319" t="str">
        <f t="shared" si="50"/>
        <v/>
      </c>
      <c r="AE187" s="319" t="str">
        <f t="shared" si="51"/>
        <v/>
      </c>
      <c r="AG187" s="319" t="str">
        <f t="shared" si="52"/>
        <v/>
      </c>
      <c r="AI187" s="319" t="str">
        <f t="shared" si="53"/>
        <v/>
      </c>
      <c r="AK187" s="319" t="str">
        <f t="shared" si="54"/>
        <v/>
      </c>
      <c r="AM187" s="319" t="str">
        <f t="shared" si="55"/>
        <v/>
      </c>
      <c r="AO187" s="319" t="str">
        <f t="shared" si="56"/>
        <v/>
      </c>
      <c r="AQ187" s="319" t="str">
        <f t="shared" si="57"/>
        <v/>
      </c>
    </row>
    <row r="188" spans="5:43" customFormat="1">
      <c r="E188" s="319" t="str">
        <f t="shared" si="39"/>
        <v/>
      </c>
      <c r="G188" s="319" t="str">
        <f t="shared" si="39"/>
        <v/>
      </c>
      <c r="I188" s="319" t="str">
        <f t="shared" si="40"/>
        <v/>
      </c>
      <c r="K188" s="319" t="str">
        <f t="shared" si="41"/>
        <v/>
      </c>
      <c r="M188" s="319" t="str">
        <f t="shared" si="42"/>
        <v/>
      </c>
      <c r="O188" s="319" t="str">
        <f t="shared" si="43"/>
        <v/>
      </c>
      <c r="Q188" s="319" t="str">
        <f t="shared" si="44"/>
        <v/>
      </c>
      <c r="S188" s="319" t="str">
        <f t="shared" si="45"/>
        <v/>
      </c>
      <c r="U188" s="319" t="str">
        <f t="shared" si="46"/>
        <v/>
      </c>
      <c r="W188" s="319" t="str">
        <f t="shared" si="47"/>
        <v/>
      </c>
      <c r="Y188" s="319" t="str">
        <f t="shared" si="48"/>
        <v/>
      </c>
      <c r="AA188" s="319" t="str">
        <f t="shared" si="49"/>
        <v/>
      </c>
      <c r="AC188" s="319" t="str">
        <f t="shared" si="50"/>
        <v/>
      </c>
      <c r="AE188" s="319" t="str">
        <f t="shared" si="51"/>
        <v/>
      </c>
      <c r="AG188" s="319" t="str">
        <f t="shared" si="52"/>
        <v/>
      </c>
      <c r="AI188" s="319" t="str">
        <f t="shared" si="53"/>
        <v/>
      </c>
      <c r="AK188" s="319" t="str">
        <f t="shared" si="54"/>
        <v/>
      </c>
      <c r="AM188" s="319" t="str">
        <f t="shared" si="55"/>
        <v/>
      </c>
      <c r="AO188" s="319" t="str">
        <f t="shared" si="56"/>
        <v/>
      </c>
      <c r="AQ188" s="319" t="str">
        <f t="shared" si="57"/>
        <v/>
      </c>
    </row>
    <row r="189" spans="5:43" customFormat="1">
      <c r="E189" s="319" t="str">
        <f t="shared" si="39"/>
        <v/>
      </c>
      <c r="G189" s="319" t="str">
        <f t="shared" si="39"/>
        <v/>
      </c>
      <c r="I189" s="319" t="str">
        <f t="shared" si="40"/>
        <v/>
      </c>
      <c r="K189" s="319" t="str">
        <f t="shared" si="41"/>
        <v/>
      </c>
      <c r="M189" s="319" t="str">
        <f t="shared" si="42"/>
        <v/>
      </c>
      <c r="O189" s="319" t="str">
        <f t="shared" si="43"/>
        <v/>
      </c>
      <c r="Q189" s="319" t="str">
        <f t="shared" si="44"/>
        <v/>
      </c>
      <c r="S189" s="319" t="str">
        <f t="shared" si="45"/>
        <v/>
      </c>
      <c r="U189" s="319" t="str">
        <f t="shared" si="46"/>
        <v/>
      </c>
      <c r="W189" s="319" t="str">
        <f t="shared" si="47"/>
        <v/>
      </c>
      <c r="Y189" s="319" t="str">
        <f t="shared" si="48"/>
        <v/>
      </c>
      <c r="AA189" s="319" t="str">
        <f t="shared" si="49"/>
        <v/>
      </c>
      <c r="AC189" s="319" t="str">
        <f t="shared" si="50"/>
        <v/>
      </c>
      <c r="AE189" s="319" t="str">
        <f t="shared" si="51"/>
        <v/>
      </c>
      <c r="AG189" s="319" t="str">
        <f t="shared" si="52"/>
        <v/>
      </c>
      <c r="AI189" s="319" t="str">
        <f t="shared" si="53"/>
        <v/>
      </c>
      <c r="AK189" s="319" t="str">
        <f t="shared" si="54"/>
        <v/>
      </c>
      <c r="AM189" s="319" t="str">
        <f t="shared" si="55"/>
        <v/>
      </c>
      <c r="AO189" s="319" t="str">
        <f t="shared" si="56"/>
        <v/>
      </c>
      <c r="AQ189" s="319" t="str">
        <f t="shared" si="57"/>
        <v/>
      </c>
    </row>
    <row r="190" spans="5:43" customFormat="1">
      <c r="E190" s="319" t="str">
        <f t="shared" si="39"/>
        <v/>
      </c>
      <c r="G190" s="319" t="str">
        <f t="shared" si="39"/>
        <v/>
      </c>
      <c r="I190" s="319" t="str">
        <f t="shared" si="40"/>
        <v/>
      </c>
      <c r="K190" s="319" t="str">
        <f t="shared" si="41"/>
        <v/>
      </c>
      <c r="M190" s="319" t="str">
        <f t="shared" si="42"/>
        <v/>
      </c>
      <c r="O190" s="319" t="str">
        <f t="shared" si="43"/>
        <v/>
      </c>
      <c r="Q190" s="319" t="str">
        <f t="shared" si="44"/>
        <v/>
      </c>
      <c r="S190" s="319" t="str">
        <f t="shared" si="45"/>
        <v/>
      </c>
      <c r="U190" s="319" t="str">
        <f t="shared" si="46"/>
        <v/>
      </c>
      <c r="W190" s="319" t="str">
        <f t="shared" si="47"/>
        <v/>
      </c>
      <c r="Y190" s="319" t="str">
        <f t="shared" si="48"/>
        <v/>
      </c>
      <c r="AA190" s="319" t="str">
        <f t="shared" si="49"/>
        <v/>
      </c>
      <c r="AC190" s="319" t="str">
        <f t="shared" si="50"/>
        <v/>
      </c>
      <c r="AE190" s="319" t="str">
        <f t="shared" si="51"/>
        <v/>
      </c>
      <c r="AG190" s="319" t="str">
        <f t="shared" si="52"/>
        <v/>
      </c>
      <c r="AI190" s="319" t="str">
        <f t="shared" si="53"/>
        <v/>
      </c>
      <c r="AK190" s="319" t="str">
        <f t="shared" si="54"/>
        <v/>
      </c>
      <c r="AM190" s="319" t="str">
        <f t="shared" si="55"/>
        <v/>
      </c>
      <c r="AO190" s="319" t="str">
        <f t="shared" si="56"/>
        <v/>
      </c>
      <c r="AQ190" s="319" t="str">
        <f t="shared" si="57"/>
        <v/>
      </c>
    </row>
    <row r="191" spans="5:43" customFormat="1">
      <c r="E191" s="319" t="str">
        <f t="shared" si="39"/>
        <v/>
      </c>
      <c r="G191" s="319" t="str">
        <f t="shared" si="39"/>
        <v/>
      </c>
      <c r="I191" s="319" t="str">
        <f t="shared" si="40"/>
        <v/>
      </c>
      <c r="K191" s="319" t="str">
        <f t="shared" si="41"/>
        <v/>
      </c>
      <c r="M191" s="319" t="str">
        <f t="shared" si="42"/>
        <v/>
      </c>
      <c r="O191" s="319" t="str">
        <f t="shared" si="43"/>
        <v/>
      </c>
      <c r="Q191" s="319" t="str">
        <f t="shared" si="44"/>
        <v/>
      </c>
      <c r="S191" s="319" t="str">
        <f t="shared" si="45"/>
        <v/>
      </c>
      <c r="U191" s="319" t="str">
        <f t="shared" si="46"/>
        <v/>
      </c>
      <c r="W191" s="319" t="str">
        <f t="shared" si="47"/>
        <v/>
      </c>
      <c r="Y191" s="319" t="str">
        <f t="shared" si="48"/>
        <v/>
      </c>
      <c r="AA191" s="319" t="str">
        <f t="shared" si="49"/>
        <v/>
      </c>
      <c r="AC191" s="319" t="str">
        <f t="shared" si="50"/>
        <v/>
      </c>
      <c r="AE191" s="319" t="str">
        <f t="shared" si="51"/>
        <v/>
      </c>
      <c r="AG191" s="319" t="str">
        <f t="shared" si="52"/>
        <v/>
      </c>
      <c r="AI191" s="319" t="str">
        <f t="shared" si="53"/>
        <v/>
      </c>
      <c r="AK191" s="319" t="str">
        <f t="shared" si="54"/>
        <v/>
      </c>
      <c r="AM191" s="319" t="str">
        <f t="shared" si="55"/>
        <v/>
      </c>
      <c r="AO191" s="319" t="str">
        <f t="shared" si="56"/>
        <v/>
      </c>
      <c r="AQ191" s="319" t="str">
        <f t="shared" si="57"/>
        <v/>
      </c>
    </row>
    <row r="192" spans="5:43" customFormat="1">
      <c r="E192" s="319" t="str">
        <f t="shared" si="39"/>
        <v/>
      </c>
      <c r="G192" s="319" t="str">
        <f t="shared" si="39"/>
        <v/>
      </c>
      <c r="I192" s="319" t="str">
        <f t="shared" si="40"/>
        <v/>
      </c>
      <c r="K192" s="319" t="str">
        <f t="shared" si="41"/>
        <v/>
      </c>
      <c r="M192" s="319" t="str">
        <f t="shared" si="42"/>
        <v/>
      </c>
      <c r="O192" s="319" t="str">
        <f t="shared" si="43"/>
        <v/>
      </c>
      <c r="Q192" s="319" t="str">
        <f t="shared" si="44"/>
        <v/>
      </c>
      <c r="S192" s="319" t="str">
        <f t="shared" si="45"/>
        <v/>
      </c>
      <c r="U192" s="319" t="str">
        <f t="shared" si="46"/>
        <v/>
      </c>
      <c r="W192" s="319" t="str">
        <f t="shared" si="47"/>
        <v/>
      </c>
      <c r="Y192" s="319" t="str">
        <f t="shared" si="48"/>
        <v/>
      </c>
      <c r="AA192" s="319" t="str">
        <f t="shared" si="49"/>
        <v/>
      </c>
      <c r="AC192" s="319" t="str">
        <f t="shared" si="50"/>
        <v/>
      </c>
      <c r="AE192" s="319" t="str">
        <f t="shared" si="51"/>
        <v/>
      </c>
      <c r="AG192" s="319" t="str">
        <f t="shared" si="52"/>
        <v/>
      </c>
      <c r="AI192" s="319" t="str">
        <f t="shared" si="53"/>
        <v/>
      </c>
      <c r="AK192" s="319" t="str">
        <f t="shared" si="54"/>
        <v/>
      </c>
      <c r="AM192" s="319" t="str">
        <f t="shared" si="55"/>
        <v/>
      </c>
      <c r="AO192" s="319" t="str">
        <f t="shared" si="56"/>
        <v/>
      </c>
      <c r="AQ192" s="319" t="str">
        <f t="shared" si="57"/>
        <v/>
      </c>
    </row>
    <row r="193" spans="5:43" customFormat="1">
      <c r="E193" s="319" t="str">
        <f t="shared" si="39"/>
        <v/>
      </c>
      <c r="G193" s="319" t="str">
        <f t="shared" si="39"/>
        <v/>
      </c>
      <c r="I193" s="319" t="str">
        <f t="shared" si="40"/>
        <v/>
      </c>
      <c r="K193" s="319" t="str">
        <f t="shared" si="41"/>
        <v/>
      </c>
      <c r="M193" s="319" t="str">
        <f t="shared" si="42"/>
        <v/>
      </c>
      <c r="O193" s="319" t="str">
        <f t="shared" si="43"/>
        <v/>
      </c>
      <c r="Q193" s="319" t="str">
        <f t="shared" si="44"/>
        <v/>
      </c>
      <c r="S193" s="319" t="str">
        <f t="shared" si="45"/>
        <v/>
      </c>
      <c r="U193" s="319" t="str">
        <f t="shared" si="46"/>
        <v/>
      </c>
      <c r="W193" s="319" t="str">
        <f t="shared" si="47"/>
        <v/>
      </c>
      <c r="Y193" s="319" t="str">
        <f t="shared" si="48"/>
        <v/>
      </c>
      <c r="AA193" s="319" t="str">
        <f t="shared" si="49"/>
        <v/>
      </c>
      <c r="AC193" s="319" t="str">
        <f t="shared" si="50"/>
        <v/>
      </c>
      <c r="AE193" s="319" t="str">
        <f t="shared" si="51"/>
        <v/>
      </c>
      <c r="AG193" s="319" t="str">
        <f t="shared" si="52"/>
        <v/>
      </c>
      <c r="AI193" s="319" t="str">
        <f t="shared" si="53"/>
        <v/>
      </c>
      <c r="AK193" s="319" t="str">
        <f t="shared" si="54"/>
        <v/>
      </c>
      <c r="AM193" s="319" t="str">
        <f t="shared" si="55"/>
        <v/>
      </c>
      <c r="AO193" s="319" t="str">
        <f t="shared" si="56"/>
        <v/>
      </c>
      <c r="AQ193" s="319" t="str">
        <f t="shared" si="57"/>
        <v/>
      </c>
    </row>
    <row r="194" spans="5:43" customFormat="1">
      <c r="E194" s="319" t="str">
        <f t="shared" si="39"/>
        <v/>
      </c>
      <c r="G194" s="319" t="str">
        <f t="shared" si="39"/>
        <v/>
      </c>
      <c r="I194" s="319" t="str">
        <f t="shared" si="40"/>
        <v/>
      </c>
      <c r="K194" s="319" t="str">
        <f t="shared" si="41"/>
        <v/>
      </c>
      <c r="M194" s="319" t="str">
        <f t="shared" si="42"/>
        <v/>
      </c>
      <c r="O194" s="319" t="str">
        <f t="shared" si="43"/>
        <v/>
      </c>
      <c r="Q194" s="319" t="str">
        <f t="shared" si="44"/>
        <v/>
      </c>
      <c r="S194" s="319" t="str">
        <f t="shared" si="45"/>
        <v/>
      </c>
      <c r="U194" s="319" t="str">
        <f t="shared" si="46"/>
        <v/>
      </c>
      <c r="W194" s="319" t="str">
        <f t="shared" si="47"/>
        <v/>
      </c>
      <c r="Y194" s="319" t="str">
        <f t="shared" si="48"/>
        <v/>
      </c>
      <c r="AA194" s="319" t="str">
        <f t="shared" si="49"/>
        <v/>
      </c>
      <c r="AC194" s="319" t="str">
        <f t="shared" si="50"/>
        <v/>
      </c>
      <c r="AE194" s="319" t="str">
        <f t="shared" si="51"/>
        <v/>
      </c>
      <c r="AG194" s="319" t="str">
        <f t="shared" si="52"/>
        <v/>
      </c>
      <c r="AI194" s="319" t="str">
        <f t="shared" si="53"/>
        <v/>
      </c>
      <c r="AK194" s="319" t="str">
        <f t="shared" si="54"/>
        <v/>
      </c>
      <c r="AM194" s="319" t="str">
        <f t="shared" si="55"/>
        <v/>
      </c>
      <c r="AO194" s="319" t="str">
        <f t="shared" si="56"/>
        <v/>
      </c>
      <c r="AQ194" s="319" t="str">
        <f t="shared" si="57"/>
        <v/>
      </c>
    </row>
    <row r="195" spans="5:43" customFormat="1">
      <c r="E195" s="319" t="str">
        <f t="shared" si="39"/>
        <v/>
      </c>
      <c r="G195" s="319" t="str">
        <f t="shared" si="39"/>
        <v/>
      </c>
      <c r="I195" s="319" t="str">
        <f t="shared" si="40"/>
        <v/>
      </c>
      <c r="K195" s="319" t="str">
        <f t="shared" si="41"/>
        <v/>
      </c>
      <c r="M195" s="319" t="str">
        <f t="shared" si="42"/>
        <v/>
      </c>
      <c r="O195" s="319" t="str">
        <f t="shared" si="43"/>
        <v/>
      </c>
      <c r="Q195" s="319" t="str">
        <f t="shared" si="44"/>
        <v/>
      </c>
      <c r="S195" s="319" t="str">
        <f t="shared" si="45"/>
        <v/>
      </c>
      <c r="U195" s="319" t="str">
        <f t="shared" si="46"/>
        <v/>
      </c>
      <c r="W195" s="319" t="str">
        <f t="shared" si="47"/>
        <v/>
      </c>
      <c r="Y195" s="319" t="str">
        <f t="shared" si="48"/>
        <v/>
      </c>
      <c r="AA195" s="319" t="str">
        <f t="shared" si="49"/>
        <v/>
      </c>
      <c r="AC195" s="319" t="str">
        <f t="shared" si="50"/>
        <v/>
      </c>
      <c r="AE195" s="319" t="str">
        <f t="shared" si="51"/>
        <v/>
      </c>
      <c r="AG195" s="319" t="str">
        <f t="shared" si="52"/>
        <v/>
      </c>
      <c r="AI195" s="319" t="str">
        <f t="shared" si="53"/>
        <v/>
      </c>
      <c r="AK195" s="319" t="str">
        <f t="shared" si="54"/>
        <v/>
      </c>
      <c r="AM195" s="319" t="str">
        <f t="shared" si="55"/>
        <v/>
      </c>
      <c r="AO195" s="319" t="str">
        <f t="shared" si="56"/>
        <v/>
      </c>
      <c r="AQ195" s="319" t="str">
        <f t="shared" si="57"/>
        <v/>
      </c>
    </row>
    <row r="196" spans="5:43" customFormat="1">
      <c r="E196" s="319" t="str">
        <f t="shared" si="39"/>
        <v/>
      </c>
      <c r="G196" s="319" t="str">
        <f t="shared" si="39"/>
        <v/>
      </c>
      <c r="I196" s="319" t="str">
        <f t="shared" si="40"/>
        <v/>
      </c>
      <c r="K196" s="319" t="str">
        <f t="shared" si="41"/>
        <v/>
      </c>
      <c r="M196" s="319" t="str">
        <f t="shared" si="42"/>
        <v/>
      </c>
      <c r="O196" s="319" t="str">
        <f t="shared" si="43"/>
        <v/>
      </c>
      <c r="Q196" s="319" t="str">
        <f t="shared" si="44"/>
        <v/>
      </c>
      <c r="S196" s="319" t="str">
        <f t="shared" si="45"/>
        <v/>
      </c>
      <c r="U196" s="319" t="str">
        <f t="shared" si="46"/>
        <v/>
      </c>
      <c r="W196" s="319" t="str">
        <f t="shared" si="47"/>
        <v/>
      </c>
      <c r="Y196" s="319" t="str">
        <f t="shared" si="48"/>
        <v/>
      </c>
      <c r="AA196" s="319" t="str">
        <f t="shared" si="49"/>
        <v/>
      </c>
      <c r="AC196" s="319" t="str">
        <f t="shared" si="50"/>
        <v/>
      </c>
      <c r="AE196" s="319" t="str">
        <f t="shared" si="51"/>
        <v/>
      </c>
      <c r="AG196" s="319" t="str">
        <f t="shared" si="52"/>
        <v/>
      </c>
      <c r="AI196" s="319" t="str">
        <f t="shared" si="53"/>
        <v/>
      </c>
      <c r="AK196" s="319" t="str">
        <f t="shared" si="54"/>
        <v/>
      </c>
      <c r="AM196" s="319" t="str">
        <f t="shared" si="55"/>
        <v/>
      </c>
      <c r="AO196" s="319" t="str">
        <f t="shared" si="56"/>
        <v/>
      </c>
      <c r="AQ196" s="319" t="str">
        <f t="shared" si="57"/>
        <v/>
      </c>
    </row>
    <row r="197" spans="5:43" customFormat="1">
      <c r="E197" s="319" t="str">
        <f t="shared" si="39"/>
        <v/>
      </c>
      <c r="G197" s="319" t="str">
        <f t="shared" si="39"/>
        <v/>
      </c>
      <c r="I197" s="319" t="str">
        <f t="shared" si="40"/>
        <v/>
      </c>
      <c r="K197" s="319" t="str">
        <f t="shared" si="41"/>
        <v/>
      </c>
      <c r="M197" s="319" t="str">
        <f t="shared" si="42"/>
        <v/>
      </c>
      <c r="O197" s="319" t="str">
        <f t="shared" si="43"/>
        <v/>
      </c>
      <c r="Q197" s="319" t="str">
        <f t="shared" si="44"/>
        <v/>
      </c>
      <c r="S197" s="319" t="str">
        <f t="shared" si="45"/>
        <v/>
      </c>
      <c r="U197" s="319" t="str">
        <f t="shared" si="46"/>
        <v/>
      </c>
      <c r="W197" s="319" t="str">
        <f t="shared" si="47"/>
        <v/>
      </c>
      <c r="Y197" s="319" t="str">
        <f t="shared" si="48"/>
        <v/>
      </c>
      <c r="AA197" s="319" t="str">
        <f t="shared" si="49"/>
        <v/>
      </c>
      <c r="AC197" s="319" t="str">
        <f t="shared" si="50"/>
        <v/>
      </c>
      <c r="AE197" s="319" t="str">
        <f t="shared" si="51"/>
        <v/>
      </c>
      <c r="AG197" s="319" t="str">
        <f t="shared" si="52"/>
        <v/>
      </c>
      <c r="AI197" s="319" t="str">
        <f t="shared" si="53"/>
        <v/>
      </c>
      <c r="AK197" s="319" t="str">
        <f t="shared" si="54"/>
        <v/>
      </c>
      <c r="AM197" s="319" t="str">
        <f t="shared" si="55"/>
        <v/>
      </c>
      <c r="AO197" s="319" t="str">
        <f t="shared" si="56"/>
        <v/>
      </c>
      <c r="AQ197" s="319" t="str">
        <f t="shared" si="57"/>
        <v/>
      </c>
    </row>
    <row r="198" spans="5:43" customFormat="1">
      <c r="E198" s="319" t="str">
        <f t="shared" si="39"/>
        <v/>
      </c>
      <c r="G198" s="319" t="str">
        <f t="shared" si="39"/>
        <v/>
      </c>
      <c r="I198" s="319" t="str">
        <f t="shared" si="40"/>
        <v/>
      </c>
      <c r="K198" s="319" t="str">
        <f t="shared" si="41"/>
        <v/>
      </c>
      <c r="M198" s="319" t="str">
        <f t="shared" si="42"/>
        <v/>
      </c>
      <c r="O198" s="319" t="str">
        <f t="shared" si="43"/>
        <v/>
      </c>
      <c r="Q198" s="319" t="str">
        <f t="shared" si="44"/>
        <v/>
      </c>
      <c r="S198" s="319" t="str">
        <f t="shared" si="45"/>
        <v/>
      </c>
      <c r="U198" s="319" t="str">
        <f t="shared" si="46"/>
        <v/>
      </c>
      <c r="W198" s="319" t="str">
        <f t="shared" si="47"/>
        <v/>
      </c>
      <c r="Y198" s="319" t="str">
        <f t="shared" si="48"/>
        <v/>
      </c>
      <c r="AA198" s="319" t="str">
        <f t="shared" si="49"/>
        <v/>
      </c>
      <c r="AC198" s="319" t="str">
        <f t="shared" si="50"/>
        <v/>
      </c>
      <c r="AE198" s="319" t="str">
        <f t="shared" si="51"/>
        <v/>
      </c>
      <c r="AG198" s="319" t="str">
        <f t="shared" si="52"/>
        <v/>
      </c>
      <c r="AI198" s="319" t="str">
        <f t="shared" si="53"/>
        <v/>
      </c>
      <c r="AK198" s="319" t="str">
        <f t="shared" si="54"/>
        <v/>
      </c>
      <c r="AM198" s="319" t="str">
        <f t="shared" si="55"/>
        <v/>
      </c>
      <c r="AO198" s="319" t="str">
        <f t="shared" si="56"/>
        <v/>
      </c>
      <c r="AQ198" s="319" t="str">
        <f t="shared" si="57"/>
        <v/>
      </c>
    </row>
    <row r="199" spans="5:43" customFormat="1">
      <c r="E199" s="319" t="str">
        <f t="shared" si="39"/>
        <v/>
      </c>
      <c r="G199" s="319" t="str">
        <f t="shared" si="39"/>
        <v/>
      </c>
      <c r="I199" s="319" t="str">
        <f t="shared" si="40"/>
        <v/>
      </c>
      <c r="K199" s="319" t="str">
        <f t="shared" si="41"/>
        <v/>
      </c>
      <c r="M199" s="319" t="str">
        <f t="shared" si="42"/>
        <v/>
      </c>
      <c r="O199" s="319" t="str">
        <f t="shared" si="43"/>
        <v/>
      </c>
      <c r="Q199" s="319" t="str">
        <f t="shared" si="44"/>
        <v/>
      </c>
      <c r="S199" s="319" t="str">
        <f t="shared" si="45"/>
        <v/>
      </c>
      <c r="U199" s="319" t="str">
        <f t="shared" si="46"/>
        <v/>
      </c>
      <c r="W199" s="319" t="str">
        <f t="shared" si="47"/>
        <v/>
      </c>
      <c r="Y199" s="319" t="str">
        <f t="shared" si="48"/>
        <v/>
      </c>
      <c r="AA199" s="319" t="str">
        <f t="shared" si="49"/>
        <v/>
      </c>
      <c r="AC199" s="319" t="str">
        <f t="shared" si="50"/>
        <v/>
      </c>
      <c r="AE199" s="319" t="str">
        <f t="shared" si="51"/>
        <v/>
      </c>
      <c r="AG199" s="319" t="str">
        <f t="shared" si="52"/>
        <v/>
      </c>
      <c r="AI199" s="319" t="str">
        <f t="shared" si="53"/>
        <v/>
      </c>
      <c r="AK199" s="319" t="str">
        <f t="shared" si="54"/>
        <v/>
      </c>
      <c r="AM199" s="319" t="str">
        <f t="shared" si="55"/>
        <v/>
      </c>
      <c r="AO199" s="319" t="str">
        <f t="shared" si="56"/>
        <v/>
      </c>
      <c r="AQ199" s="319" t="str">
        <f t="shared" si="57"/>
        <v/>
      </c>
    </row>
    <row r="200" spans="5:43" customFormat="1">
      <c r="E200" s="319" t="str">
        <f t="shared" si="39"/>
        <v/>
      </c>
      <c r="G200" s="319" t="str">
        <f t="shared" si="39"/>
        <v/>
      </c>
      <c r="I200" s="319" t="str">
        <f t="shared" si="40"/>
        <v/>
      </c>
      <c r="K200" s="319" t="str">
        <f t="shared" si="41"/>
        <v/>
      </c>
      <c r="M200" s="319" t="str">
        <f t="shared" si="42"/>
        <v/>
      </c>
      <c r="O200" s="319" t="str">
        <f t="shared" si="43"/>
        <v/>
      </c>
      <c r="Q200" s="319" t="str">
        <f t="shared" si="44"/>
        <v/>
      </c>
      <c r="S200" s="319" t="str">
        <f t="shared" si="45"/>
        <v/>
      </c>
      <c r="U200" s="319" t="str">
        <f t="shared" si="46"/>
        <v/>
      </c>
      <c r="W200" s="319" t="str">
        <f t="shared" si="47"/>
        <v/>
      </c>
      <c r="Y200" s="319" t="str">
        <f t="shared" si="48"/>
        <v/>
      </c>
      <c r="AA200" s="319" t="str">
        <f t="shared" si="49"/>
        <v/>
      </c>
      <c r="AC200" s="319" t="str">
        <f t="shared" si="50"/>
        <v/>
      </c>
      <c r="AE200" s="319" t="str">
        <f t="shared" si="51"/>
        <v/>
      </c>
      <c r="AG200" s="319" t="str">
        <f t="shared" si="52"/>
        <v/>
      </c>
      <c r="AI200" s="319" t="str">
        <f t="shared" si="53"/>
        <v/>
      </c>
      <c r="AK200" s="319" t="str">
        <f t="shared" si="54"/>
        <v/>
      </c>
      <c r="AM200" s="319" t="str">
        <f t="shared" si="55"/>
        <v/>
      </c>
      <c r="AO200" s="319" t="str">
        <f t="shared" si="56"/>
        <v/>
      </c>
      <c r="AQ200" s="319" t="str">
        <f t="shared" si="57"/>
        <v/>
      </c>
    </row>
    <row r="201" spans="5:43" customFormat="1">
      <c r="E201" s="319" t="str">
        <f t="shared" si="39"/>
        <v/>
      </c>
      <c r="G201" s="319" t="str">
        <f t="shared" si="39"/>
        <v/>
      </c>
      <c r="I201" s="319" t="str">
        <f t="shared" si="40"/>
        <v/>
      </c>
      <c r="K201" s="319" t="str">
        <f t="shared" si="41"/>
        <v/>
      </c>
      <c r="M201" s="319" t="str">
        <f t="shared" si="42"/>
        <v/>
      </c>
      <c r="O201" s="319" t="str">
        <f t="shared" si="43"/>
        <v/>
      </c>
      <c r="Q201" s="319" t="str">
        <f t="shared" si="44"/>
        <v/>
      </c>
      <c r="S201" s="319" t="str">
        <f t="shared" si="45"/>
        <v/>
      </c>
      <c r="U201" s="319" t="str">
        <f t="shared" si="46"/>
        <v/>
      </c>
      <c r="W201" s="319" t="str">
        <f t="shared" si="47"/>
        <v/>
      </c>
      <c r="Y201" s="319" t="str">
        <f t="shared" si="48"/>
        <v/>
      </c>
      <c r="AA201" s="319" t="str">
        <f t="shared" si="49"/>
        <v/>
      </c>
      <c r="AC201" s="319" t="str">
        <f t="shared" si="50"/>
        <v/>
      </c>
      <c r="AE201" s="319" t="str">
        <f t="shared" si="51"/>
        <v/>
      </c>
      <c r="AG201" s="319" t="str">
        <f t="shared" si="52"/>
        <v/>
      </c>
      <c r="AI201" s="319" t="str">
        <f t="shared" si="53"/>
        <v/>
      </c>
      <c r="AK201" s="319" t="str">
        <f t="shared" si="54"/>
        <v/>
      </c>
      <c r="AM201" s="319" t="str">
        <f t="shared" si="55"/>
        <v/>
      </c>
      <c r="AO201" s="319" t="str">
        <f t="shared" si="56"/>
        <v/>
      </c>
      <c r="AQ201" s="319" t="str">
        <f t="shared" si="57"/>
        <v/>
      </c>
    </row>
    <row r="202" spans="5:43" customFormat="1">
      <c r="E202" s="319" t="str">
        <f t="shared" si="39"/>
        <v/>
      </c>
      <c r="G202" s="319" t="str">
        <f t="shared" si="39"/>
        <v/>
      </c>
      <c r="I202" s="319" t="str">
        <f t="shared" si="40"/>
        <v/>
      </c>
      <c r="K202" s="319" t="str">
        <f t="shared" si="41"/>
        <v/>
      </c>
      <c r="M202" s="319" t="str">
        <f t="shared" si="42"/>
        <v/>
      </c>
      <c r="O202" s="319" t="str">
        <f t="shared" si="43"/>
        <v/>
      </c>
      <c r="Q202" s="319" t="str">
        <f t="shared" si="44"/>
        <v/>
      </c>
      <c r="S202" s="319" t="str">
        <f t="shared" si="45"/>
        <v/>
      </c>
      <c r="U202" s="319" t="str">
        <f t="shared" si="46"/>
        <v/>
      </c>
      <c r="W202" s="319" t="str">
        <f t="shared" si="47"/>
        <v/>
      </c>
      <c r="Y202" s="319" t="str">
        <f t="shared" si="48"/>
        <v/>
      </c>
      <c r="AA202" s="319" t="str">
        <f t="shared" si="49"/>
        <v/>
      </c>
      <c r="AC202" s="319" t="str">
        <f t="shared" si="50"/>
        <v/>
      </c>
      <c r="AE202" s="319" t="str">
        <f t="shared" si="51"/>
        <v/>
      </c>
      <c r="AG202" s="319" t="str">
        <f t="shared" si="52"/>
        <v/>
      </c>
      <c r="AI202" s="319" t="str">
        <f t="shared" si="53"/>
        <v/>
      </c>
      <c r="AK202" s="319" t="str">
        <f t="shared" si="54"/>
        <v/>
      </c>
      <c r="AM202" s="319" t="str">
        <f t="shared" si="55"/>
        <v/>
      </c>
      <c r="AO202" s="319" t="str">
        <f t="shared" si="56"/>
        <v/>
      </c>
      <c r="AQ202" s="319" t="str">
        <f t="shared" si="57"/>
        <v/>
      </c>
    </row>
    <row r="203" spans="5:43" customFormat="1">
      <c r="E203" s="319" t="str">
        <f t="shared" si="39"/>
        <v/>
      </c>
      <c r="G203" s="319" t="str">
        <f t="shared" si="39"/>
        <v/>
      </c>
      <c r="I203" s="319" t="str">
        <f t="shared" si="40"/>
        <v/>
      </c>
      <c r="K203" s="319" t="str">
        <f t="shared" si="41"/>
        <v/>
      </c>
      <c r="M203" s="319" t="str">
        <f t="shared" si="42"/>
        <v/>
      </c>
      <c r="O203" s="319" t="str">
        <f t="shared" si="43"/>
        <v/>
      </c>
      <c r="Q203" s="319" t="str">
        <f t="shared" si="44"/>
        <v/>
      </c>
      <c r="S203" s="319" t="str">
        <f t="shared" si="45"/>
        <v/>
      </c>
      <c r="U203" s="319" t="str">
        <f t="shared" si="46"/>
        <v/>
      </c>
      <c r="W203" s="319" t="str">
        <f t="shared" si="47"/>
        <v/>
      </c>
      <c r="Y203" s="319" t="str">
        <f t="shared" si="48"/>
        <v/>
      </c>
      <c r="AA203" s="319" t="str">
        <f t="shared" si="49"/>
        <v/>
      </c>
      <c r="AC203" s="319" t="str">
        <f t="shared" si="50"/>
        <v/>
      </c>
      <c r="AE203" s="319" t="str">
        <f t="shared" si="51"/>
        <v/>
      </c>
      <c r="AG203" s="319" t="str">
        <f t="shared" si="52"/>
        <v/>
      </c>
      <c r="AI203" s="319" t="str">
        <f t="shared" si="53"/>
        <v/>
      </c>
      <c r="AK203" s="319" t="str">
        <f t="shared" si="54"/>
        <v/>
      </c>
      <c r="AM203" s="319" t="str">
        <f t="shared" si="55"/>
        <v/>
      </c>
      <c r="AO203" s="319" t="str">
        <f t="shared" si="56"/>
        <v/>
      </c>
      <c r="AQ203" s="319" t="str">
        <f t="shared" si="57"/>
        <v/>
      </c>
    </row>
    <row r="204" spans="5:43" customFormat="1">
      <c r="E204" s="319" t="str">
        <f t="shared" si="39"/>
        <v/>
      </c>
      <c r="G204" s="319" t="str">
        <f t="shared" si="39"/>
        <v/>
      </c>
      <c r="I204" s="319" t="str">
        <f t="shared" si="40"/>
        <v/>
      </c>
      <c r="K204" s="319" t="str">
        <f t="shared" si="41"/>
        <v/>
      </c>
      <c r="M204" s="319" t="str">
        <f t="shared" si="42"/>
        <v/>
      </c>
      <c r="O204" s="319" t="str">
        <f t="shared" si="43"/>
        <v/>
      </c>
      <c r="Q204" s="319" t="str">
        <f t="shared" si="44"/>
        <v/>
      </c>
      <c r="S204" s="319" t="str">
        <f t="shared" si="45"/>
        <v/>
      </c>
      <c r="U204" s="319" t="str">
        <f t="shared" si="46"/>
        <v/>
      </c>
      <c r="W204" s="319" t="str">
        <f t="shared" si="47"/>
        <v/>
      </c>
      <c r="Y204" s="319" t="str">
        <f t="shared" si="48"/>
        <v/>
      </c>
      <c r="AA204" s="319" t="str">
        <f t="shared" si="49"/>
        <v/>
      </c>
      <c r="AC204" s="319" t="str">
        <f t="shared" si="50"/>
        <v/>
      </c>
      <c r="AE204" s="319" t="str">
        <f t="shared" si="51"/>
        <v/>
      </c>
      <c r="AG204" s="319" t="str">
        <f t="shared" si="52"/>
        <v/>
      </c>
      <c r="AI204" s="319" t="str">
        <f t="shared" si="53"/>
        <v/>
      </c>
      <c r="AK204" s="319" t="str">
        <f t="shared" si="54"/>
        <v/>
      </c>
      <c r="AM204" s="319" t="str">
        <f t="shared" si="55"/>
        <v/>
      </c>
      <c r="AO204" s="319" t="str">
        <f t="shared" si="56"/>
        <v/>
      </c>
      <c r="AQ204" s="319" t="str">
        <f t="shared" si="57"/>
        <v/>
      </c>
    </row>
    <row r="205" spans="5:43" customFormat="1">
      <c r="E205" s="319" t="str">
        <f t="shared" ref="E205:G268" si="58">IF(OR($B205=0,D205=0),"",D205/$B205)</f>
        <v/>
      </c>
      <c r="G205" s="319" t="str">
        <f t="shared" si="58"/>
        <v/>
      </c>
      <c r="I205" s="319" t="str">
        <f t="shared" ref="I205:I268" si="59">IF(OR($B205=0,H205=0),"",H205/$B205)</f>
        <v/>
      </c>
      <c r="K205" s="319" t="str">
        <f t="shared" ref="K205:K268" si="60">IF(OR($B205=0,J205=0),"",J205/$B205)</f>
        <v/>
      </c>
      <c r="M205" s="319" t="str">
        <f t="shared" ref="M205:M268" si="61">IF(OR($B205=0,L205=0),"",L205/$B205)</f>
        <v/>
      </c>
      <c r="O205" s="319" t="str">
        <f t="shared" ref="O205:O268" si="62">IF(OR($B205=0,N205=0),"",N205/$B205)</f>
        <v/>
      </c>
      <c r="Q205" s="319" t="str">
        <f t="shared" ref="Q205:Q268" si="63">IF(OR($B205=0,P205=0),"",P205/$B205)</f>
        <v/>
      </c>
      <c r="S205" s="319" t="str">
        <f t="shared" ref="S205:S268" si="64">IF(OR($B205=0,R205=0),"",R205/$B205)</f>
        <v/>
      </c>
      <c r="U205" s="319" t="str">
        <f t="shared" ref="U205:U268" si="65">IF(OR($B205=0,T205=0),"",T205/$B205)</f>
        <v/>
      </c>
      <c r="W205" s="319" t="str">
        <f t="shared" ref="W205:W268" si="66">IF(OR($B205=0,V205=0),"",V205/$B205)</f>
        <v/>
      </c>
      <c r="Y205" s="319" t="str">
        <f t="shared" ref="Y205:Y268" si="67">IF(OR($B205=0,X205=0),"",X205/$B205)</f>
        <v/>
      </c>
      <c r="AA205" s="319" t="str">
        <f t="shared" ref="AA205:AA268" si="68">IF(OR($B205=0,Z205=0),"",Z205/$B205)</f>
        <v/>
      </c>
      <c r="AC205" s="319" t="str">
        <f t="shared" ref="AC205:AC268" si="69">IF(OR($B205=0,AB205=0),"",AB205/$B205)</f>
        <v/>
      </c>
      <c r="AE205" s="319" t="str">
        <f t="shared" ref="AE205:AE268" si="70">IF(OR($B205=0,AD205=0),"",AD205/$B205)</f>
        <v/>
      </c>
      <c r="AG205" s="319" t="str">
        <f t="shared" ref="AG205:AG268" si="71">IF(OR($B205=0,AF205=0),"",AF205/$B205)</f>
        <v/>
      </c>
      <c r="AI205" s="319" t="str">
        <f t="shared" ref="AI205:AI268" si="72">IF(OR($B205=0,AH205=0),"",AH205/$B205)</f>
        <v/>
      </c>
      <c r="AK205" s="319" t="str">
        <f t="shared" ref="AK205:AK268" si="73">IF(OR($B205=0,AJ205=0),"",AJ205/$B205)</f>
        <v/>
      </c>
      <c r="AM205" s="319" t="str">
        <f t="shared" ref="AM205:AM268" si="74">IF(OR($B205=0,AL205=0),"",AL205/$B205)</f>
        <v/>
      </c>
      <c r="AO205" s="319" t="str">
        <f t="shared" ref="AO205:AO268" si="75">IF(OR($B205=0,AN205=0),"",AN205/$B205)</f>
        <v/>
      </c>
      <c r="AQ205" s="319" t="str">
        <f t="shared" ref="AQ205:AQ268" si="76">IF(OR($B205=0,AP205=0),"",AP205/$B205)</f>
        <v/>
      </c>
    </row>
    <row r="206" spans="5:43" customFormat="1">
      <c r="E206" s="319" t="str">
        <f t="shared" si="58"/>
        <v/>
      </c>
      <c r="G206" s="319" t="str">
        <f t="shared" si="58"/>
        <v/>
      </c>
      <c r="I206" s="319" t="str">
        <f t="shared" si="59"/>
        <v/>
      </c>
      <c r="K206" s="319" t="str">
        <f t="shared" si="60"/>
        <v/>
      </c>
      <c r="M206" s="319" t="str">
        <f t="shared" si="61"/>
        <v/>
      </c>
      <c r="O206" s="319" t="str">
        <f t="shared" si="62"/>
        <v/>
      </c>
      <c r="Q206" s="319" t="str">
        <f t="shared" si="63"/>
        <v/>
      </c>
      <c r="S206" s="319" t="str">
        <f t="shared" si="64"/>
        <v/>
      </c>
      <c r="U206" s="319" t="str">
        <f t="shared" si="65"/>
        <v/>
      </c>
      <c r="W206" s="319" t="str">
        <f t="shared" si="66"/>
        <v/>
      </c>
      <c r="Y206" s="319" t="str">
        <f t="shared" si="67"/>
        <v/>
      </c>
      <c r="AA206" s="319" t="str">
        <f t="shared" si="68"/>
        <v/>
      </c>
      <c r="AC206" s="319" t="str">
        <f t="shared" si="69"/>
        <v/>
      </c>
      <c r="AE206" s="319" t="str">
        <f t="shared" si="70"/>
        <v/>
      </c>
      <c r="AG206" s="319" t="str">
        <f t="shared" si="71"/>
        <v/>
      </c>
      <c r="AI206" s="319" t="str">
        <f t="shared" si="72"/>
        <v/>
      </c>
      <c r="AK206" s="319" t="str">
        <f t="shared" si="73"/>
        <v/>
      </c>
      <c r="AM206" s="319" t="str">
        <f t="shared" si="74"/>
        <v/>
      </c>
      <c r="AO206" s="319" t="str">
        <f t="shared" si="75"/>
        <v/>
      </c>
      <c r="AQ206" s="319" t="str">
        <f t="shared" si="76"/>
        <v/>
      </c>
    </row>
    <row r="207" spans="5:43" customFormat="1">
      <c r="E207" s="319" t="str">
        <f t="shared" si="58"/>
        <v/>
      </c>
      <c r="G207" s="319" t="str">
        <f t="shared" si="58"/>
        <v/>
      </c>
      <c r="I207" s="319" t="str">
        <f t="shared" si="59"/>
        <v/>
      </c>
      <c r="K207" s="319" t="str">
        <f t="shared" si="60"/>
        <v/>
      </c>
      <c r="M207" s="319" t="str">
        <f t="shared" si="61"/>
        <v/>
      </c>
      <c r="O207" s="319" t="str">
        <f t="shared" si="62"/>
        <v/>
      </c>
      <c r="Q207" s="319" t="str">
        <f t="shared" si="63"/>
        <v/>
      </c>
      <c r="S207" s="319" t="str">
        <f t="shared" si="64"/>
        <v/>
      </c>
      <c r="U207" s="319" t="str">
        <f t="shared" si="65"/>
        <v/>
      </c>
      <c r="W207" s="319" t="str">
        <f t="shared" si="66"/>
        <v/>
      </c>
      <c r="Y207" s="319" t="str">
        <f t="shared" si="67"/>
        <v/>
      </c>
      <c r="AA207" s="319" t="str">
        <f t="shared" si="68"/>
        <v/>
      </c>
      <c r="AC207" s="319" t="str">
        <f t="shared" si="69"/>
        <v/>
      </c>
      <c r="AE207" s="319" t="str">
        <f t="shared" si="70"/>
        <v/>
      </c>
      <c r="AG207" s="319" t="str">
        <f t="shared" si="71"/>
        <v/>
      </c>
      <c r="AI207" s="319" t="str">
        <f t="shared" si="72"/>
        <v/>
      </c>
      <c r="AK207" s="319" t="str">
        <f t="shared" si="73"/>
        <v/>
      </c>
      <c r="AM207" s="319" t="str">
        <f t="shared" si="74"/>
        <v/>
      </c>
      <c r="AO207" s="319" t="str">
        <f t="shared" si="75"/>
        <v/>
      </c>
      <c r="AQ207" s="319" t="str">
        <f t="shared" si="76"/>
        <v/>
      </c>
    </row>
    <row r="208" spans="5:43" customFormat="1">
      <c r="E208" s="319" t="str">
        <f t="shared" si="58"/>
        <v/>
      </c>
      <c r="G208" s="319" t="str">
        <f t="shared" si="58"/>
        <v/>
      </c>
      <c r="I208" s="319" t="str">
        <f t="shared" si="59"/>
        <v/>
      </c>
      <c r="K208" s="319" t="str">
        <f t="shared" si="60"/>
        <v/>
      </c>
      <c r="M208" s="319" t="str">
        <f t="shared" si="61"/>
        <v/>
      </c>
      <c r="O208" s="319" t="str">
        <f t="shared" si="62"/>
        <v/>
      </c>
      <c r="Q208" s="319" t="str">
        <f t="shared" si="63"/>
        <v/>
      </c>
      <c r="S208" s="319" t="str">
        <f t="shared" si="64"/>
        <v/>
      </c>
      <c r="U208" s="319" t="str">
        <f t="shared" si="65"/>
        <v/>
      </c>
      <c r="W208" s="319" t="str">
        <f t="shared" si="66"/>
        <v/>
      </c>
      <c r="Y208" s="319" t="str">
        <f t="shared" si="67"/>
        <v/>
      </c>
      <c r="AA208" s="319" t="str">
        <f t="shared" si="68"/>
        <v/>
      </c>
      <c r="AC208" s="319" t="str">
        <f t="shared" si="69"/>
        <v/>
      </c>
      <c r="AE208" s="319" t="str">
        <f t="shared" si="70"/>
        <v/>
      </c>
      <c r="AG208" s="319" t="str">
        <f t="shared" si="71"/>
        <v/>
      </c>
      <c r="AI208" s="319" t="str">
        <f t="shared" si="72"/>
        <v/>
      </c>
      <c r="AK208" s="319" t="str">
        <f t="shared" si="73"/>
        <v/>
      </c>
      <c r="AM208" s="319" t="str">
        <f t="shared" si="74"/>
        <v/>
      </c>
      <c r="AO208" s="319" t="str">
        <f t="shared" si="75"/>
        <v/>
      </c>
      <c r="AQ208" s="319" t="str">
        <f t="shared" si="76"/>
        <v/>
      </c>
    </row>
    <row r="209" spans="5:43" customFormat="1">
      <c r="E209" s="319" t="str">
        <f t="shared" si="58"/>
        <v/>
      </c>
      <c r="G209" s="319" t="str">
        <f t="shared" si="58"/>
        <v/>
      </c>
      <c r="I209" s="319" t="str">
        <f t="shared" si="59"/>
        <v/>
      </c>
      <c r="K209" s="319" t="str">
        <f t="shared" si="60"/>
        <v/>
      </c>
      <c r="M209" s="319" t="str">
        <f t="shared" si="61"/>
        <v/>
      </c>
      <c r="O209" s="319" t="str">
        <f t="shared" si="62"/>
        <v/>
      </c>
      <c r="Q209" s="319" t="str">
        <f t="shared" si="63"/>
        <v/>
      </c>
      <c r="S209" s="319" t="str">
        <f t="shared" si="64"/>
        <v/>
      </c>
      <c r="U209" s="319" t="str">
        <f t="shared" si="65"/>
        <v/>
      </c>
      <c r="W209" s="319" t="str">
        <f t="shared" si="66"/>
        <v/>
      </c>
      <c r="Y209" s="319" t="str">
        <f t="shared" si="67"/>
        <v/>
      </c>
      <c r="AA209" s="319" t="str">
        <f t="shared" si="68"/>
        <v/>
      </c>
      <c r="AC209" s="319" t="str">
        <f t="shared" si="69"/>
        <v/>
      </c>
      <c r="AE209" s="319" t="str">
        <f t="shared" si="70"/>
        <v/>
      </c>
      <c r="AG209" s="319" t="str">
        <f t="shared" si="71"/>
        <v/>
      </c>
      <c r="AI209" s="319" t="str">
        <f t="shared" si="72"/>
        <v/>
      </c>
      <c r="AK209" s="319" t="str">
        <f t="shared" si="73"/>
        <v/>
      </c>
      <c r="AM209" s="319" t="str">
        <f t="shared" si="74"/>
        <v/>
      </c>
      <c r="AO209" s="319" t="str">
        <f t="shared" si="75"/>
        <v/>
      </c>
      <c r="AQ209" s="319" t="str">
        <f t="shared" si="76"/>
        <v/>
      </c>
    </row>
    <row r="210" spans="5:43" customFormat="1">
      <c r="E210" s="319" t="str">
        <f t="shared" si="58"/>
        <v/>
      </c>
      <c r="G210" s="319" t="str">
        <f t="shared" si="58"/>
        <v/>
      </c>
      <c r="I210" s="319" t="str">
        <f t="shared" si="59"/>
        <v/>
      </c>
      <c r="K210" s="319" t="str">
        <f t="shared" si="60"/>
        <v/>
      </c>
      <c r="M210" s="319" t="str">
        <f t="shared" si="61"/>
        <v/>
      </c>
      <c r="O210" s="319" t="str">
        <f t="shared" si="62"/>
        <v/>
      </c>
      <c r="Q210" s="319" t="str">
        <f t="shared" si="63"/>
        <v/>
      </c>
      <c r="S210" s="319" t="str">
        <f t="shared" si="64"/>
        <v/>
      </c>
      <c r="U210" s="319" t="str">
        <f t="shared" si="65"/>
        <v/>
      </c>
      <c r="W210" s="319" t="str">
        <f t="shared" si="66"/>
        <v/>
      </c>
      <c r="Y210" s="319" t="str">
        <f t="shared" si="67"/>
        <v/>
      </c>
      <c r="AA210" s="319" t="str">
        <f t="shared" si="68"/>
        <v/>
      </c>
      <c r="AC210" s="319" t="str">
        <f t="shared" si="69"/>
        <v/>
      </c>
      <c r="AE210" s="319" t="str">
        <f t="shared" si="70"/>
        <v/>
      </c>
      <c r="AG210" s="319" t="str">
        <f t="shared" si="71"/>
        <v/>
      </c>
      <c r="AI210" s="319" t="str">
        <f t="shared" si="72"/>
        <v/>
      </c>
      <c r="AK210" s="319" t="str">
        <f t="shared" si="73"/>
        <v/>
      </c>
      <c r="AM210" s="319" t="str">
        <f t="shared" si="74"/>
        <v/>
      </c>
      <c r="AO210" s="319" t="str">
        <f t="shared" si="75"/>
        <v/>
      </c>
      <c r="AQ210" s="319" t="str">
        <f t="shared" si="76"/>
        <v/>
      </c>
    </row>
    <row r="211" spans="5:43" customFormat="1">
      <c r="E211" s="319" t="str">
        <f t="shared" si="58"/>
        <v/>
      </c>
      <c r="G211" s="319" t="str">
        <f t="shared" si="58"/>
        <v/>
      </c>
      <c r="I211" s="319" t="str">
        <f t="shared" si="59"/>
        <v/>
      </c>
      <c r="K211" s="319" t="str">
        <f t="shared" si="60"/>
        <v/>
      </c>
      <c r="M211" s="319" t="str">
        <f t="shared" si="61"/>
        <v/>
      </c>
      <c r="O211" s="319" t="str">
        <f t="shared" si="62"/>
        <v/>
      </c>
      <c r="Q211" s="319" t="str">
        <f t="shared" si="63"/>
        <v/>
      </c>
      <c r="S211" s="319" t="str">
        <f t="shared" si="64"/>
        <v/>
      </c>
      <c r="U211" s="319" t="str">
        <f t="shared" si="65"/>
        <v/>
      </c>
      <c r="W211" s="319" t="str">
        <f t="shared" si="66"/>
        <v/>
      </c>
      <c r="Y211" s="319" t="str">
        <f t="shared" si="67"/>
        <v/>
      </c>
      <c r="AA211" s="319" t="str">
        <f t="shared" si="68"/>
        <v/>
      </c>
      <c r="AC211" s="319" t="str">
        <f t="shared" si="69"/>
        <v/>
      </c>
      <c r="AE211" s="319" t="str">
        <f t="shared" si="70"/>
        <v/>
      </c>
      <c r="AG211" s="319" t="str">
        <f t="shared" si="71"/>
        <v/>
      </c>
      <c r="AI211" s="319" t="str">
        <f t="shared" si="72"/>
        <v/>
      </c>
      <c r="AK211" s="319" t="str">
        <f t="shared" si="73"/>
        <v/>
      </c>
      <c r="AM211" s="319" t="str">
        <f t="shared" si="74"/>
        <v/>
      </c>
      <c r="AO211" s="319" t="str">
        <f t="shared" si="75"/>
        <v/>
      </c>
      <c r="AQ211" s="319" t="str">
        <f t="shared" si="76"/>
        <v/>
      </c>
    </row>
    <row r="212" spans="5:43" customFormat="1">
      <c r="E212" s="319" t="str">
        <f t="shared" si="58"/>
        <v/>
      </c>
      <c r="G212" s="319" t="str">
        <f t="shared" si="58"/>
        <v/>
      </c>
      <c r="I212" s="319" t="str">
        <f t="shared" si="59"/>
        <v/>
      </c>
      <c r="K212" s="319" t="str">
        <f t="shared" si="60"/>
        <v/>
      </c>
      <c r="M212" s="319" t="str">
        <f t="shared" si="61"/>
        <v/>
      </c>
      <c r="O212" s="319" t="str">
        <f t="shared" si="62"/>
        <v/>
      </c>
      <c r="Q212" s="319" t="str">
        <f t="shared" si="63"/>
        <v/>
      </c>
      <c r="S212" s="319" t="str">
        <f t="shared" si="64"/>
        <v/>
      </c>
      <c r="U212" s="319" t="str">
        <f t="shared" si="65"/>
        <v/>
      </c>
      <c r="W212" s="319" t="str">
        <f t="shared" si="66"/>
        <v/>
      </c>
      <c r="Y212" s="319" t="str">
        <f t="shared" si="67"/>
        <v/>
      </c>
      <c r="AA212" s="319" t="str">
        <f t="shared" si="68"/>
        <v/>
      </c>
      <c r="AC212" s="319" t="str">
        <f t="shared" si="69"/>
        <v/>
      </c>
      <c r="AE212" s="319" t="str">
        <f t="shared" si="70"/>
        <v/>
      </c>
      <c r="AG212" s="319" t="str">
        <f t="shared" si="71"/>
        <v/>
      </c>
      <c r="AI212" s="319" t="str">
        <f t="shared" si="72"/>
        <v/>
      </c>
      <c r="AK212" s="319" t="str">
        <f t="shared" si="73"/>
        <v/>
      </c>
      <c r="AM212" s="319" t="str">
        <f t="shared" si="74"/>
        <v/>
      </c>
      <c r="AO212" s="319" t="str">
        <f t="shared" si="75"/>
        <v/>
      </c>
      <c r="AQ212" s="319" t="str">
        <f t="shared" si="76"/>
        <v/>
      </c>
    </row>
    <row r="213" spans="5:43" customFormat="1">
      <c r="E213" s="319" t="str">
        <f t="shared" si="58"/>
        <v/>
      </c>
      <c r="G213" s="319" t="str">
        <f t="shared" si="58"/>
        <v/>
      </c>
      <c r="I213" s="319" t="str">
        <f t="shared" si="59"/>
        <v/>
      </c>
      <c r="K213" s="319" t="str">
        <f t="shared" si="60"/>
        <v/>
      </c>
      <c r="M213" s="319" t="str">
        <f t="shared" si="61"/>
        <v/>
      </c>
      <c r="O213" s="319" t="str">
        <f t="shared" si="62"/>
        <v/>
      </c>
      <c r="Q213" s="319" t="str">
        <f t="shared" si="63"/>
        <v/>
      </c>
      <c r="S213" s="319" t="str">
        <f t="shared" si="64"/>
        <v/>
      </c>
      <c r="U213" s="319" t="str">
        <f t="shared" si="65"/>
        <v/>
      </c>
      <c r="W213" s="319" t="str">
        <f t="shared" si="66"/>
        <v/>
      </c>
      <c r="Y213" s="319" t="str">
        <f t="shared" si="67"/>
        <v/>
      </c>
      <c r="AA213" s="319" t="str">
        <f t="shared" si="68"/>
        <v/>
      </c>
      <c r="AC213" s="319" t="str">
        <f t="shared" si="69"/>
        <v/>
      </c>
      <c r="AE213" s="319" t="str">
        <f t="shared" si="70"/>
        <v/>
      </c>
      <c r="AG213" s="319" t="str">
        <f t="shared" si="71"/>
        <v/>
      </c>
      <c r="AI213" s="319" t="str">
        <f t="shared" si="72"/>
        <v/>
      </c>
      <c r="AK213" s="319" t="str">
        <f t="shared" si="73"/>
        <v/>
      </c>
      <c r="AM213" s="319" t="str">
        <f t="shared" si="74"/>
        <v/>
      </c>
      <c r="AO213" s="319" t="str">
        <f t="shared" si="75"/>
        <v/>
      </c>
      <c r="AQ213" s="319" t="str">
        <f t="shared" si="76"/>
        <v/>
      </c>
    </row>
    <row r="214" spans="5:43" customFormat="1">
      <c r="E214" s="319" t="str">
        <f t="shared" si="58"/>
        <v/>
      </c>
      <c r="G214" s="319" t="str">
        <f t="shared" si="58"/>
        <v/>
      </c>
      <c r="I214" s="319" t="str">
        <f t="shared" si="59"/>
        <v/>
      </c>
      <c r="K214" s="319" t="str">
        <f t="shared" si="60"/>
        <v/>
      </c>
      <c r="M214" s="319" t="str">
        <f t="shared" si="61"/>
        <v/>
      </c>
      <c r="O214" s="319" t="str">
        <f t="shared" si="62"/>
        <v/>
      </c>
      <c r="Q214" s="319" t="str">
        <f t="shared" si="63"/>
        <v/>
      </c>
      <c r="S214" s="319" t="str">
        <f t="shared" si="64"/>
        <v/>
      </c>
      <c r="U214" s="319" t="str">
        <f t="shared" si="65"/>
        <v/>
      </c>
      <c r="W214" s="319" t="str">
        <f t="shared" si="66"/>
        <v/>
      </c>
      <c r="Y214" s="319" t="str">
        <f t="shared" si="67"/>
        <v/>
      </c>
      <c r="AA214" s="319" t="str">
        <f t="shared" si="68"/>
        <v/>
      </c>
      <c r="AC214" s="319" t="str">
        <f t="shared" si="69"/>
        <v/>
      </c>
      <c r="AE214" s="319" t="str">
        <f t="shared" si="70"/>
        <v/>
      </c>
      <c r="AG214" s="319" t="str">
        <f t="shared" si="71"/>
        <v/>
      </c>
      <c r="AI214" s="319" t="str">
        <f t="shared" si="72"/>
        <v/>
      </c>
      <c r="AK214" s="319" t="str">
        <f t="shared" si="73"/>
        <v/>
      </c>
      <c r="AM214" s="319" t="str">
        <f t="shared" si="74"/>
        <v/>
      </c>
      <c r="AO214" s="319" t="str">
        <f t="shared" si="75"/>
        <v/>
      </c>
      <c r="AQ214" s="319" t="str">
        <f t="shared" si="76"/>
        <v/>
      </c>
    </row>
    <row r="215" spans="5:43" customFormat="1">
      <c r="E215" s="319" t="str">
        <f t="shared" si="58"/>
        <v/>
      </c>
      <c r="G215" s="319" t="str">
        <f t="shared" si="58"/>
        <v/>
      </c>
      <c r="I215" s="319" t="str">
        <f t="shared" si="59"/>
        <v/>
      </c>
      <c r="K215" s="319" t="str">
        <f t="shared" si="60"/>
        <v/>
      </c>
      <c r="M215" s="319" t="str">
        <f t="shared" si="61"/>
        <v/>
      </c>
      <c r="O215" s="319" t="str">
        <f t="shared" si="62"/>
        <v/>
      </c>
      <c r="Q215" s="319" t="str">
        <f t="shared" si="63"/>
        <v/>
      </c>
      <c r="S215" s="319" t="str">
        <f t="shared" si="64"/>
        <v/>
      </c>
      <c r="U215" s="319" t="str">
        <f t="shared" si="65"/>
        <v/>
      </c>
      <c r="W215" s="319" t="str">
        <f t="shared" si="66"/>
        <v/>
      </c>
      <c r="Y215" s="319" t="str">
        <f t="shared" si="67"/>
        <v/>
      </c>
      <c r="AA215" s="319" t="str">
        <f t="shared" si="68"/>
        <v/>
      </c>
      <c r="AC215" s="319" t="str">
        <f t="shared" si="69"/>
        <v/>
      </c>
      <c r="AE215" s="319" t="str">
        <f t="shared" si="70"/>
        <v/>
      </c>
      <c r="AG215" s="319" t="str">
        <f t="shared" si="71"/>
        <v/>
      </c>
      <c r="AI215" s="319" t="str">
        <f t="shared" si="72"/>
        <v/>
      </c>
      <c r="AK215" s="319" t="str">
        <f t="shared" si="73"/>
        <v/>
      </c>
      <c r="AM215" s="319" t="str">
        <f t="shared" si="74"/>
        <v/>
      </c>
      <c r="AO215" s="319" t="str">
        <f t="shared" si="75"/>
        <v/>
      </c>
      <c r="AQ215" s="319" t="str">
        <f t="shared" si="76"/>
        <v/>
      </c>
    </row>
    <row r="216" spans="5:43" customFormat="1">
      <c r="E216" s="319" t="str">
        <f t="shared" si="58"/>
        <v/>
      </c>
      <c r="G216" s="319" t="str">
        <f t="shared" si="58"/>
        <v/>
      </c>
      <c r="I216" s="319" t="str">
        <f t="shared" si="59"/>
        <v/>
      </c>
      <c r="K216" s="319" t="str">
        <f t="shared" si="60"/>
        <v/>
      </c>
      <c r="M216" s="319" t="str">
        <f t="shared" si="61"/>
        <v/>
      </c>
      <c r="O216" s="319" t="str">
        <f t="shared" si="62"/>
        <v/>
      </c>
      <c r="Q216" s="319" t="str">
        <f t="shared" si="63"/>
        <v/>
      </c>
      <c r="S216" s="319" t="str">
        <f t="shared" si="64"/>
        <v/>
      </c>
      <c r="U216" s="319" t="str">
        <f t="shared" si="65"/>
        <v/>
      </c>
      <c r="W216" s="319" t="str">
        <f t="shared" si="66"/>
        <v/>
      </c>
      <c r="Y216" s="319" t="str">
        <f t="shared" si="67"/>
        <v/>
      </c>
      <c r="AA216" s="319" t="str">
        <f t="shared" si="68"/>
        <v/>
      </c>
      <c r="AC216" s="319" t="str">
        <f t="shared" si="69"/>
        <v/>
      </c>
      <c r="AE216" s="319" t="str">
        <f t="shared" si="70"/>
        <v/>
      </c>
      <c r="AG216" s="319" t="str">
        <f t="shared" si="71"/>
        <v/>
      </c>
      <c r="AI216" s="319" t="str">
        <f t="shared" si="72"/>
        <v/>
      </c>
      <c r="AK216" s="319" t="str">
        <f t="shared" si="73"/>
        <v/>
      </c>
      <c r="AM216" s="319" t="str">
        <f t="shared" si="74"/>
        <v/>
      </c>
      <c r="AO216" s="319" t="str">
        <f t="shared" si="75"/>
        <v/>
      </c>
      <c r="AQ216" s="319" t="str">
        <f t="shared" si="76"/>
        <v/>
      </c>
    </row>
    <row r="217" spans="5:43" customFormat="1">
      <c r="E217" s="319" t="str">
        <f t="shared" si="58"/>
        <v/>
      </c>
      <c r="G217" s="319" t="str">
        <f t="shared" si="58"/>
        <v/>
      </c>
      <c r="I217" s="319" t="str">
        <f t="shared" si="59"/>
        <v/>
      </c>
      <c r="K217" s="319" t="str">
        <f t="shared" si="60"/>
        <v/>
      </c>
      <c r="M217" s="319" t="str">
        <f t="shared" si="61"/>
        <v/>
      </c>
      <c r="O217" s="319" t="str">
        <f t="shared" si="62"/>
        <v/>
      </c>
      <c r="Q217" s="319" t="str">
        <f t="shared" si="63"/>
        <v/>
      </c>
      <c r="S217" s="319" t="str">
        <f t="shared" si="64"/>
        <v/>
      </c>
      <c r="U217" s="319" t="str">
        <f t="shared" si="65"/>
        <v/>
      </c>
      <c r="W217" s="319" t="str">
        <f t="shared" si="66"/>
        <v/>
      </c>
      <c r="Y217" s="319" t="str">
        <f t="shared" si="67"/>
        <v/>
      </c>
      <c r="AA217" s="319" t="str">
        <f t="shared" si="68"/>
        <v/>
      </c>
      <c r="AC217" s="319" t="str">
        <f t="shared" si="69"/>
        <v/>
      </c>
      <c r="AE217" s="319" t="str">
        <f t="shared" si="70"/>
        <v/>
      </c>
      <c r="AG217" s="319" t="str">
        <f t="shared" si="71"/>
        <v/>
      </c>
      <c r="AI217" s="319" t="str">
        <f t="shared" si="72"/>
        <v/>
      </c>
      <c r="AK217" s="319" t="str">
        <f t="shared" si="73"/>
        <v/>
      </c>
      <c r="AM217" s="319" t="str">
        <f t="shared" si="74"/>
        <v/>
      </c>
      <c r="AO217" s="319" t="str">
        <f t="shared" si="75"/>
        <v/>
      </c>
      <c r="AQ217" s="319" t="str">
        <f t="shared" si="76"/>
        <v/>
      </c>
    </row>
    <row r="218" spans="5:43" customFormat="1">
      <c r="E218" s="319" t="str">
        <f t="shared" si="58"/>
        <v/>
      </c>
      <c r="G218" s="319" t="str">
        <f t="shared" si="58"/>
        <v/>
      </c>
      <c r="I218" s="319" t="str">
        <f t="shared" si="59"/>
        <v/>
      </c>
      <c r="K218" s="319" t="str">
        <f t="shared" si="60"/>
        <v/>
      </c>
      <c r="M218" s="319" t="str">
        <f t="shared" si="61"/>
        <v/>
      </c>
      <c r="O218" s="319" t="str">
        <f t="shared" si="62"/>
        <v/>
      </c>
      <c r="Q218" s="319" t="str">
        <f t="shared" si="63"/>
        <v/>
      </c>
      <c r="S218" s="319" t="str">
        <f t="shared" si="64"/>
        <v/>
      </c>
      <c r="U218" s="319" t="str">
        <f t="shared" si="65"/>
        <v/>
      </c>
      <c r="W218" s="319" t="str">
        <f t="shared" si="66"/>
        <v/>
      </c>
      <c r="Y218" s="319" t="str">
        <f t="shared" si="67"/>
        <v/>
      </c>
      <c r="AA218" s="319" t="str">
        <f t="shared" si="68"/>
        <v/>
      </c>
      <c r="AC218" s="319" t="str">
        <f t="shared" si="69"/>
        <v/>
      </c>
      <c r="AE218" s="319" t="str">
        <f t="shared" si="70"/>
        <v/>
      </c>
      <c r="AG218" s="319" t="str">
        <f t="shared" si="71"/>
        <v/>
      </c>
      <c r="AI218" s="319" t="str">
        <f t="shared" si="72"/>
        <v/>
      </c>
      <c r="AK218" s="319" t="str">
        <f t="shared" si="73"/>
        <v/>
      </c>
      <c r="AM218" s="319" t="str">
        <f t="shared" si="74"/>
        <v/>
      </c>
      <c r="AO218" s="319" t="str">
        <f t="shared" si="75"/>
        <v/>
      </c>
      <c r="AQ218" s="319" t="str">
        <f t="shared" si="76"/>
        <v/>
      </c>
    </row>
    <row r="219" spans="5:43" customFormat="1">
      <c r="E219" s="319" t="str">
        <f t="shared" si="58"/>
        <v/>
      </c>
      <c r="G219" s="319" t="str">
        <f t="shared" si="58"/>
        <v/>
      </c>
      <c r="I219" s="319" t="str">
        <f t="shared" si="59"/>
        <v/>
      </c>
      <c r="K219" s="319" t="str">
        <f t="shared" si="60"/>
        <v/>
      </c>
      <c r="M219" s="319" t="str">
        <f t="shared" si="61"/>
        <v/>
      </c>
      <c r="O219" s="319" t="str">
        <f t="shared" si="62"/>
        <v/>
      </c>
      <c r="Q219" s="319" t="str">
        <f t="shared" si="63"/>
        <v/>
      </c>
      <c r="S219" s="319" t="str">
        <f t="shared" si="64"/>
        <v/>
      </c>
      <c r="U219" s="319" t="str">
        <f t="shared" si="65"/>
        <v/>
      </c>
      <c r="W219" s="319" t="str">
        <f t="shared" si="66"/>
        <v/>
      </c>
      <c r="Y219" s="319" t="str">
        <f t="shared" si="67"/>
        <v/>
      </c>
      <c r="AA219" s="319" t="str">
        <f t="shared" si="68"/>
        <v/>
      </c>
      <c r="AC219" s="319" t="str">
        <f t="shared" si="69"/>
        <v/>
      </c>
      <c r="AE219" s="319" t="str">
        <f t="shared" si="70"/>
        <v/>
      </c>
      <c r="AG219" s="319" t="str">
        <f t="shared" si="71"/>
        <v/>
      </c>
      <c r="AI219" s="319" t="str">
        <f t="shared" si="72"/>
        <v/>
      </c>
      <c r="AK219" s="319" t="str">
        <f t="shared" si="73"/>
        <v/>
      </c>
      <c r="AM219" s="319" t="str">
        <f t="shared" si="74"/>
        <v/>
      </c>
      <c r="AO219" s="319" t="str">
        <f t="shared" si="75"/>
        <v/>
      </c>
      <c r="AQ219" s="319" t="str">
        <f t="shared" si="76"/>
        <v/>
      </c>
    </row>
    <row r="220" spans="5:43" customFormat="1">
      <c r="E220" s="319" t="str">
        <f t="shared" si="58"/>
        <v/>
      </c>
      <c r="G220" s="319" t="str">
        <f t="shared" si="58"/>
        <v/>
      </c>
      <c r="I220" s="319" t="str">
        <f t="shared" si="59"/>
        <v/>
      </c>
      <c r="K220" s="319" t="str">
        <f t="shared" si="60"/>
        <v/>
      </c>
      <c r="M220" s="319" t="str">
        <f t="shared" si="61"/>
        <v/>
      </c>
      <c r="O220" s="319" t="str">
        <f t="shared" si="62"/>
        <v/>
      </c>
      <c r="Q220" s="319" t="str">
        <f t="shared" si="63"/>
        <v/>
      </c>
      <c r="S220" s="319" t="str">
        <f t="shared" si="64"/>
        <v/>
      </c>
      <c r="U220" s="319" t="str">
        <f t="shared" si="65"/>
        <v/>
      </c>
      <c r="W220" s="319" t="str">
        <f t="shared" si="66"/>
        <v/>
      </c>
      <c r="Y220" s="319" t="str">
        <f t="shared" si="67"/>
        <v/>
      </c>
      <c r="AA220" s="319" t="str">
        <f t="shared" si="68"/>
        <v/>
      </c>
      <c r="AC220" s="319" t="str">
        <f t="shared" si="69"/>
        <v/>
      </c>
      <c r="AE220" s="319" t="str">
        <f t="shared" si="70"/>
        <v/>
      </c>
      <c r="AG220" s="319" t="str">
        <f t="shared" si="71"/>
        <v/>
      </c>
      <c r="AI220" s="319" t="str">
        <f t="shared" si="72"/>
        <v/>
      </c>
      <c r="AK220" s="319" t="str">
        <f t="shared" si="73"/>
        <v/>
      </c>
      <c r="AM220" s="319" t="str">
        <f t="shared" si="74"/>
        <v/>
      </c>
      <c r="AO220" s="319" t="str">
        <f t="shared" si="75"/>
        <v/>
      </c>
      <c r="AQ220" s="319" t="str">
        <f t="shared" si="76"/>
        <v/>
      </c>
    </row>
    <row r="221" spans="5:43" customFormat="1">
      <c r="E221" s="319" t="str">
        <f t="shared" si="58"/>
        <v/>
      </c>
      <c r="G221" s="319" t="str">
        <f t="shared" si="58"/>
        <v/>
      </c>
      <c r="I221" s="319" t="str">
        <f t="shared" si="59"/>
        <v/>
      </c>
      <c r="K221" s="319" t="str">
        <f t="shared" si="60"/>
        <v/>
      </c>
      <c r="M221" s="319" t="str">
        <f t="shared" si="61"/>
        <v/>
      </c>
      <c r="O221" s="319" t="str">
        <f t="shared" si="62"/>
        <v/>
      </c>
      <c r="Q221" s="319" t="str">
        <f t="shared" si="63"/>
        <v/>
      </c>
      <c r="S221" s="319" t="str">
        <f t="shared" si="64"/>
        <v/>
      </c>
      <c r="U221" s="319" t="str">
        <f t="shared" si="65"/>
        <v/>
      </c>
      <c r="W221" s="319" t="str">
        <f t="shared" si="66"/>
        <v/>
      </c>
      <c r="Y221" s="319" t="str">
        <f t="shared" si="67"/>
        <v/>
      </c>
      <c r="AA221" s="319" t="str">
        <f t="shared" si="68"/>
        <v/>
      </c>
      <c r="AC221" s="319" t="str">
        <f t="shared" si="69"/>
        <v/>
      </c>
      <c r="AE221" s="319" t="str">
        <f t="shared" si="70"/>
        <v/>
      </c>
      <c r="AG221" s="319" t="str">
        <f t="shared" si="71"/>
        <v/>
      </c>
      <c r="AI221" s="319" t="str">
        <f t="shared" si="72"/>
        <v/>
      </c>
      <c r="AK221" s="319" t="str">
        <f t="shared" si="73"/>
        <v/>
      </c>
      <c r="AM221" s="319" t="str">
        <f t="shared" si="74"/>
        <v/>
      </c>
      <c r="AO221" s="319" t="str">
        <f t="shared" si="75"/>
        <v/>
      </c>
      <c r="AQ221" s="319" t="str">
        <f t="shared" si="76"/>
        <v/>
      </c>
    </row>
    <row r="222" spans="5:43" customFormat="1">
      <c r="E222" s="319" t="str">
        <f t="shared" si="58"/>
        <v/>
      </c>
      <c r="G222" s="319" t="str">
        <f t="shared" si="58"/>
        <v/>
      </c>
      <c r="I222" s="319" t="str">
        <f t="shared" si="59"/>
        <v/>
      </c>
      <c r="K222" s="319" t="str">
        <f t="shared" si="60"/>
        <v/>
      </c>
      <c r="M222" s="319" t="str">
        <f t="shared" si="61"/>
        <v/>
      </c>
      <c r="O222" s="319" t="str">
        <f t="shared" si="62"/>
        <v/>
      </c>
      <c r="Q222" s="319" t="str">
        <f t="shared" si="63"/>
        <v/>
      </c>
      <c r="S222" s="319" t="str">
        <f t="shared" si="64"/>
        <v/>
      </c>
      <c r="U222" s="319" t="str">
        <f t="shared" si="65"/>
        <v/>
      </c>
      <c r="W222" s="319" t="str">
        <f t="shared" si="66"/>
        <v/>
      </c>
      <c r="Y222" s="319" t="str">
        <f t="shared" si="67"/>
        <v/>
      </c>
      <c r="AA222" s="319" t="str">
        <f t="shared" si="68"/>
        <v/>
      </c>
      <c r="AC222" s="319" t="str">
        <f t="shared" si="69"/>
        <v/>
      </c>
      <c r="AE222" s="319" t="str">
        <f t="shared" si="70"/>
        <v/>
      </c>
      <c r="AG222" s="319" t="str">
        <f t="shared" si="71"/>
        <v/>
      </c>
      <c r="AI222" s="319" t="str">
        <f t="shared" si="72"/>
        <v/>
      </c>
      <c r="AK222" s="319" t="str">
        <f t="shared" si="73"/>
        <v/>
      </c>
      <c r="AM222" s="319" t="str">
        <f t="shared" si="74"/>
        <v/>
      </c>
      <c r="AO222" s="319" t="str">
        <f t="shared" si="75"/>
        <v/>
      </c>
      <c r="AQ222" s="319" t="str">
        <f t="shared" si="76"/>
        <v/>
      </c>
    </row>
    <row r="223" spans="5:43" customFormat="1">
      <c r="E223" s="319" t="str">
        <f t="shared" si="58"/>
        <v/>
      </c>
      <c r="G223" s="319" t="str">
        <f t="shared" si="58"/>
        <v/>
      </c>
      <c r="I223" s="319" t="str">
        <f t="shared" si="59"/>
        <v/>
      </c>
      <c r="K223" s="319" t="str">
        <f t="shared" si="60"/>
        <v/>
      </c>
      <c r="M223" s="319" t="str">
        <f t="shared" si="61"/>
        <v/>
      </c>
      <c r="O223" s="319" t="str">
        <f t="shared" si="62"/>
        <v/>
      </c>
      <c r="Q223" s="319" t="str">
        <f t="shared" si="63"/>
        <v/>
      </c>
      <c r="S223" s="319" t="str">
        <f t="shared" si="64"/>
        <v/>
      </c>
      <c r="U223" s="319" t="str">
        <f t="shared" si="65"/>
        <v/>
      </c>
      <c r="W223" s="319" t="str">
        <f t="shared" si="66"/>
        <v/>
      </c>
      <c r="Y223" s="319" t="str">
        <f t="shared" si="67"/>
        <v/>
      </c>
      <c r="AA223" s="319" t="str">
        <f t="shared" si="68"/>
        <v/>
      </c>
      <c r="AC223" s="319" t="str">
        <f t="shared" si="69"/>
        <v/>
      </c>
      <c r="AE223" s="319" t="str">
        <f t="shared" si="70"/>
        <v/>
      </c>
      <c r="AG223" s="319" t="str">
        <f t="shared" si="71"/>
        <v/>
      </c>
      <c r="AI223" s="319" t="str">
        <f t="shared" si="72"/>
        <v/>
      </c>
      <c r="AK223" s="319" t="str">
        <f t="shared" si="73"/>
        <v/>
      </c>
      <c r="AM223" s="319" t="str">
        <f t="shared" si="74"/>
        <v/>
      </c>
      <c r="AO223" s="319" t="str">
        <f t="shared" si="75"/>
        <v/>
      </c>
      <c r="AQ223" s="319" t="str">
        <f t="shared" si="76"/>
        <v/>
      </c>
    </row>
    <row r="224" spans="5:43" customFormat="1">
      <c r="E224" s="319" t="str">
        <f t="shared" si="58"/>
        <v/>
      </c>
      <c r="G224" s="319" t="str">
        <f t="shared" si="58"/>
        <v/>
      </c>
      <c r="I224" s="319" t="str">
        <f t="shared" si="59"/>
        <v/>
      </c>
      <c r="K224" s="319" t="str">
        <f t="shared" si="60"/>
        <v/>
      </c>
      <c r="M224" s="319" t="str">
        <f t="shared" si="61"/>
        <v/>
      </c>
      <c r="O224" s="319" t="str">
        <f t="shared" si="62"/>
        <v/>
      </c>
      <c r="Q224" s="319" t="str">
        <f t="shared" si="63"/>
        <v/>
      </c>
      <c r="S224" s="319" t="str">
        <f t="shared" si="64"/>
        <v/>
      </c>
      <c r="U224" s="319" t="str">
        <f t="shared" si="65"/>
        <v/>
      </c>
      <c r="W224" s="319" t="str">
        <f t="shared" si="66"/>
        <v/>
      </c>
      <c r="Y224" s="319" t="str">
        <f t="shared" si="67"/>
        <v/>
      </c>
      <c r="AA224" s="319" t="str">
        <f t="shared" si="68"/>
        <v/>
      </c>
      <c r="AC224" s="319" t="str">
        <f t="shared" si="69"/>
        <v/>
      </c>
      <c r="AE224" s="319" t="str">
        <f t="shared" si="70"/>
        <v/>
      </c>
      <c r="AG224" s="319" t="str">
        <f t="shared" si="71"/>
        <v/>
      </c>
      <c r="AI224" s="319" t="str">
        <f t="shared" si="72"/>
        <v/>
      </c>
      <c r="AK224" s="319" t="str">
        <f t="shared" si="73"/>
        <v/>
      </c>
      <c r="AM224" s="319" t="str">
        <f t="shared" si="74"/>
        <v/>
      </c>
      <c r="AO224" s="319" t="str">
        <f t="shared" si="75"/>
        <v/>
      </c>
      <c r="AQ224" s="319" t="str">
        <f t="shared" si="76"/>
        <v/>
      </c>
    </row>
    <row r="225" spans="5:43" customFormat="1">
      <c r="E225" s="319" t="str">
        <f t="shared" si="58"/>
        <v/>
      </c>
      <c r="G225" s="319" t="str">
        <f t="shared" si="58"/>
        <v/>
      </c>
      <c r="I225" s="319" t="str">
        <f t="shared" si="59"/>
        <v/>
      </c>
      <c r="K225" s="319" t="str">
        <f t="shared" si="60"/>
        <v/>
      </c>
      <c r="M225" s="319" t="str">
        <f t="shared" si="61"/>
        <v/>
      </c>
      <c r="O225" s="319" t="str">
        <f t="shared" si="62"/>
        <v/>
      </c>
      <c r="Q225" s="319" t="str">
        <f t="shared" si="63"/>
        <v/>
      </c>
      <c r="S225" s="319" t="str">
        <f t="shared" si="64"/>
        <v/>
      </c>
      <c r="U225" s="319" t="str">
        <f t="shared" si="65"/>
        <v/>
      </c>
      <c r="W225" s="319" t="str">
        <f t="shared" si="66"/>
        <v/>
      </c>
      <c r="Y225" s="319" t="str">
        <f t="shared" si="67"/>
        <v/>
      </c>
      <c r="AA225" s="319" t="str">
        <f t="shared" si="68"/>
        <v/>
      </c>
      <c r="AC225" s="319" t="str">
        <f t="shared" si="69"/>
        <v/>
      </c>
      <c r="AE225" s="319" t="str">
        <f t="shared" si="70"/>
        <v/>
      </c>
      <c r="AG225" s="319" t="str">
        <f t="shared" si="71"/>
        <v/>
      </c>
      <c r="AI225" s="319" t="str">
        <f t="shared" si="72"/>
        <v/>
      </c>
      <c r="AK225" s="319" t="str">
        <f t="shared" si="73"/>
        <v/>
      </c>
      <c r="AM225" s="319" t="str">
        <f t="shared" si="74"/>
        <v/>
      </c>
      <c r="AO225" s="319" t="str">
        <f t="shared" si="75"/>
        <v/>
      </c>
      <c r="AQ225" s="319" t="str">
        <f t="shared" si="76"/>
        <v/>
      </c>
    </row>
    <row r="226" spans="5:43" customFormat="1">
      <c r="E226" s="319" t="str">
        <f t="shared" si="58"/>
        <v/>
      </c>
      <c r="G226" s="319" t="str">
        <f t="shared" si="58"/>
        <v/>
      </c>
      <c r="I226" s="319" t="str">
        <f t="shared" si="59"/>
        <v/>
      </c>
      <c r="K226" s="319" t="str">
        <f t="shared" si="60"/>
        <v/>
      </c>
      <c r="M226" s="319" t="str">
        <f t="shared" si="61"/>
        <v/>
      </c>
      <c r="O226" s="319" t="str">
        <f t="shared" si="62"/>
        <v/>
      </c>
      <c r="Q226" s="319" t="str">
        <f t="shared" si="63"/>
        <v/>
      </c>
      <c r="S226" s="319" t="str">
        <f t="shared" si="64"/>
        <v/>
      </c>
      <c r="U226" s="319" t="str">
        <f t="shared" si="65"/>
        <v/>
      </c>
      <c r="W226" s="319" t="str">
        <f t="shared" si="66"/>
        <v/>
      </c>
      <c r="Y226" s="319" t="str">
        <f t="shared" si="67"/>
        <v/>
      </c>
      <c r="AA226" s="319" t="str">
        <f t="shared" si="68"/>
        <v/>
      </c>
      <c r="AC226" s="319" t="str">
        <f t="shared" si="69"/>
        <v/>
      </c>
      <c r="AE226" s="319" t="str">
        <f t="shared" si="70"/>
        <v/>
      </c>
      <c r="AG226" s="319" t="str">
        <f t="shared" si="71"/>
        <v/>
      </c>
      <c r="AI226" s="319" t="str">
        <f t="shared" si="72"/>
        <v/>
      </c>
      <c r="AK226" s="319" t="str">
        <f t="shared" si="73"/>
        <v/>
      </c>
      <c r="AM226" s="319" t="str">
        <f t="shared" si="74"/>
        <v/>
      </c>
      <c r="AO226" s="319" t="str">
        <f t="shared" si="75"/>
        <v/>
      </c>
      <c r="AQ226" s="319" t="str">
        <f t="shared" si="76"/>
        <v/>
      </c>
    </row>
    <row r="227" spans="5:43" customFormat="1">
      <c r="E227" s="319" t="str">
        <f t="shared" si="58"/>
        <v/>
      </c>
      <c r="G227" s="319" t="str">
        <f t="shared" si="58"/>
        <v/>
      </c>
      <c r="I227" s="319" t="str">
        <f t="shared" si="59"/>
        <v/>
      </c>
      <c r="K227" s="319" t="str">
        <f t="shared" si="60"/>
        <v/>
      </c>
      <c r="M227" s="319" t="str">
        <f t="shared" si="61"/>
        <v/>
      </c>
      <c r="O227" s="319" t="str">
        <f t="shared" si="62"/>
        <v/>
      </c>
      <c r="Q227" s="319" t="str">
        <f t="shared" si="63"/>
        <v/>
      </c>
      <c r="S227" s="319" t="str">
        <f t="shared" si="64"/>
        <v/>
      </c>
      <c r="U227" s="319" t="str">
        <f t="shared" si="65"/>
        <v/>
      </c>
      <c r="W227" s="319" t="str">
        <f t="shared" si="66"/>
        <v/>
      </c>
      <c r="Y227" s="319" t="str">
        <f t="shared" si="67"/>
        <v/>
      </c>
      <c r="AA227" s="319" t="str">
        <f t="shared" si="68"/>
        <v/>
      </c>
      <c r="AC227" s="319" t="str">
        <f t="shared" si="69"/>
        <v/>
      </c>
      <c r="AE227" s="319" t="str">
        <f t="shared" si="70"/>
        <v/>
      </c>
      <c r="AG227" s="319" t="str">
        <f t="shared" si="71"/>
        <v/>
      </c>
      <c r="AI227" s="319" t="str">
        <f t="shared" si="72"/>
        <v/>
      </c>
      <c r="AK227" s="319" t="str">
        <f t="shared" si="73"/>
        <v/>
      </c>
      <c r="AM227" s="319" t="str">
        <f t="shared" si="74"/>
        <v/>
      </c>
      <c r="AO227" s="319" t="str">
        <f t="shared" si="75"/>
        <v/>
      </c>
      <c r="AQ227" s="319" t="str">
        <f t="shared" si="76"/>
        <v/>
      </c>
    </row>
    <row r="228" spans="5:43" customFormat="1">
      <c r="E228" s="319" t="str">
        <f t="shared" si="58"/>
        <v/>
      </c>
      <c r="G228" s="319" t="str">
        <f t="shared" si="58"/>
        <v/>
      </c>
      <c r="I228" s="319" t="str">
        <f t="shared" si="59"/>
        <v/>
      </c>
      <c r="K228" s="319" t="str">
        <f t="shared" si="60"/>
        <v/>
      </c>
      <c r="M228" s="319" t="str">
        <f t="shared" si="61"/>
        <v/>
      </c>
      <c r="O228" s="319" t="str">
        <f t="shared" si="62"/>
        <v/>
      </c>
      <c r="Q228" s="319" t="str">
        <f t="shared" si="63"/>
        <v/>
      </c>
      <c r="S228" s="319" t="str">
        <f t="shared" si="64"/>
        <v/>
      </c>
      <c r="U228" s="319" t="str">
        <f t="shared" si="65"/>
        <v/>
      </c>
      <c r="W228" s="319" t="str">
        <f t="shared" si="66"/>
        <v/>
      </c>
      <c r="Y228" s="319" t="str">
        <f t="shared" si="67"/>
        <v/>
      </c>
      <c r="AA228" s="319" t="str">
        <f t="shared" si="68"/>
        <v/>
      </c>
      <c r="AC228" s="319" t="str">
        <f t="shared" si="69"/>
        <v/>
      </c>
      <c r="AE228" s="319" t="str">
        <f t="shared" si="70"/>
        <v/>
      </c>
      <c r="AG228" s="319" t="str">
        <f t="shared" si="71"/>
        <v/>
      </c>
      <c r="AI228" s="319" t="str">
        <f t="shared" si="72"/>
        <v/>
      </c>
      <c r="AK228" s="319" t="str">
        <f t="shared" si="73"/>
        <v/>
      </c>
      <c r="AM228" s="319" t="str">
        <f t="shared" si="74"/>
        <v/>
      </c>
      <c r="AO228" s="319" t="str">
        <f t="shared" si="75"/>
        <v/>
      </c>
      <c r="AQ228" s="319" t="str">
        <f t="shared" si="76"/>
        <v/>
      </c>
    </row>
    <row r="229" spans="5:43" customFormat="1">
      <c r="E229" s="319" t="str">
        <f t="shared" si="58"/>
        <v/>
      </c>
      <c r="G229" s="319" t="str">
        <f t="shared" si="58"/>
        <v/>
      </c>
      <c r="I229" s="319" t="str">
        <f t="shared" si="59"/>
        <v/>
      </c>
      <c r="K229" s="319" t="str">
        <f t="shared" si="60"/>
        <v/>
      </c>
      <c r="M229" s="319" t="str">
        <f t="shared" si="61"/>
        <v/>
      </c>
      <c r="O229" s="319" t="str">
        <f t="shared" si="62"/>
        <v/>
      </c>
      <c r="Q229" s="319" t="str">
        <f t="shared" si="63"/>
        <v/>
      </c>
      <c r="S229" s="319" t="str">
        <f t="shared" si="64"/>
        <v/>
      </c>
      <c r="U229" s="319" t="str">
        <f t="shared" si="65"/>
        <v/>
      </c>
      <c r="W229" s="319" t="str">
        <f t="shared" si="66"/>
        <v/>
      </c>
      <c r="Y229" s="319" t="str">
        <f t="shared" si="67"/>
        <v/>
      </c>
      <c r="AA229" s="319" t="str">
        <f t="shared" si="68"/>
        <v/>
      </c>
      <c r="AC229" s="319" t="str">
        <f t="shared" si="69"/>
        <v/>
      </c>
      <c r="AE229" s="319" t="str">
        <f t="shared" si="70"/>
        <v/>
      </c>
      <c r="AG229" s="319" t="str">
        <f t="shared" si="71"/>
        <v/>
      </c>
      <c r="AI229" s="319" t="str">
        <f t="shared" si="72"/>
        <v/>
      </c>
      <c r="AK229" s="319" t="str">
        <f t="shared" si="73"/>
        <v/>
      </c>
      <c r="AM229" s="319" t="str">
        <f t="shared" si="74"/>
        <v/>
      </c>
      <c r="AO229" s="319" t="str">
        <f t="shared" si="75"/>
        <v/>
      </c>
      <c r="AQ229" s="319" t="str">
        <f t="shared" si="76"/>
        <v/>
      </c>
    </row>
    <row r="230" spans="5:43" customFormat="1">
      <c r="E230" s="319" t="str">
        <f t="shared" si="58"/>
        <v/>
      </c>
      <c r="G230" s="319" t="str">
        <f t="shared" si="58"/>
        <v/>
      </c>
      <c r="I230" s="319" t="str">
        <f t="shared" si="59"/>
        <v/>
      </c>
      <c r="K230" s="319" t="str">
        <f t="shared" si="60"/>
        <v/>
      </c>
      <c r="M230" s="319" t="str">
        <f t="shared" si="61"/>
        <v/>
      </c>
      <c r="O230" s="319" t="str">
        <f t="shared" si="62"/>
        <v/>
      </c>
      <c r="Q230" s="319" t="str">
        <f t="shared" si="63"/>
        <v/>
      </c>
      <c r="S230" s="319" t="str">
        <f t="shared" si="64"/>
        <v/>
      </c>
      <c r="U230" s="319" t="str">
        <f t="shared" si="65"/>
        <v/>
      </c>
      <c r="W230" s="319" t="str">
        <f t="shared" si="66"/>
        <v/>
      </c>
      <c r="Y230" s="319" t="str">
        <f t="shared" si="67"/>
        <v/>
      </c>
      <c r="AA230" s="319" t="str">
        <f t="shared" si="68"/>
        <v/>
      </c>
      <c r="AC230" s="319" t="str">
        <f t="shared" si="69"/>
        <v/>
      </c>
      <c r="AE230" s="319" t="str">
        <f t="shared" si="70"/>
        <v/>
      </c>
      <c r="AG230" s="319" t="str">
        <f t="shared" si="71"/>
        <v/>
      </c>
      <c r="AI230" s="319" t="str">
        <f t="shared" si="72"/>
        <v/>
      </c>
      <c r="AK230" s="319" t="str">
        <f t="shared" si="73"/>
        <v/>
      </c>
      <c r="AM230" s="319" t="str">
        <f t="shared" si="74"/>
        <v/>
      </c>
      <c r="AO230" s="319" t="str">
        <f t="shared" si="75"/>
        <v/>
      </c>
      <c r="AQ230" s="319" t="str">
        <f t="shared" si="76"/>
        <v/>
      </c>
    </row>
    <row r="231" spans="5:43" customFormat="1">
      <c r="E231" s="319" t="str">
        <f t="shared" si="58"/>
        <v/>
      </c>
      <c r="G231" s="319" t="str">
        <f t="shared" si="58"/>
        <v/>
      </c>
      <c r="I231" s="319" t="str">
        <f t="shared" si="59"/>
        <v/>
      </c>
      <c r="K231" s="319" t="str">
        <f t="shared" si="60"/>
        <v/>
      </c>
      <c r="M231" s="319" t="str">
        <f t="shared" si="61"/>
        <v/>
      </c>
      <c r="O231" s="319" t="str">
        <f t="shared" si="62"/>
        <v/>
      </c>
      <c r="Q231" s="319" t="str">
        <f t="shared" si="63"/>
        <v/>
      </c>
      <c r="S231" s="319" t="str">
        <f t="shared" si="64"/>
        <v/>
      </c>
      <c r="U231" s="319" t="str">
        <f t="shared" si="65"/>
        <v/>
      </c>
      <c r="W231" s="319" t="str">
        <f t="shared" si="66"/>
        <v/>
      </c>
      <c r="Y231" s="319" t="str">
        <f t="shared" si="67"/>
        <v/>
      </c>
      <c r="AA231" s="319" t="str">
        <f t="shared" si="68"/>
        <v/>
      </c>
      <c r="AC231" s="319" t="str">
        <f t="shared" si="69"/>
        <v/>
      </c>
      <c r="AE231" s="319" t="str">
        <f t="shared" si="70"/>
        <v/>
      </c>
      <c r="AG231" s="319" t="str">
        <f t="shared" si="71"/>
        <v/>
      </c>
      <c r="AI231" s="319" t="str">
        <f t="shared" si="72"/>
        <v/>
      </c>
      <c r="AK231" s="319" t="str">
        <f t="shared" si="73"/>
        <v/>
      </c>
      <c r="AM231" s="319" t="str">
        <f t="shared" si="74"/>
        <v/>
      </c>
      <c r="AO231" s="319" t="str">
        <f t="shared" si="75"/>
        <v/>
      </c>
      <c r="AQ231" s="319" t="str">
        <f t="shared" si="76"/>
        <v/>
      </c>
    </row>
    <row r="232" spans="5:43" customFormat="1">
      <c r="E232" s="319" t="str">
        <f t="shared" si="58"/>
        <v/>
      </c>
      <c r="G232" s="319" t="str">
        <f t="shared" si="58"/>
        <v/>
      </c>
      <c r="I232" s="319" t="str">
        <f t="shared" si="59"/>
        <v/>
      </c>
      <c r="K232" s="319" t="str">
        <f t="shared" si="60"/>
        <v/>
      </c>
      <c r="M232" s="319" t="str">
        <f t="shared" si="61"/>
        <v/>
      </c>
      <c r="O232" s="319" t="str">
        <f t="shared" si="62"/>
        <v/>
      </c>
      <c r="Q232" s="319" t="str">
        <f t="shared" si="63"/>
        <v/>
      </c>
      <c r="S232" s="319" t="str">
        <f t="shared" si="64"/>
        <v/>
      </c>
      <c r="U232" s="319" t="str">
        <f t="shared" si="65"/>
        <v/>
      </c>
      <c r="W232" s="319" t="str">
        <f t="shared" si="66"/>
        <v/>
      </c>
      <c r="Y232" s="319" t="str">
        <f t="shared" si="67"/>
        <v/>
      </c>
      <c r="AA232" s="319" t="str">
        <f t="shared" si="68"/>
        <v/>
      </c>
      <c r="AC232" s="319" t="str">
        <f t="shared" si="69"/>
        <v/>
      </c>
      <c r="AE232" s="319" t="str">
        <f t="shared" si="70"/>
        <v/>
      </c>
      <c r="AG232" s="319" t="str">
        <f t="shared" si="71"/>
        <v/>
      </c>
      <c r="AI232" s="319" t="str">
        <f t="shared" si="72"/>
        <v/>
      </c>
      <c r="AK232" s="319" t="str">
        <f t="shared" si="73"/>
        <v/>
      </c>
      <c r="AM232" s="319" t="str">
        <f t="shared" si="74"/>
        <v/>
      </c>
      <c r="AO232" s="319" t="str">
        <f t="shared" si="75"/>
        <v/>
      </c>
      <c r="AQ232" s="319" t="str">
        <f t="shared" si="76"/>
        <v/>
      </c>
    </row>
    <row r="233" spans="5:43" customFormat="1">
      <c r="E233" s="319" t="str">
        <f t="shared" si="58"/>
        <v/>
      </c>
      <c r="G233" s="319" t="str">
        <f t="shared" si="58"/>
        <v/>
      </c>
      <c r="I233" s="319" t="str">
        <f t="shared" si="59"/>
        <v/>
      </c>
      <c r="K233" s="319" t="str">
        <f t="shared" si="60"/>
        <v/>
      </c>
      <c r="M233" s="319" t="str">
        <f t="shared" si="61"/>
        <v/>
      </c>
      <c r="O233" s="319" t="str">
        <f t="shared" si="62"/>
        <v/>
      </c>
      <c r="Q233" s="319" t="str">
        <f t="shared" si="63"/>
        <v/>
      </c>
      <c r="S233" s="319" t="str">
        <f t="shared" si="64"/>
        <v/>
      </c>
      <c r="U233" s="319" t="str">
        <f t="shared" si="65"/>
        <v/>
      </c>
      <c r="W233" s="319" t="str">
        <f t="shared" si="66"/>
        <v/>
      </c>
      <c r="Y233" s="319" t="str">
        <f t="shared" si="67"/>
        <v/>
      </c>
      <c r="AA233" s="319" t="str">
        <f t="shared" si="68"/>
        <v/>
      </c>
      <c r="AC233" s="319" t="str">
        <f t="shared" si="69"/>
        <v/>
      </c>
      <c r="AE233" s="319" t="str">
        <f t="shared" si="70"/>
        <v/>
      </c>
      <c r="AG233" s="319" t="str">
        <f t="shared" si="71"/>
        <v/>
      </c>
      <c r="AI233" s="319" t="str">
        <f t="shared" si="72"/>
        <v/>
      </c>
      <c r="AK233" s="319" t="str">
        <f t="shared" si="73"/>
        <v/>
      </c>
      <c r="AM233" s="319" t="str">
        <f t="shared" si="74"/>
        <v/>
      </c>
      <c r="AO233" s="319" t="str">
        <f t="shared" si="75"/>
        <v/>
      </c>
      <c r="AQ233" s="319" t="str">
        <f t="shared" si="76"/>
        <v/>
      </c>
    </row>
    <row r="234" spans="5:43" customFormat="1">
      <c r="E234" s="319" t="str">
        <f t="shared" si="58"/>
        <v/>
      </c>
      <c r="G234" s="319" t="str">
        <f t="shared" si="58"/>
        <v/>
      </c>
      <c r="I234" s="319" t="str">
        <f t="shared" si="59"/>
        <v/>
      </c>
      <c r="K234" s="319" t="str">
        <f t="shared" si="60"/>
        <v/>
      </c>
      <c r="M234" s="319" t="str">
        <f t="shared" si="61"/>
        <v/>
      </c>
      <c r="O234" s="319" t="str">
        <f t="shared" si="62"/>
        <v/>
      </c>
      <c r="Q234" s="319" t="str">
        <f t="shared" si="63"/>
        <v/>
      </c>
      <c r="S234" s="319" t="str">
        <f t="shared" si="64"/>
        <v/>
      </c>
      <c r="U234" s="319" t="str">
        <f t="shared" si="65"/>
        <v/>
      </c>
      <c r="W234" s="319" t="str">
        <f t="shared" si="66"/>
        <v/>
      </c>
      <c r="Y234" s="319" t="str">
        <f t="shared" si="67"/>
        <v/>
      </c>
      <c r="AA234" s="319" t="str">
        <f t="shared" si="68"/>
        <v/>
      </c>
      <c r="AC234" s="319" t="str">
        <f t="shared" si="69"/>
        <v/>
      </c>
      <c r="AE234" s="319" t="str">
        <f t="shared" si="70"/>
        <v/>
      </c>
      <c r="AG234" s="319" t="str">
        <f t="shared" si="71"/>
        <v/>
      </c>
      <c r="AI234" s="319" t="str">
        <f t="shared" si="72"/>
        <v/>
      </c>
      <c r="AK234" s="319" t="str">
        <f t="shared" si="73"/>
        <v/>
      </c>
      <c r="AM234" s="319" t="str">
        <f t="shared" si="74"/>
        <v/>
      </c>
      <c r="AO234" s="319" t="str">
        <f t="shared" si="75"/>
        <v/>
      </c>
      <c r="AQ234" s="319" t="str">
        <f t="shared" si="76"/>
        <v/>
      </c>
    </row>
    <row r="235" spans="5:43" customFormat="1">
      <c r="E235" s="319" t="str">
        <f t="shared" si="58"/>
        <v/>
      </c>
      <c r="G235" s="319" t="str">
        <f t="shared" si="58"/>
        <v/>
      </c>
      <c r="I235" s="319" t="str">
        <f t="shared" si="59"/>
        <v/>
      </c>
      <c r="K235" s="319" t="str">
        <f t="shared" si="60"/>
        <v/>
      </c>
      <c r="M235" s="319" t="str">
        <f t="shared" si="61"/>
        <v/>
      </c>
      <c r="O235" s="319" t="str">
        <f t="shared" si="62"/>
        <v/>
      </c>
      <c r="Q235" s="319" t="str">
        <f t="shared" si="63"/>
        <v/>
      </c>
      <c r="S235" s="319" t="str">
        <f t="shared" si="64"/>
        <v/>
      </c>
      <c r="U235" s="319" t="str">
        <f t="shared" si="65"/>
        <v/>
      </c>
      <c r="W235" s="319" t="str">
        <f t="shared" si="66"/>
        <v/>
      </c>
      <c r="Y235" s="319" t="str">
        <f t="shared" si="67"/>
        <v/>
      </c>
      <c r="AA235" s="319" t="str">
        <f t="shared" si="68"/>
        <v/>
      </c>
      <c r="AC235" s="319" t="str">
        <f t="shared" si="69"/>
        <v/>
      </c>
      <c r="AE235" s="319" t="str">
        <f t="shared" si="70"/>
        <v/>
      </c>
      <c r="AG235" s="319" t="str">
        <f t="shared" si="71"/>
        <v/>
      </c>
      <c r="AI235" s="319" t="str">
        <f t="shared" si="72"/>
        <v/>
      </c>
      <c r="AK235" s="319" t="str">
        <f t="shared" si="73"/>
        <v/>
      </c>
      <c r="AM235" s="319" t="str">
        <f t="shared" si="74"/>
        <v/>
      </c>
      <c r="AO235" s="319" t="str">
        <f t="shared" si="75"/>
        <v/>
      </c>
      <c r="AQ235" s="319" t="str">
        <f t="shared" si="76"/>
        <v/>
      </c>
    </row>
    <row r="236" spans="5:43" customFormat="1">
      <c r="E236" s="319" t="str">
        <f t="shared" si="58"/>
        <v/>
      </c>
      <c r="G236" s="319" t="str">
        <f t="shared" si="58"/>
        <v/>
      </c>
      <c r="I236" s="319" t="str">
        <f t="shared" si="59"/>
        <v/>
      </c>
      <c r="K236" s="319" t="str">
        <f t="shared" si="60"/>
        <v/>
      </c>
      <c r="M236" s="319" t="str">
        <f t="shared" si="61"/>
        <v/>
      </c>
      <c r="O236" s="319" t="str">
        <f t="shared" si="62"/>
        <v/>
      </c>
      <c r="Q236" s="319" t="str">
        <f t="shared" si="63"/>
        <v/>
      </c>
      <c r="S236" s="319" t="str">
        <f t="shared" si="64"/>
        <v/>
      </c>
      <c r="U236" s="319" t="str">
        <f t="shared" si="65"/>
        <v/>
      </c>
      <c r="W236" s="319" t="str">
        <f t="shared" si="66"/>
        <v/>
      </c>
      <c r="Y236" s="319" t="str">
        <f t="shared" si="67"/>
        <v/>
      </c>
      <c r="AA236" s="319" t="str">
        <f t="shared" si="68"/>
        <v/>
      </c>
      <c r="AC236" s="319" t="str">
        <f t="shared" si="69"/>
        <v/>
      </c>
      <c r="AE236" s="319" t="str">
        <f t="shared" si="70"/>
        <v/>
      </c>
      <c r="AG236" s="319" t="str">
        <f t="shared" si="71"/>
        <v/>
      </c>
      <c r="AI236" s="319" t="str">
        <f t="shared" si="72"/>
        <v/>
      </c>
      <c r="AK236" s="319" t="str">
        <f t="shared" si="73"/>
        <v/>
      </c>
      <c r="AM236" s="319" t="str">
        <f t="shared" si="74"/>
        <v/>
      </c>
      <c r="AO236" s="319" t="str">
        <f t="shared" si="75"/>
        <v/>
      </c>
      <c r="AQ236" s="319" t="str">
        <f t="shared" si="76"/>
        <v/>
      </c>
    </row>
    <row r="237" spans="5:43" customFormat="1">
      <c r="E237" s="319" t="str">
        <f t="shared" si="58"/>
        <v/>
      </c>
      <c r="G237" s="319" t="str">
        <f t="shared" si="58"/>
        <v/>
      </c>
      <c r="I237" s="319" t="str">
        <f t="shared" si="59"/>
        <v/>
      </c>
      <c r="K237" s="319" t="str">
        <f t="shared" si="60"/>
        <v/>
      </c>
      <c r="M237" s="319" t="str">
        <f t="shared" si="61"/>
        <v/>
      </c>
      <c r="O237" s="319" t="str">
        <f t="shared" si="62"/>
        <v/>
      </c>
      <c r="Q237" s="319" t="str">
        <f t="shared" si="63"/>
        <v/>
      </c>
      <c r="S237" s="319" t="str">
        <f t="shared" si="64"/>
        <v/>
      </c>
      <c r="U237" s="319" t="str">
        <f t="shared" si="65"/>
        <v/>
      </c>
      <c r="W237" s="319" t="str">
        <f t="shared" si="66"/>
        <v/>
      </c>
      <c r="Y237" s="319" t="str">
        <f t="shared" si="67"/>
        <v/>
      </c>
      <c r="AA237" s="319" t="str">
        <f t="shared" si="68"/>
        <v/>
      </c>
      <c r="AC237" s="319" t="str">
        <f t="shared" si="69"/>
        <v/>
      </c>
      <c r="AE237" s="319" t="str">
        <f t="shared" si="70"/>
        <v/>
      </c>
      <c r="AG237" s="319" t="str">
        <f t="shared" si="71"/>
        <v/>
      </c>
      <c r="AI237" s="319" t="str">
        <f t="shared" si="72"/>
        <v/>
      </c>
      <c r="AK237" s="319" t="str">
        <f t="shared" si="73"/>
        <v/>
      </c>
      <c r="AM237" s="319" t="str">
        <f t="shared" si="74"/>
        <v/>
      </c>
      <c r="AO237" s="319" t="str">
        <f t="shared" si="75"/>
        <v/>
      </c>
      <c r="AQ237" s="319" t="str">
        <f t="shared" si="76"/>
        <v/>
      </c>
    </row>
    <row r="238" spans="5:43" customFormat="1">
      <c r="E238" s="319" t="str">
        <f t="shared" si="58"/>
        <v/>
      </c>
      <c r="G238" s="319" t="str">
        <f t="shared" si="58"/>
        <v/>
      </c>
      <c r="I238" s="319" t="str">
        <f t="shared" si="59"/>
        <v/>
      </c>
      <c r="K238" s="319" t="str">
        <f t="shared" si="60"/>
        <v/>
      </c>
      <c r="M238" s="319" t="str">
        <f t="shared" si="61"/>
        <v/>
      </c>
      <c r="O238" s="319" t="str">
        <f t="shared" si="62"/>
        <v/>
      </c>
      <c r="Q238" s="319" t="str">
        <f t="shared" si="63"/>
        <v/>
      </c>
      <c r="S238" s="319" t="str">
        <f t="shared" si="64"/>
        <v/>
      </c>
      <c r="U238" s="319" t="str">
        <f t="shared" si="65"/>
        <v/>
      </c>
      <c r="W238" s="319" t="str">
        <f t="shared" si="66"/>
        <v/>
      </c>
      <c r="Y238" s="319" t="str">
        <f t="shared" si="67"/>
        <v/>
      </c>
      <c r="AA238" s="319" t="str">
        <f t="shared" si="68"/>
        <v/>
      </c>
      <c r="AC238" s="319" t="str">
        <f t="shared" si="69"/>
        <v/>
      </c>
      <c r="AE238" s="319" t="str">
        <f t="shared" si="70"/>
        <v/>
      </c>
      <c r="AG238" s="319" t="str">
        <f t="shared" si="71"/>
        <v/>
      </c>
      <c r="AI238" s="319" t="str">
        <f t="shared" si="72"/>
        <v/>
      </c>
      <c r="AK238" s="319" t="str">
        <f t="shared" si="73"/>
        <v/>
      </c>
      <c r="AM238" s="319" t="str">
        <f t="shared" si="74"/>
        <v/>
      </c>
      <c r="AO238" s="319" t="str">
        <f t="shared" si="75"/>
        <v/>
      </c>
      <c r="AQ238" s="319" t="str">
        <f t="shared" si="76"/>
        <v/>
      </c>
    </row>
    <row r="239" spans="5:43" customFormat="1">
      <c r="E239" s="319" t="str">
        <f t="shared" si="58"/>
        <v/>
      </c>
      <c r="G239" s="319" t="str">
        <f t="shared" si="58"/>
        <v/>
      </c>
      <c r="I239" s="319" t="str">
        <f t="shared" si="59"/>
        <v/>
      </c>
      <c r="K239" s="319" t="str">
        <f t="shared" si="60"/>
        <v/>
      </c>
      <c r="M239" s="319" t="str">
        <f t="shared" si="61"/>
        <v/>
      </c>
      <c r="O239" s="319" t="str">
        <f t="shared" si="62"/>
        <v/>
      </c>
      <c r="Q239" s="319" t="str">
        <f t="shared" si="63"/>
        <v/>
      </c>
      <c r="S239" s="319" t="str">
        <f t="shared" si="64"/>
        <v/>
      </c>
      <c r="U239" s="319" t="str">
        <f t="shared" si="65"/>
        <v/>
      </c>
      <c r="W239" s="319" t="str">
        <f t="shared" si="66"/>
        <v/>
      </c>
      <c r="Y239" s="319" t="str">
        <f t="shared" si="67"/>
        <v/>
      </c>
      <c r="AA239" s="319" t="str">
        <f t="shared" si="68"/>
        <v/>
      </c>
      <c r="AC239" s="319" t="str">
        <f t="shared" si="69"/>
        <v/>
      </c>
      <c r="AE239" s="319" t="str">
        <f t="shared" si="70"/>
        <v/>
      </c>
      <c r="AG239" s="319" t="str">
        <f t="shared" si="71"/>
        <v/>
      </c>
      <c r="AI239" s="319" t="str">
        <f t="shared" si="72"/>
        <v/>
      </c>
      <c r="AK239" s="319" t="str">
        <f t="shared" si="73"/>
        <v/>
      </c>
      <c r="AM239" s="319" t="str">
        <f t="shared" si="74"/>
        <v/>
      </c>
      <c r="AO239" s="319" t="str">
        <f t="shared" si="75"/>
        <v/>
      </c>
      <c r="AQ239" s="319" t="str">
        <f t="shared" si="76"/>
        <v/>
      </c>
    </row>
    <row r="240" spans="5:43" customFormat="1">
      <c r="E240" s="319" t="str">
        <f t="shared" si="58"/>
        <v/>
      </c>
      <c r="G240" s="319" t="str">
        <f t="shared" si="58"/>
        <v/>
      </c>
      <c r="I240" s="319" t="str">
        <f t="shared" si="59"/>
        <v/>
      </c>
      <c r="K240" s="319" t="str">
        <f t="shared" si="60"/>
        <v/>
      </c>
      <c r="M240" s="319" t="str">
        <f t="shared" si="61"/>
        <v/>
      </c>
      <c r="O240" s="319" t="str">
        <f t="shared" si="62"/>
        <v/>
      </c>
      <c r="Q240" s="319" t="str">
        <f t="shared" si="63"/>
        <v/>
      </c>
      <c r="S240" s="319" t="str">
        <f t="shared" si="64"/>
        <v/>
      </c>
      <c r="U240" s="319" t="str">
        <f t="shared" si="65"/>
        <v/>
      </c>
      <c r="W240" s="319" t="str">
        <f t="shared" si="66"/>
        <v/>
      </c>
      <c r="Y240" s="319" t="str">
        <f t="shared" si="67"/>
        <v/>
      </c>
      <c r="AA240" s="319" t="str">
        <f t="shared" si="68"/>
        <v/>
      </c>
      <c r="AC240" s="319" t="str">
        <f t="shared" si="69"/>
        <v/>
      </c>
      <c r="AE240" s="319" t="str">
        <f t="shared" si="70"/>
        <v/>
      </c>
      <c r="AG240" s="319" t="str">
        <f t="shared" si="71"/>
        <v/>
      </c>
      <c r="AI240" s="319" t="str">
        <f t="shared" si="72"/>
        <v/>
      </c>
      <c r="AK240" s="319" t="str">
        <f t="shared" si="73"/>
        <v/>
      </c>
      <c r="AM240" s="319" t="str">
        <f t="shared" si="74"/>
        <v/>
      </c>
      <c r="AO240" s="319" t="str">
        <f t="shared" si="75"/>
        <v/>
      </c>
      <c r="AQ240" s="319" t="str">
        <f t="shared" si="76"/>
        <v/>
      </c>
    </row>
    <row r="241" spans="5:43" customFormat="1">
      <c r="E241" s="319" t="str">
        <f t="shared" si="58"/>
        <v/>
      </c>
      <c r="G241" s="319" t="str">
        <f t="shared" si="58"/>
        <v/>
      </c>
      <c r="I241" s="319" t="str">
        <f t="shared" si="59"/>
        <v/>
      </c>
      <c r="K241" s="319" t="str">
        <f t="shared" si="60"/>
        <v/>
      </c>
      <c r="M241" s="319" t="str">
        <f t="shared" si="61"/>
        <v/>
      </c>
      <c r="O241" s="319" t="str">
        <f t="shared" si="62"/>
        <v/>
      </c>
      <c r="Q241" s="319" t="str">
        <f t="shared" si="63"/>
        <v/>
      </c>
      <c r="S241" s="319" t="str">
        <f t="shared" si="64"/>
        <v/>
      </c>
      <c r="U241" s="319" t="str">
        <f t="shared" si="65"/>
        <v/>
      </c>
      <c r="W241" s="319" t="str">
        <f t="shared" si="66"/>
        <v/>
      </c>
      <c r="Y241" s="319" t="str">
        <f t="shared" si="67"/>
        <v/>
      </c>
      <c r="AA241" s="319" t="str">
        <f t="shared" si="68"/>
        <v/>
      </c>
      <c r="AC241" s="319" t="str">
        <f t="shared" si="69"/>
        <v/>
      </c>
      <c r="AE241" s="319" t="str">
        <f t="shared" si="70"/>
        <v/>
      </c>
      <c r="AG241" s="319" t="str">
        <f t="shared" si="71"/>
        <v/>
      </c>
      <c r="AI241" s="319" t="str">
        <f t="shared" si="72"/>
        <v/>
      </c>
      <c r="AK241" s="319" t="str">
        <f t="shared" si="73"/>
        <v/>
      </c>
      <c r="AM241" s="319" t="str">
        <f t="shared" si="74"/>
        <v/>
      </c>
      <c r="AO241" s="319" t="str">
        <f t="shared" si="75"/>
        <v/>
      </c>
      <c r="AQ241" s="319" t="str">
        <f t="shared" si="76"/>
        <v/>
      </c>
    </row>
    <row r="242" spans="5:43" customFormat="1">
      <c r="E242" s="319" t="str">
        <f t="shared" si="58"/>
        <v/>
      </c>
      <c r="G242" s="319" t="str">
        <f t="shared" si="58"/>
        <v/>
      </c>
      <c r="I242" s="319" t="str">
        <f t="shared" si="59"/>
        <v/>
      </c>
      <c r="K242" s="319" t="str">
        <f t="shared" si="60"/>
        <v/>
      </c>
      <c r="M242" s="319" t="str">
        <f t="shared" si="61"/>
        <v/>
      </c>
      <c r="O242" s="319" t="str">
        <f t="shared" si="62"/>
        <v/>
      </c>
      <c r="Q242" s="319" t="str">
        <f t="shared" si="63"/>
        <v/>
      </c>
      <c r="S242" s="319" t="str">
        <f t="shared" si="64"/>
        <v/>
      </c>
      <c r="U242" s="319" t="str">
        <f t="shared" si="65"/>
        <v/>
      </c>
      <c r="W242" s="319" t="str">
        <f t="shared" si="66"/>
        <v/>
      </c>
      <c r="Y242" s="319" t="str">
        <f t="shared" si="67"/>
        <v/>
      </c>
      <c r="AA242" s="319" t="str">
        <f t="shared" si="68"/>
        <v/>
      </c>
      <c r="AC242" s="319" t="str">
        <f t="shared" si="69"/>
        <v/>
      </c>
      <c r="AE242" s="319" t="str">
        <f t="shared" si="70"/>
        <v/>
      </c>
      <c r="AG242" s="319" t="str">
        <f t="shared" si="71"/>
        <v/>
      </c>
      <c r="AI242" s="319" t="str">
        <f t="shared" si="72"/>
        <v/>
      </c>
      <c r="AK242" s="319" t="str">
        <f t="shared" si="73"/>
        <v/>
      </c>
      <c r="AM242" s="319" t="str">
        <f t="shared" si="74"/>
        <v/>
      </c>
      <c r="AO242" s="319" t="str">
        <f t="shared" si="75"/>
        <v/>
      </c>
      <c r="AQ242" s="319" t="str">
        <f t="shared" si="76"/>
        <v/>
      </c>
    </row>
    <row r="243" spans="5:43" customFormat="1">
      <c r="E243" s="319" t="str">
        <f t="shared" si="58"/>
        <v/>
      </c>
      <c r="G243" s="319" t="str">
        <f t="shared" si="58"/>
        <v/>
      </c>
      <c r="I243" s="319" t="str">
        <f t="shared" si="59"/>
        <v/>
      </c>
      <c r="K243" s="319" t="str">
        <f t="shared" si="60"/>
        <v/>
      </c>
      <c r="M243" s="319" t="str">
        <f t="shared" si="61"/>
        <v/>
      </c>
      <c r="O243" s="319" t="str">
        <f t="shared" si="62"/>
        <v/>
      </c>
      <c r="Q243" s="319" t="str">
        <f t="shared" si="63"/>
        <v/>
      </c>
      <c r="S243" s="319" t="str">
        <f t="shared" si="64"/>
        <v/>
      </c>
      <c r="U243" s="319" t="str">
        <f t="shared" si="65"/>
        <v/>
      </c>
      <c r="W243" s="319" t="str">
        <f t="shared" si="66"/>
        <v/>
      </c>
      <c r="Y243" s="319" t="str">
        <f t="shared" si="67"/>
        <v/>
      </c>
      <c r="AA243" s="319" t="str">
        <f t="shared" si="68"/>
        <v/>
      </c>
      <c r="AC243" s="319" t="str">
        <f t="shared" si="69"/>
        <v/>
      </c>
      <c r="AE243" s="319" t="str">
        <f t="shared" si="70"/>
        <v/>
      </c>
      <c r="AG243" s="319" t="str">
        <f t="shared" si="71"/>
        <v/>
      </c>
      <c r="AI243" s="319" t="str">
        <f t="shared" si="72"/>
        <v/>
      </c>
      <c r="AK243" s="319" t="str">
        <f t="shared" si="73"/>
        <v/>
      </c>
      <c r="AM243" s="319" t="str">
        <f t="shared" si="74"/>
        <v/>
      </c>
      <c r="AO243" s="319" t="str">
        <f t="shared" si="75"/>
        <v/>
      </c>
      <c r="AQ243" s="319" t="str">
        <f t="shared" si="76"/>
        <v/>
      </c>
    </row>
    <row r="244" spans="5:43" customFormat="1">
      <c r="E244" s="319" t="str">
        <f t="shared" si="58"/>
        <v/>
      </c>
      <c r="G244" s="319" t="str">
        <f t="shared" si="58"/>
        <v/>
      </c>
      <c r="I244" s="319" t="str">
        <f t="shared" si="59"/>
        <v/>
      </c>
      <c r="K244" s="319" t="str">
        <f t="shared" si="60"/>
        <v/>
      </c>
      <c r="M244" s="319" t="str">
        <f t="shared" si="61"/>
        <v/>
      </c>
      <c r="O244" s="319" t="str">
        <f t="shared" si="62"/>
        <v/>
      </c>
      <c r="Q244" s="319" t="str">
        <f t="shared" si="63"/>
        <v/>
      </c>
      <c r="S244" s="319" t="str">
        <f t="shared" si="64"/>
        <v/>
      </c>
      <c r="U244" s="319" t="str">
        <f t="shared" si="65"/>
        <v/>
      </c>
      <c r="W244" s="319" t="str">
        <f t="shared" si="66"/>
        <v/>
      </c>
      <c r="Y244" s="319" t="str">
        <f t="shared" si="67"/>
        <v/>
      </c>
      <c r="AA244" s="319" t="str">
        <f t="shared" si="68"/>
        <v/>
      </c>
      <c r="AC244" s="319" t="str">
        <f t="shared" si="69"/>
        <v/>
      </c>
      <c r="AE244" s="319" t="str">
        <f t="shared" si="70"/>
        <v/>
      </c>
      <c r="AG244" s="319" t="str">
        <f t="shared" si="71"/>
        <v/>
      </c>
      <c r="AI244" s="319" t="str">
        <f t="shared" si="72"/>
        <v/>
      </c>
      <c r="AK244" s="319" t="str">
        <f t="shared" si="73"/>
        <v/>
      </c>
      <c r="AM244" s="319" t="str">
        <f t="shared" si="74"/>
        <v/>
      </c>
      <c r="AO244" s="319" t="str">
        <f t="shared" si="75"/>
        <v/>
      </c>
      <c r="AQ244" s="319" t="str">
        <f t="shared" si="76"/>
        <v/>
      </c>
    </row>
    <row r="245" spans="5:43" customFormat="1">
      <c r="E245" s="319" t="str">
        <f t="shared" si="58"/>
        <v/>
      </c>
      <c r="G245" s="319" t="str">
        <f t="shared" si="58"/>
        <v/>
      </c>
      <c r="I245" s="319" t="str">
        <f t="shared" si="59"/>
        <v/>
      </c>
      <c r="K245" s="319" t="str">
        <f t="shared" si="60"/>
        <v/>
      </c>
      <c r="M245" s="319" t="str">
        <f t="shared" si="61"/>
        <v/>
      </c>
      <c r="O245" s="319" t="str">
        <f t="shared" si="62"/>
        <v/>
      </c>
      <c r="Q245" s="319" t="str">
        <f t="shared" si="63"/>
        <v/>
      </c>
      <c r="S245" s="319" t="str">
        <f t="shared" si="64"/>
        <v/>
      </c>
      <c r="U245" s="319" t="str">
        <f t="shared" si="65"/>
        <v/>
      </c>
      <c r="W245" s="319" t="str">
        <f t="shared" si="66"/>
        <v/>
      </c>
      <c r="Y245" s="319" t="str">
        <f t="shared" si="67"/>
        <v/>
      </c>
      <c r="AA245" s="319" t="str">
        <f t="shared" si="68"/>
        <v/>
      </c>
      <c r="AC245" s="319" t="str">
        <f t="shared" si="69"/>
        <v/>
      </c>
      <c r="AE245" s="319" t="str">
        <f t="shared" si="70"/>
        <v/>
      </c>
      <c r="AG245" s="319" t="str">
        <f t="shared" si="71"/>
        <v/>
      </c>
      <c r="AI245" s="319" t="str">
        <f t="shared" si="72"/>
        <v/>
      </c>
      <c r="AK245" s="319" t="str">
        <f t="shared" si="73"/>
        <v/>
      </c>
      <c r="AM245" s="319" t="str">
        <f t="shared" si="74"/>
        <v/>
      </c>
      <c r="AO245" s="319" t="str">
        <f t="shared" si="75"/>
        <v/>
      </c>
      <c r="AQ245" s="319" t="str">
        <f t="shared" si="76"/>
        <v/>
      </c>
    </row>
    <row r="246" spans="5:43" customFormat="1">
      <c r="E246" s="319" t="str">
        <f t="shared" si="58"/>
        <v/>
      </c>
      <c r="G246" s="319" t="str">
        <f t="shared" si="58"/>
        <v/>
      </c>
      <c r="I246" s="319" t="str">
        <f t="shared" si="59"/>
        <v/>
      </c>
      <c r="K246" s="319" t="str">
        <f t="shared" si="60"/>
        <v/>
      </c>
      <c r="M246" s="319" t="str">
        <f t="shared" si="61"/>
        <v/>
      </c>
      <c r="O246" s="319" t="str">
        <f t="shared" si="62"/>
        <v/>
      </c>
      <c r="Q246" s="319" t="str">
        <f t="shared" si="63"/>
        <v/>
      </c>
      <c r="S246" s="319" t="str">
        <f t="shared" si="64"/>
        <v/>
      </c>
      <c r="U246" s="319" t="str">
        <f t="shared" si="65"/>
        <v/>
      </c>
      <c r="W246" s="319" t="str">
        <f t="shared" si="66"/>
        <v/>
      </c>
      <c r="Y246" s="319" t="str">
        <f t="shared" si="67"/>
        <v/>
      </c>
      <c r="AA246" s="319" t="str">
        <f t="shared" si="68"/>
        <v/>
      </c>
      <c r="AC246" s="319" t="str">
        <f t="shared" si="69"/>
        <v/>
      </c>
      <c r="AE246" s="319" t="str">
        <f t="shared" si="70"/>
        <v/>
      </c>
      <c r="AG246" s="319" t="str">
        <f t="shared" si="71"/>
        <v/>
      </c>
      <c r="AI246" s="319" t="str">
        <f t="shared" si="72"/>
        <v/>
      </c>
      <c r="AK246" s="319" t="str">
        <f t="shared" si="73"/>
        <v/>
      </c>
      <c r="AM246" s="319" t="str">
        <f t="shared" si="74"/>
        <v/>
      </c>
      <c r="AO246" s="319" t="str">
        <f t="shared" si="75"/>
        <v/>
      </c>
      <c r="AQ246" s="319" t="str">
        <f t="shared" si="76"/>
        <v/>
      </c>
    </row>
    <row r="247" spans="5:43" customFormat="1">
      <c r="E247" s="319" t="str">
        <f t="shared" si="58"/>
        <v/>
      </c>
      <c r="G247" s="319" t="str">
        <f t="shared" si="58"/>
        <v/>
      </c>
      <c r="I247" s="319" t="str">
        <f t="shared" si="59"/>
        <v/>
      </c>
      <c r="K247" s="319" t="str">
        <f t="shared" si="60"/>
        <v/>
      </c>
      <c r="M247" s="319" t="str">
        <f t="shared" si="61"/>
        <v/>
      </c>
      <c r="O247" s="319" t="str">
        <f t="shared" si="62"/>
        <v/>
      </c>
      <c r="Q247" s="319" t="str">
        <f t="shared" si="63"/>
        <v/>
      </c>
      <c r="S247" s="319" t="str">
        <f t="shared" si="64"/>
        <v/>
      </c>
      <c r="U247" s="319" t="str">
        <f t="shared" si="65"/>
        <v/>
      </c>
      <c r="W247" s="319" t="str">
        <f t="shared" si="66"/>
        <v/>
      </c>
      <c r="Y247" s="319" t="str">
        <f t="shared" si="67"/>
        <v/>
      </c>
      <c r="AA247" s="319" t="str">
        <f t="shared" si="68"/>
        <v/>
      </c>
      <c r="AC247" s="319" t="str">
        <f t="shared" si="69"/>
        <v/>
      </c>
      <c r="AE247" s="319" t="str">
        <f t="shared" si="70"/>
        <v/>
      </c>
      <c r="AG247" s="319" t="str">
        <f t="shared" si="71"/>
        <v/>
      </c>
      <c r="AI247" s="319" t="str">
        <f t="shared" si="72"/>
        <v/>
      </c>
      <c r="AK247" s="319" t="str">
        <f t="shared" si="73"/>
        <v/>
      </c>
      <c r="AM247" s="319" t="str">
        <f t="shared" si="74"/>
        <v/>
      </c>
      <c r="AO247" s="319" t="str">
        <f t="shared" si="75"/>
        <v/>
      </c>
      <c r="AQ247" s="319" t="str">
        <f t="shared" si="76"/>
        <v/>
      </c>
    </row>
    <row r="248" spans="5:43" customFormat="1">
      <c r="E248" s="319" t="str">
        <f t="shared" si="58"/>
        <v/>
      </c>
      <c r="G248" s="319" t="str">
        <f t="shared" si="58"/>
        <v/>
      </c>
      <c r="I248" s="319" t="str">
        <f t="shared" si="59"/>
        <v/>
      </c>
      <c r="K248" s="319" t="str">
        <f t="shared" si="60"/>
        <v/>
      </c>
      <c r="M248" s="319" t="str">
        <f t="shared" si="61"/>
        <v/>
      </c>
      <c r="O248" s="319" t="str">
        <f t="shared" si="62"/>
        <v/>
      </c>
      <c r="Q248" s="319" t="str">
        <f t="shared" si="63"/>
        <v/>
      </c>
      <c r="S248" s="319" t="str">
        <f t="shared" si="64"/>
        <v/>
      </c>
      <c r="U248" s="319" t="str">
        <f t="shared" si="65"/>
        <v/>
      </c>
      <c r="W248" s="319" t="str">
        <f t="shared" si="66"/>
        <v/>
      </c>
      <c r="Y248" s="319" t="str">
        <f t="shared" si="67"/>
        <v/>
      </c>
      <c r="AA248" s="319" t="str">
        <f t="shared" si="68"/>
        <v/>
      </c>
      <c r="AC248" s="319" t="str">
        <f t="shared" si="69"/>
        <v/>
      </c>
      <c r="AE248" s="319" t="str">
        <f t="shared" si="70"/>
        <v/>
      </c>
      <c r="AG248" s="319" t="str">
        <f t="shared" si="71"/>
        <v/>
      </c>
      <c r="AI248" s="319" t="str">
        <f t="shared" si="72"/>
        <v/>
      </c>
      <c r="AK248" s="319" t="str">
        <f t="shared" si="73"/>
        <v/>
      </c>
      <c r="AM248" s="319" t="str">
        <f t="shared" si="74"/>
        <v/>
      </c>
      <c r="AO248" s="319" t="str">
        <f t="shared" si="75"/>
        <v/>
      </c>
      <c r="AQ248" s="319" t="str">
        <f t="shared" si="76"/>
        <v/>
      </c>
    </row>
    <row r="249" spans="5:43" customFormat="1">
      <c r="E249" s="319" t="str">
        <f t="shared" si="58"/>
        <v/>
      </c>
      <c r="G249" s="319" t="str">
        <f t="shared" si="58"/>
        <v/>
      </c>
      <c r="I249" s="319" t="str">
        <f t="shared" si="59"/>
        <v/>
      </c>
      <c r="K249" s="319" t="str">
        <f t="shared" si="60"/>
        <v/>
      </c>
      <c r="M249" s="319" t="str">
        <f t="shared" si="61"/>
        <v/>
      </c>
      <c r="O249" s="319" t="str">
        <f t="shared" si="62"/>
        <v/>
      </c>
      <c r="Q249" s="319" t="str">
        <f t="shared" si="63"/>
        <v/>
      </c>
      <c r="S249" s="319" t="str">
        <f t="shared" si="64"/>
        <v/>
      </c>
      <c r="U249" s="319" t="str">
        <f t="shared" si="65"/>
        <v/>
      </c>
      <c r="W249" s="319" t="str">
        <f t="shared" si="66"/>
        <v/>
      </c>
      <c r="Y249" s="319" t="str">
        <f t="shared" si="67"/>
        <v/>
      </c>
      <c r="AA249" s="319" t="str">
        <f t="shared" si="68"/>
        <v/>
      </c>
      <c r="AC249" s="319" t="str">
        <f t="shared" si="69"/>
        <v/>
      </c>
      <c r="AE249" s="319" t="str">
        <f t="shared" si="70"/>
        <v/>
      </c>
      <c r="AG249" s="319" t="str">
        <f t="shared" si="71"/>
        <v/>
      </c>
      <c r="AI249" s="319" t="str">
        <f t="shared" si="72"/>
        <v/>
      </c>
      <c r="AK249" s="319" t="str">
        <f t="shared" si="73"/>
        <v/>
      </c>
      <c r="AM249" s="319" t="str">
        <f t="shared" si="74"/>
        <v/>
      </c>
      <c r="AO249" s="319" t="str">
        <f t="shared" si="75"/>
        <v/>
      </c>
      <c r="AQ249" s="319" t="str">
        <f t="shared" si="76"/>
        <v/>
      </c>
    </row>
    <row r="250" spans="5:43" customFormat="1">
      <c r="E250" s="319" t="str">
        <f t="shared" si="58"/>
        <v/>
      </c>
      <c r="G250" s="319" t="str">
        <f t="shared" si="58"/>
        <v/>
      </c>
      <c r="I250" s="319" t="str">
        <f t="shared" si="59"/>
        <v/>
      </c>
      <c r="K250" s="319" t="str">
        <f t="shared" si="60"/>
        <v/>
      </c>
      <c r="M250" s="319" t="str">
        <f t="shared" si="61"/>
        <v/>
      </c>
      <c r="O250" s="319" t="str">
        <f t="shared" si="62"/>
        <v/>
      </c>
      <c r="Q250" s="319" t="str">
        <f t="shared" si="63"/>
        <v/>
      </c>
      <c r="S250" s="319" t="str">
        <f t="shared" si="64"/>
        <v/>
      </c>
      <c r="U250" s="319" t="str">
        <f t="shared" si="65"/>
        <v/>
      </c>
      <c r="W250" s="319" t="str">
        <f t="shared" si="66"/>
        <v/>
      </c>
      <c r="Y250" s="319" t="str">
        <f t="shared" si="67"/>
        <v/>
      </c>
      <c r="AA250" s="319" t="str">
        <f t="shared" si="68"/>
        <v/>
      </c>
      <c r="AC250" s="319" t="str">
        <f t="shared" si="69"/>
        <v/>
      </c>
      <c r="AE250" s="319" t="str">
        <f t="shared" si="70"/>
        <v/>
      </c>
      <c r="AG250" s="319" t="str">
        <f t="shared" si="71"/>
        <v/>
      </c>
      <c r="AI250" s="319" t="str">
        <f t="shared" si="72"/>
        <v/>
      </c>
      <c r="AK250" s="319" t="str">
        <f t="shared" si="73"/>
        <v/>
      </c>
      <c r="AM250" s="319" t="str">
        <f t="shared" si="74"/>
        <v/>
      </c>
      <c r="AO250" s="319" t="str">
        <f t="shared" si="75"/>
        <v/>
      </c>
      <c r="AQ250" s="319" t="str">
        <f t="shared" si="76"/>
        <v/>
      </c>
    </row>
    <row r="251" spans="5:43" customFormat="1">
      <c r="E251" s="319" t="str">
        <f t="shared" si="58"/>
        <v/>
      </c>
      <c r="G251" s="319" t="str">
        <f t="shared" si="58"/>
        <v/>
      </c>
      <c r="I251" s="319" t="str">
        <f t="shared" si="59"/>
        <v/>
      </c>
      <c r="K251" s="319" t="str">
        <f t="shared" si="60"/>
        <v/>
      </c>
      <c r="M251" s="319" t="str">
        <f t="shared" si="61"/>
        <v/>
      </c>
      <c r="O251" s="319" t="str">
        <f t="shared" si="62"/>
        <v/>
      </c>
      <c r="Q251" s="319" t="str">
        <f t="shared" si="63"/>
        <v/>
      </c>
      <c r="S251" s="319" t="str">
        <f t="shared" si="64"/>
        <v/>
      </c>
      <c r="U251" s="319" t="str">
        <f t="shared" si="65"/>
        <v/>
      </c>
      <c r="W251" s="319" t="str">
        <f t="shared" si="66"/>
        <v/>
      </c>
      <c r="Y251" s="319" t="str">
        <f t="shared" si="67"/>
        <v/>
      </c>
      <c r="AA251" s="319" t="str">
        <f t="shared" si="68"/>
        <v/>
      </c>
      <c r="AC251" s="319" t="str">
        <f t="shared" si="69"/>
        <v/>
      </c>
      <c r="AE251" s="319" t="str">
        <f t="shared" si="70"/>
        <v/>
      </c>
      <c r="AG251" s="319" t="str">
        <f t="shared" si="71"/>
        <v/>
      </c>
      <c r="AI251" s="319" t="str">
        <f t="shared" si="72"/>
        <v/>
      </c>
      <c r="AK251" s="319" t="str">
        <f t="shared" si="73"/>
        <v/>
      </c>
      <c r="AM251" s="319" t="str">
        <f t="shared" si="74"/>
        <v/>
      </c>
      <c r="AO251" s="319" t="str">
        <f t="shared" si="75"/>
        <v/>
      </c>
      <c r="AQ251" s="319" t="str">
        <f t="shared" si="76"/>
        <v/>
      </c>
    </row>
    <row r="252" spans="5:43" customFormat="1">
      <c r="E252" s="319" t="str">
        <f t="shared" si="58"/>
        <v/>
      </c>
      <c r="G252" s="319" t="str">
        <f t="shared" si="58"/>
        <v/>
      </c>
      <c r="I252" s="319" t="str">
        <f t="shared" si="59"/>
        <v/>
      </c>
      <c r="K252" s="319" t="str">
        <f t="shared" si="60"/>
        <v/>
      </c>
      <c r="M252" s="319" t="str">
        <f t="shared" si="61"/>
        <v/>
      </c>
      <c r="O252" s="319" t="str">
        <f t="shared" si="62"/>
        <v/>
      </c>
      <c r="Q252" s="319" t="str">
        <f t="shared" si="63"/>
        <v/>
      </c>
      <c r="S252" s="319" t="str">
        <f t="shared" si="64"/>
        <v/>
      </c>
      <c r="U252" s="319" t="str">
        <f t="shared" si="65"/>
        <v/>
      </c>
      <c r="W252" s="319" t="str">
        <f t="shared" si="66"/>
        <v/>
      </c>
      <c r="Y252" s="319" t="str">
        <f t="shared" si="67"/>
        <v/>
      </c>
      <c r="AA252" s="319" t="str">
        <f t="shared" si="68"/>
        <v/>
      </c>
      <c r="AC252" s="319" t="str">
        <f t="shared" si="69"/>
        <v/>
      </c>
      <c r="AE252" s="319" t="str">
        <f t="shared" si="70"/>
        <v/>
      </c>
      <c r="AG252" s="319" t="str">
        <f t="shared" si="71"/>
        <v/>
      </c>
      <c r="AI252" s="319" t="str">
        <f t="shared" si="72"/>
        <v/>
      </c>
      <c r="AK252" s="319" t="str">
        <f t="shared" si="73"/>
        <v/>
      </c>
      <c r="AM252" s="319" t="str">
        <f t="shared" si="74"/>
        <v/>
      </c>
      <c r="AO252" s="319" t="str">
        <f t="shared" si="75"/>
        <v/>
      </c>
      <c r="AQ252" s="319" t="str">
        <f t="shared" si="76"/>
        <v/>
      </c>
    </row>
    <row r="253" spans="5:43" customFormat="1">
      <c r="E253" s="319" t="str">
        <f t="shared" si="58"/>
        <v/>
      </c>
      <c r="G253" s="319" t="str">
        <f t="shared" si="58"/>
        <v/>
      </c>
      <c r="I253" s="319" t="str">
        <f t="shared" si="59"/>
        <v/>
      </c>
      <c r="K253" s="319" t="str">
        <f t="shared" si="60"/>
        <v/>
      </c>
      <c r="M253" s="319" t="str">
        <f t="shared" si="61"/>
        <v/>
      </c>
      <c r="O253" s="319" t="str">
        <f t="shared" si="62"/>
        <v/>
      </c>
      <c r="Q253" s="319" t="str">
        <f t="shared" si="63"/>
        <v/>
      </c>
      <c r="S253" s="319" t="str">
        <f t="shared" si="64"/>
        <v/>
      </c>
      <c r="U253" s="319" t="str">
        <f t="shared" si="65"/>
        <v/>
      </c>
      <c r="W253" s="319" t="str">
        <f t="shared" si="66"/>
        <v/>
      </c>
      <c r="Y253" s="319" t="str">
        <f t="shared" si="67"/>
        <v/>
      </c>
      <c r="AA253" s="319" t="str">
        <f t="shared" si="68"/>
        <v/>
      </c>
      <c r="AC253" s="319" t="str">
        <f t="shared" si="69"/>
        <v/>
      </c>
      <c r="AE253" s="319" t="str">
        <f t="shared" si="70"/>
        <v/>
      </c>
      <c r="AG253" s="319" t="str">
        <f t="shared" si="71"/>
        <v/>
      </c>
      <c r="AI253" s="319" t="str">
        <f t="shared" si="72"/>
        <v/>
      </c>
      <c r="AK253" s="319" t="str">
        <f t="shared" si="73"/>
        <v/>
      </c>
      <c r="AM253" s="319" t="str">
        <f t="shared" si="74"/>
        <v/>
      </c>
      <c r="AO253" s="319" t="str">
        <f t="shared" si="75"/>
        <v/>
      </c>
      <c r="AQ253" s="319" t="str">
        <f t="shared" si="76"/>
        <v/>
      </c>
    </row>
    <row r="254" spans="5:43" customFormat="1">
      <c r="E254" s="319" t="str">
        <f t="shared" si="58"/>
        <v/>
      </c>
      <c r="G254" s="319" t="str">
        <f t="shared" si="58"/>
        <v/>
      </c>
      <c r="I254" s="319" t="str">
        <f t="shared" si="59"/>
        <v/>
      </c>
      <c r="K254" s="319" t="str">
        <f t="shared" si="60"/>
        <v/>
      </c>
      <c r="M254" s="319" t="str">
        <f t="shared" si="61"/>
        <v/>
      </c>
      <c r="O254" s="319" t="str">
        <f t="shared" si="62"/>
        <v/>
      </c>
      <c r="Q254" s="319" t="str">
        <f t="shared" si="63"/>
        <v/>
      </c>
      <c r="S254" s="319" t="str">
        <f t="shared" si="64"/>
        <v/>
      </c>
      <c r="U254" s="319" t="str">
        <f t="shared" si="65"/>
        <v/>
      </c>
      <c r="W254" s="319" t="str">
        <f t="shared" si="66"/>
        <v/>
      </c>
      <c r="Y254" s="319" t="str">
        <f t="shared" si="67"/>
        <v/>
      </c>
      <c r="AA254" s="319" t="str">
        <f t="shared" si="68"/>
        <v/>
      </c>
      <c r="AC254" s="319" t="str">
        <f t="shared" si="69"/>
        <v/>
      </c>
      <c r="AE254" s="319" t="str">
        <f t="shared" si="70"/>
        <v/>
      </c>
      <c r="AG254" s="319" t="str">
        <f t="shared" si="71"/>
        <v/>
      </c>
      <c r="AI254" s="319" t="str">
        <f t="shared" si="72"/>
        <v/>
      </c>
      <c r="AK254" s="319" t="str">
        <f t="shared" si="73"/>
        <v/>
      </c>
      <c r="AM254" s="319" t="str">
        <f t="shared" si="74"/>
        <v/>
      </c>
      <c r="AO254" s="319" t="str">
        <f t="shared" si="75"/>
        <v/>
      </c>
      <c r="AQ254" s="319" t="str">
        <f t="shared" si="76"/>
        <v/>
      </c>
    </row>
    <row r="255" spans="5:43" customFormat="1">
      <c r="E255" s="319" t="str">
        <f t="shared" si="58"/>
        <v/>
      </c>
      <c r="G255" s="319" t="str">
        <f t="shared" si="58"/>
        <v/>
      </c>
      <c r="I255" s="319" t="str">
        <f t="shared" si="59"/>
        <v/>
      </c>
      <c r="K255" s="319" t="str">
        <f t="shared" si="60"/>
        <v/>
      </c>
      <c r="M255" s="319" t="str">
        <f t="shared" si="61"/>
        <v/>
      </c>
      <c r="O255" s="319" t="str">
        <f t="shared" si="62"/>
        <v/>
      </c>
      <c r="Q255" s="319" t="str">
        <f t="shared" si="63"/>
        <v/>
      </c>
      <c r="S255" s="319" t="str">
        <f t="shared" si="64"/>
        <v/>
      </c>
      <c r="U255" s="319" t="str">
        <f t="shared" si="65"/>
        <v/>
      </c>
      <c r="W255" s="319" t="str">
        <f t="shared" si="66"/>
        <v/>
      </c>
      <c r="Y255" s="319" t="str">
        <f t="shared" si="67"/>
        <v/>
      </c>
      <c r="AA255" s="319" t="str">
        <f t="shared" si="68"/>
        <v/>
      </c>
      <c r="AC255" s="319" t="str">
        <f t="shared" si="69"/>
        <v/>
      </c>
      <c r="AE255" s="319" t="str">
        <f t="shared" si="70"/>
        <v/>
      </c>
      <c r="AG255" s="319" t="str">
        <f t="shared" si="71"/>
        <v/>
      </c>
      <c r="AI255" s="319" t="str">
        <f t="shared" si="72"/>
        <v/>
      </c>
      <c r="AK255" s="319" t="str">
        <f t="shared" si="73"/>
        <v/>
      </c>
      <c r="AM255" s="319" t="str">
        <f t="shared" si="74"/>
        <v/>
      </c>
      <c r="AO255" s="319" t="str">
        <f t="shared" si="75"/>
        <v/>
      </c>
      <c r="AQ255" s="319" t="str">
        <f t="shared" si="76"/>
        <v/>
      </c>
    </row>
    <row r="256" spans="5:43" customFormat="1">
      <c r="E256" s="319" t="str">
        <f t="shared" si="58"/>
        <v/>
      </c>
      <c r="G256" s="319" t="str">
        <f t="shared" si="58"/>
        <v/>
      </c>
      <c r="I256" s="319" t="str">
        <f t="shared" si="59"/>
        <v/>
      </c>
      <c r="K256" s="319" t="str">
        <f t="shared" si="60"/>
        <v/>
      </c>
      <c r="M256" s="319" t="str">
        <f t="shared" si="61"/>
        <v/>
      </c>
      <c r="O256" s="319" t="str">
        <f t="shared" si="62"/>
        <v/>
      </c>
      <c r="Q256" s="319" t="str">
        <f t="shared" si="63"/>
        <v/>
      </c>
      <c r="S256" s="319" t="str">
        <f t="shared" si="64"/>
        <v/>
      </c>
      <c r="U256" s="319" t="str">
        <f t="shared" si="65"/>
        <v/>
      </c>
      <c r="W256" s="319" t="str">
        <f t="shared" si="66"/>
        <v/>
      </c>
      <c r="Y256" s="319" t="str">
        <f t="shared" si="67"/>
        <v/>
      </c>
      <c r="AA256" s="319" t="str">
        <f t="shared" si="68"/>
        <v/>
      </c>
      <c r="AC256" s="319" t="str">
        <f t="shared" si="69"/>
        <v/>
      </c>
      <c r="AE256" s="319" t="str">
        <f t="shared" si="70"/>
        <v/>
      </c>
      <c r="AG256" s="319" t="str">
        <f t="shared" si="71"/>
        <v/>
      </c>
      <c r="AI256" s="319" t="str">
        <f t="shared" si="72"/>
        <v/>
      </c>
      <c r="AK256" s="319" t="str">
        <f t="shared" si="73"/>
        <v/>
      </c>
      <c r="AM256" s="319" t="str">
        <f t="shared" si="74"/>
        <v/>
      </c>
      <c r="AO256" s="319" t="str">
        <f t="shared" si="75"/>
        <v/>
      </c>
      <c r="AQ256" s="319" t="str">
        <f t="shared" si="76"/>
        <v/>
      </c>
    </row>
    <row r="257" spans="5:43" customFormat="1">
      <c r="E257" s="319" t="str">
        <f t="shared" si="58"/>
        <v/>
      </c>
      <c r="G257" s="319" t="str">
        <f t="shared" si="58"/>
        <v/>
      </c>
      <c r="I257" s="319" t="str">
        <f t="shared" si="59"/>
        <v/>
      </c>
      <c r="K257" s="319" t="str">
        <f t="shared" si="60"/>
        <v/>
      </c>
      <c r="M257" s="319" t="str">
        <f t="shared" si="61"/>
        <v/>
      </c>
      <c r="O257" s="319" t="str">
        <f t="shared" si="62"/>
        <v/>
      </c>
      <c r="Q257" s="319" t="str">
        <f t="shared" si="63"/>
        <v/>
      </c>
      <c r="S257" s="319" t="str">
        <f t="shared" si="64"/>
        <v/>
      </c>
      <c r="U257" s="319" t="str">
        <f t="shared" si="65"/>
        <v/>
      </c>
      <c r="W257" s="319" t="str">
        <f t="shared" si="66"/>
        <v/>
      </c>
      <c r="Y257" s="319" t="str">
        <f t="shared" si="67"/>
        <v/>
      </c>
      <c r="AA257" s="319" t="str">
        <f t="shared" si="68"/>
        <v/>
      </c>
      <c r="AC257" s="319" t="str">
        <f t="shared" si="69"/>
        <v/>
      </c>
      <c r="AE257" s="319" t="str">
        <f t="shared" si="70"/>
        <v/>
      </c>
      <c r="AG257" s="319" t="str">
        <f t="shared" si="71"/>
        <v/>
      </c>
      <c r="AI257" s="319" t="str">
        <f t="shared" si="72"/>
        <v/>
      </c>
      <c r="AK257" s="319" t="str">
        <f t="shared" si="73"/>
        <v/>
      </c>
      <c r="AM257" s="319" t="str">
        <f t="shared" si="74"/>
        <v/>
      </c>
      <c r="AO257" s="319" t="str">
        <f t="shared" si="75"/>
        <v/>
      </c>
      <c r="AQ257" s="319" t="str">
        <f t="shared" si="76"/>
        <v/>
      </c>
    </row>
    <row r="258" spans="5:43" customFormat="1">
      <c r="E258" s="319" t="str">
        <f t="shared" si="58"/>
        <v/>
      </c>
      <c r="G258" s="319" t="str">
        <f t="shared" si="58"/>
        <v/>
      </c>
      <c r="I258" s="319" t="str">
        <f t="shared" si="59"/>
        <v/>
      </c>
      <c r="K258" s="319" t="str">
        <f t="shared" si="60"/>
        <v/>
      </c>
      <c r="M258" s="319" t="str">
        <f t="shared" si="61"/>
        <v/>
      </c>
      <c r="O258" s="319" t="str">
        <f t="shared" si="62"/>
        <v/>
      </c>
      <c r="Q258" s="319" t="str">
        <f t="shared" si="63"/>
        <v/>
      </c>
      <c r="S258" s="319" t="str">
        <f t="shared" si="64"/>
        <v/>
      </c>
      <c r="U258" s="319" t="str">
        <f t="shared" si="65"/>
        <v/>
      </c>
      <c r="W258" s="319" t="str">
        <f t="shared" si="66"/>
        <v/>
      </c>
      <c r="Y258" s="319" t="str">
        <f t="shared" si="67"/>
        <v/>
      </c>
      <c r="AA258" s="319" t="str">
        <f t="shared" si="68"/>
        <v/>
      </c>
      <c r="AC258" s="319" t="str">
        <f t="shared" si="69"/>
        <v/>
      </c>
      <c r="AE258" s="319" t="str">
        <f t="shared" si="70"/>
        <v/>
      </c>
      <c r="AG258" s="319" t="str">
        <f t="shared" si="71"/>
        <v/>
      </c>
      <c r="AI258" s="319" t="str">
        <f t="shared" si="72"/>
        <v/>
      </c>
      <c r="AK258" s="319" t="str">
        <f t="shared" si="73"/>
        <v/>
      </c>
      <c r="AM258" s="319" t="str">
        <f t="shared" si="74"/>
        <v/>
      </c>
      <c r="AO258" s="319" t="str">
        <f t="shared" si="75"/>
        <v/>
      </c>
      <c r="AQ258" s="319" t="str">
        <f t="shared" si="76"/>
        <v/>
      </c>
    </row>
    <row r="259" spans="5:43" customFormat="1">
      <c r="E259" s="319" t="str">
        <f t="shared" si="58"/>
        <v/>
      </c>
      <c r="G259" s="319" t="str">
        <f t="shared" si="58"/>
        <v/>
      </c>
      <c r="I259" s="319" t="str">
        <f t="shared" si="59"/>
        <v/>
      </c>
      <c r="K259" s="319" t="str">
        <f t="shared" si="60"/>
        <v/>
      </c>
      <c r="M259" s="319" t="str">
        <f t="shared" si="61"/>
        <v/>
      </c>
      <c r="O259" s="319" t="str">
        <f t="shared" si="62"/>
        <v/>
      </c>
      <c r="Q259" s="319" t="str">
        <f t="shared" si="63"/>
        <v/>
      </c>
      <c r="S259" s="319" t="str">
        <f t="shared" si="64"/>
        <v/>
      </c>
      <c r="U259" s="319" t="str">
        <f t="shared" si="65"/>
        <v/>
      </c>
      <c r="W259" s="319" t="str">
        <f t="shared" si="66"/>
        <v/>
      </c>
      <c r="Y259" s="319" t="str">
        <f t="shared" si="67"/>
        <v/>
      </c>
      <c r="AA259" s="319" t="str">
        <f t="shared" si="68"/>
        <v/>
      </c>
      <c r="AC259" s="319" t="str">
        <f t="shared" si="69"/>
        <v/>
      </c>
      <c r="AE259" s="319" t="str">
        <f t="shared" si="70"/>
        <v/>
      </c>
      <c r="AG259" s="319" t="str">
        <f t="shared" si="71"/>
        <v/>
      </c>
      <c r="AI259" s="319" t="str">
        <f t="shared" si="72"/>
        <v/>
      </c>
      <c r="AK259" s="319" t="str">
        <f t="shared" si="73"/>
        <v/>
      </c>
      <c r="AM259" s="319" t="str">
        <f t="shared" si="74"/>
        <v/>
      </c>
      <c r="AO259" s="319" t="str">
        <f t="shared" si="75"/>
        <v/>
      </c>
      <c r="AQ259" s="319" t="str">
        <f t="shared" si="76"/>
        <v/>
      </c>
    </row>
    <row r="260" spans="5:43" customFormat="1">
      <c r="E260" s="319" t="str">
        <f t="shared" si="58"/>
        <v/>
      </c>
      <c r="G260" s="319" t="str">
        <f t="shared" si="58"/>
        <v/>
      </c>
      <c r="I260" s="319" t="str">
        <f t="shared" si="59"/>
        <v/>
      </c>
      <c r="K260" s="319" t="str">
        <f t="shared" si="60"/>
        <v/>
      </c>
      <c r="M260" s="319" t="str">
        <f t="shared" si="61"/>
        <v/>
      </c>
      <c r="O260" s="319" t="str">
        <f t="shared" si="62"/>
        <v/>
      </c>
      <c r="Q260" s="319" t="str">
        <f t="shared" si="63"/>
        <v/>
      </c>
      <c r="S260" s="319" t="str">
        <f t="shared" si="64"/>
        <v/>
      </c>
      <c r="U260" s="319" t="str">
        <f t="shared" si="65"/>
        <v/>
      </c>
      <c r="W260" s="319" t="str">
        <f t="shared" si="66"/>
        <v/>
      </c>
      <c r="Y260" s="319" t="str">
        <f t="shared" si="67"/>
        <v/>
      </c>
      <c r="AA260" s="319" t="str">
        <f t="shared" si="68"/>
        <v/>
      </c>
      <c r="AC260" s="319" t="str">
        <f t="shared" si="69"/>
        <v/>
      </c>
      <c r="AE260" s="319" t="str">
        <f t="shared" si="70"/>
        <v/>
      </c>
      <c r="AG260" s="319" t="str">
        <f t="shared" si="71"/>
        <v/>
      </c>
      <c r="AI260" s="319" t="str">
        <f t="shared" si="72"/>
        <v/>
      </c>
      <c r="AK260" s="319" t="str">
        <f t="shared" si="73"/>
        <v/>
      </c>
      <c r="AM260" s="319" t="str">
        <f t="shared" si="74"/>
        <v/>
      </c>
      <c r="AO260" s="319" t="str">
        <f t="shared" si="75"/>
        <v/>
      </c>
      <c r="AQ260" s="319" t="str">
        <f t="shared" si="76"/>
        <v/>
      </c>
    </row>
    <row r="261" spans="5:43" customFormat="1">
      <c r="E261" s="319" t="str">
        <f t="shared" si="58"/>
        <v/>
      </c>
      <c r="G261" s="319" t="str">
        <f t="shared" si="58"/>
        <v/>
      </c>
      <c r="I261" s="319" t="str">
        <f t="shared" si="59"/>
        <v/>
      </c>
      <c r="K261" s="319" t="str">
        <f t="shared" si="60"/>
        <v/>
      </c>
      <c r="M261" s="319" t="str">
        <f t="shared" si="61"/>
        <v/>
      </c>
      <c r="O261" s="319" t="str">
        <f t="shared" si="62"/>
        <v/>
      </c>
      <c r="Q261" s="319" t="str">
        <f t="shared" si="63"/>
        <v/>
      </c>
      <c r="S261" s="319" t="str">
        <f t="shared" si="64"/>
        <v/>
      </c>
      <c r="U261" s="319" t="str">
        <f t="shared" si="65"/>
        <v/>
      </c>
      <c r="W261" s="319" t="str">
        <f t="shared" si="66"/>
        <v/>
      </c>
      <c r="Y261" s="319" t="str">
        <f t="shared" si="67"/>
        <v/>
      </c>
      <c r="AA261" s="319" t="str">
        <f t="shared" si="68"/>
        <v/>
      </c>
      <c r="AC261" s="319" t="str">
        <f t="shared" si="69"/>
        <v/>
      </c>
      <c r="AE261" s="319" t="str">
        <f t="shared" si="70"/>
        <v/>
      </c>
      <c r="AG261" s="319" t="str">
        <f t="shared" si="71"/>
        <v/>
      </c>
      <c r="AI261" s="319" t="str">
        <f t="shared" si="72"/>
        <v/>
      </c>
      <c r="AK261" s="319" t="str">
        <f t="shared" si="73"/>
        <v/>
      </c>
      <c r="AM261" s="319" t="str">
        <f t="shared" si="74"/>
        <v/>
      </c>
      <c r="AO261" s="319" t="str">
        <f t="shared" si="75"/>
        <v/>
      </c>
      <c r="AQ261" s="319" t="str">
        <f t="shared" si="76"/>
        <v/>
      </c>
    </row>
    <row r="262" spans="5:43" customFormat="1">
      <c r="E262" s="319" t="str">
        <f t="shared" si="58"/>
        <v/>
      </c>
      <c r="G262" s="319" t="str">
        <f t="shared" si="58"/>
        <v/>
      </c>
      <c r="I262" s="319" t="str">
        <f t="shared" si="59"/>
        <v/>
      </c>
      <c r="K262" s="319" t="str">
        <f t="shared" si="60"/>
        <v/>
      </c>
      <c r="M262" s="319" t="str">
        <f t="shared" si="61"/>
        <v/>
      </c>
      <c r="O262" s="319" t="str">
        <f t="shared" si="62"/>
        <v/>
      </c>
      <c r="Q262" s="319" t="str">
        <f t="shared" si="63"/>
        <v/>
      </c>
      <c r="S262" s="319" t="str">
        <f t="shared" si="64"/>
        <v/>
      </c>
      <c r="U262" s="319" t="str">
        <f t="shared" si="65"/>
        <v/>
      </c>
      <c r="W262" s="319" t="str">
        <f t="shared" si="66"/>
        <v/>
      </c>
      <c r="Y262" s="319" t="str">
        <f t="shared" si="67"/>
        <v/>
      </c>
      <c r="AA262" s="319" t="str">
        <f t="shared" si="68"/>
        <v/>
      </c>
      <c r="AC262" s="319" t="str">
        <f t="shared" si="69"/>
        <v/>
      </c>
      <c r="AE262" s="319" t="str">
        <f t="shared" si="70"/>
        <v/>
      </c>
      <c r="AG262" s="319" t="str">
        <f t="shared" si="71"/>
        <v/>
      </c>
      <c r="AI262" s="319" t="str">
        <f t="shared" si="72"/>
        <v/>
      </c>
      <c r="AK262" s="319" t="str">
        <f t="shared" si="73"/>
        <v/>
      </c>
      <c r="AM262" s="319" t="str">
        <f t="shared" si="74"/>
        <v/>
      </c>
      <c r="AO262" s="319" t="str">
        <f t="shared" si="75"/>
        <v/>
      </c>
      <c r="AQ262" s="319" t="str">
        <f t="shared" si="76"/>
        <v/>
      </c>
    </row>
    <row r="263" spans="5:43" customFormat="1">
      <c r="E263" s="319" t="str">
        <f t="shared" si="58"/>
        <v/>
      </c>
      <c r="G263" s="319" t="str">
        <f t="shared" si="58"/>
        <v/>
      </c>
      <c r="I263" s="319" t="str">
        <f t="shared" si="59"/>
        <v/>
      </c>
      <c r="K263" s="319" t="str">
        <f t="shared" si="60"/>
        <v/>
      </c>
      <c r="M263" s="319" t="str">
        <f t="shared" si="61"/>
        <v/>
      </c>
      <c r="O263" s="319" t="str">
        <f t="shared" si="62"/>
        <v/>
      </c>
      <c r="Q263" s="319" t="str">
        <f t="shared" si="63"/>
        <v/>
      </c>
      <c r="S263" s="319" t="str">
        <f t="shared" si="64"/>
        <v/>
      </c>
      <c r="U263" s="319" t="str">
        <f t="shared" si="65"/>
        <v/>
      </c>
      <c r="W263" s="319" t="str">
        <f t="shared" si="66"/>
        <v/>
      </c>
      <c r="Y263" s="319" t="str">
        <f t="shared" si="67"/>
        <v/>
      </c>
      <c r="AA263" s="319" t="str">
        <f t="shared" si="68"/>
        <v/>
      </c>
      <c r="AC263" s="319" t="str">
        <f t="shared" si="69"/>
        <v/>
      </c>
      <c r="AE263" s="319" t="str">
        <f t="shared" si="70"/>
        <v/>
      </c>
      <c r="AG263" s="319" t="str">
        <f t="shared" si="71"/>
        <v/>
      </c>
      <c r="AI263" s="319" t="str">
        <f t="shared" si="72"/>
        <v/>
      </c>
      <c r="AK263" s="319" t="str">
        <f t="shared" si="73"/>
        <v/>
      </c>
      <c r="AM263" s="319" t="str">
        <f t="shared" si="74"/>
        <v/>
      </c>
      <c r="AO263" s="319" t="str">
        <f t="shared" si="75"/>
        <v/>
      </c>
      <c r="AQ263" s="319" t="str">
        <f t="shared" si="76"/>
        <v/>
      </c>
    </row>
    <row r="264" spans="5:43" customFormat="1">
      <c r="E264" s="319" t="str">
        <f t="shared" si="58"/>
        <v/>
      </c>
      <c r="G264" s="319" t="str">
        <f t="shared" si="58"/>
        <v/>
      </c>
      <c r="I264" s="319" t="str">
        <f t="shared" si="59"/>
        <v/>
      </c>
      <c r="K264" s="319" t="str">
        <f t="shared" si="60"/>
        <v/>
      </c>
      <c r="M264" s="319" t="str">
        <f t="shared" si="61"/>
        <v/>
      </c>
      <c r="O264" s="319" t="str">
        <f t="shared" si="62"/>
        <v/>
      </c>
      <c r="Q264" s="319" t="str">
        <f t="shared" si="63"/>
        <v/>
      </c>
      <c r="S264" s="319" t="str">
        <f t="shared" si="64"/>
        <v/>
      </c>
      <c r="U264" s="319" t="str">
        <f t="shared" si="65"/>
        <v/>
      </c>
      <c r="W264" s="319" t="str">
        <f t="shared" si="66"/>
        <v/>
      </c>
      <c r="Y264" s="319" t="str">
        <f t="shared" si="67"/>
        <v/>
      </c>
      <c r="AA264" s="319" t="str">
        <f t="shared" si="68"/>
        <v/>
      </c>
      <c r="AC264" s="319" t="str">
        <f t="shared" si="69"/>
        <v/>
      </c>
      <c r="AE264" s="319" t="str">
        <f t="shared" si="70"/>
        <v/>
      </c>
      <c r="AG264" s="319" t="str">
        <f t="shared" si="71"/>
        <v/>
      </c>
      <c r="AI264" s="319" t="str">
        <f t="shared" si="72"/>
        <v/>
      </c>
      <c r="AK264" s="319" t="str">
        <f t="shared" si="73"/>
        <v/>
      </c>
      <c r="AM264" s="319" t="str">
        <f t="shared" si="74"/>
        <v/>
      </c>
      <c r="AO264" s="319" t="str">
        <f t="shared" si="75"/>
        <v/>
      </c>
      <c r="AQ264" s="319" t="str">
        <f t="shared" si="76"/>
        <v/>
      </c>
    </row>
    <row r="265" spans="5:43" customFormat="1">
      <c r="E265" s="319" t="str">
        <f t="shared" si="58"/>
        <v/>
      </c>
      <c r="G265" s="319" t="str">
        <f t="shared" si="58"/>
        <v/>
      </c>
      <c r="I265" s="319" t="str">
        <f t="shared" si="59"/>
        <v/>
      </c>
      <c r="K265" s="319" t="str">
        <f t="shared" si="60"/>
        <v/>
      </c>
      <c r="M265" s="319" t="str">
        <f t="shared" si="61"/>
        <v/>
      </c>
      <c r="O265" s="319" t="str">
        <f t="shared" si="62"/>
        <v/>
      </c>
      <c r="Q265" s="319" t="str">
        <f t="shared" si="63"/>
        <v/>
      </c>
      <c r="S265" s="319" t="str">
        <f t="shared" si="64"/>
        <v/>
      </c>
      <c r="U265" s="319" t="str">
        <f t="shared" si="65"/>
        <v/>
      </c>
      <c r="W265" s="319" t="str">
        <f t="shared" si="66"/>
        <v/>
      </c>
      <c r="Y265" s="319" t="str">
        <f t="shared" si="67"/>
        <v/>
      </c>
      <c r="AA265" s="319" t="str">
        <f t="shared" si="68"/>
        <v/>
      </c>
      <c r="AC265" s="319" t="str">
        <f t="shared" si="69"/>
        <v/>
      </c>
      <c r="AE265" s="319" t="str">
        <f t="shared" si="70"/>
        <v/>
      </c>
      <c r="AG265" s="319" t="str">
        <f t="shared" si="71"/>
        <v/>
      </c>
      <c r="AI265" s="319" t="str">
        <f t="shared" si="72"/>
        <v/>
      </c>
      <c r="AK265" s="319" t="str">
        <f t="shared" si="73"/>
        <v/>
      </c>
      <c r="AM265" s="319" t="str">
        <f t="shared" si="74"/>
        <v/>
      </c>
      <c r="AO265" s="319" t="str">
        <f t="shared" si="75"/>
        <v/>
      </c>
      <c r="AQ265" s="319" t="str">
        <f t="shared" si="76"/>
        <v/>
      </c>
    </row>
    <row r="266" spans="5:43" customFormat="1">
      <c r="E266" s="319" t="str">
        <f t="shared" si="58"/>
        <v/>
      </c>
      <c r="G266" s="319" t="str">
        <f t="shared" si="58"/>
        <v/>
      </c>
      <c r="I266" s="319" t="str">
        <f t="shared" si="59"/>
        <v/>
      </c>
      <c r="K266" s="319" t="str">
        <f t="shared" si="60"/>
        <v/>
      </c>
      <c r="M266" s="319" t="str">
        <f t="shared" si="61"/>
        <v/>
      </c>
      <c r="O266" s="319" t="str">
        <f t="shared" si="62"/>
        <v/>
      </c>
      <c r="Q266" s="319" t="str">
        <f t="shared" si="63"/>
        <v/>
      </c>
      <c r="S266" s="319" t="str">
        <f t="shared" si="64"/>
        <v/>
      </c>
      <c r="U266" s="319" t="str">
        <f t="shared" si="65"/>
        <v/>
      </c>
      <c r="W266" s="319" t="str">
        <f t="shared" si="66"/>
        <v/>
      </c>
      <c r="Y266" s="319" t="str">
        <f t="shared" si="67"/>
        <v/>
      </c>
      <c r="AA266" s="319" t="str">
        <f t="shared" si="68"/>
        <v/>
      </c>
      <c r="AC266" s="319" t="str">
        <f t="shared" si="69"/>
        <v/>
      </c>
      <c r="AE266" s="319" t="str">
        <f t="shared" si="70"/>
        <v/>
      </c>
      <c r="AG266" s="319" t="str">
        <f t="shared" si="71"/>
        <v/>
      </c>
      <c r="AI266" s="319" t="str">
        <f t="shared" si="72"/>
        <v/>
      </c>
      <c r="AK266" s="319" t="str">
        <f t="shared" si="73"/>
        <v/>
      </c>
      <c r="AM266" s="319" t="str">
        <f t="shared" si="74"/>
        <v/>
      </c>
      <c r="AO266" s="319" t="str">
        <f t="shared" si="75"/>
        <v/>
      </c>
      <c r="AQ266" s="319" t="str">
        <f t="shared" si="76"/>
        <v/>
      </c>
    </row>
    <row r="267" spans="5:43" customFormat="1">
      <c r="E267" s="319" t="str">
        <f t="shared" si="58"/>
        <v/>
      </c>
      <c r="G267" s="319" t="str">
        <f t="shared" si="58"/>
        <v/>
      </c>
      <c r="I267" s="319" t="str">
        <f t="shared" si="59"/>
        <v/>
      </c>
      <c r="K267" s="319" t="str">
        <f t="shared" si="60"/>
        <v/>
      </c>
      <c r="M267" s="319" t="str">
        <f t="shared" si="61"/>
        <v/>
      </c>
      <c r="O267" s="319" t="str">
        <f t="shared" si="62"/>
        <v/>
      </c>
      <c r="Q267" s="319" t="str">
        <f t="shared" si="63"/>
        <v/>
      </c>
      <c r="S267" s="319" t="str">
        <f t="shared" si="64"/>
        <v/>
      </c>
      <c r="U267" s="319" t="str">
        <f t="shared" si="65"/>
        <v/>
      </c>
      <c r="W267" s="319" t="str">
        <f t="shared" si="66"/>
        <v/>
      </c>
      <c r="Y267" s="319" t="str">
        <f t="shared" si="67"/>
        <v/>
      </c>
      <c r="AA267" s="319" t="str">
        <f t="shared" si="68"/>
        <v/>
      </c>
      <c r="AC267" s="319" t="str">
        <f t="shared" si="69"/>
        <v/>
      </c>
      <c r="AE267" s="319" t="str">
        <f t="shared" si="70"/>
        <v/>
      </c>
      <c r="AG267" s="319" t="str">
        <f t="shared" si="71"/>
        <v/>
      </c>
      <c r="AI267" s="319" t="str">
        <f t="shared" si="72"/>
        <v/>
      </c>
      <c r="AK267" s="319" t="str">
        <f t="shared" si="73"/>
        <v/>
      </c>
      <c r="AM267" s="319" t="str">
        <f t="shared" si="74"/>
        <v/>
      </c>
      <c r="AO267" s="319" t="str">
        <f t="shared" si="75"/>
        <v/>
      </c>
      <c r="AQ267" s="319" t="str">
        <f t="shared" si="76"/>
        <v/>
      </c>
    </row>
    <row r="268" spans="5:43" customFormat="1">
      <c r="E268" s="319" t="str">
        <f t="shared" si="58"/>
        <v/>
      </c>
      <c r="G268" s="319" t="str">
        <f t="shared" si="58"/>
        <v/>
      </c>
      <c r="I268" s="319" t="str">
        <f t="shared" si="59"/>
        <v/>
      </c>
      <c r="K268" s="319" t="str">
        <f t="shared" si="60"/>
        <v/>
      </c>
      <c r="M268" s="319" t="str">
        <f t="shared" si="61"/>
        <v/>
      </c>
      <c r="O268" s="319" t="str">
        <f t="shared" si="62"/>
        <v/>
      </c>
      <c r="Q268" s="319" t="str">
        <f t="shared" si="63"/>
        <v/>
      </c>
      <c r="S268" s="319" t="str">
        <f t="shared" si="64"/>
        <v/>
      </c>
      <c r="U268" s="319" t="str">
        <f t="shared" si="65"/>
        <v/>
      </c>
      <c r="W268" s="319" t="str">
        <f t="shared" si="66"/>
        <v/>
      </c>
      <c r="Y268" s="319" t="str">
        <f t="shared" si="67"/>
        <v/>
      </c>
      <c r="AA268" s="319" t="str">
        <f t="shared" si="68"/>
        <v/>
      </c>
      <c r="AC268" s="319" t="str">
        <f t="shared" si="69"/>
        <v/>
      </c>
      <c r="AE268" s="319" t="str">
        <f t="shared" si="70"/>
        <v/>
      </c>
      <c r="AG268" s="319" t="str">
        <f t="shared" si="71"/>
        <v/>
      </c>
      <c r="AI268" s="319" t="str">
        <f t="shared" si="72"/>
        <v/>
      </c>
      <c r="AK268" s="319" t="str">
        <f t="shared" si="73"/>
        <v/>
      </c>
      <c r="AM268" s="319" t="str">
        <f t="shared" si="74"/>
        <v/>
      </c>
      <c r="AO268" s="319" t="str">
        <f t="shared" si="75"/>
        <v/>
      </c>
      <c r="AQ268" s="319" t="str">
        <f t="shared" si="76"/>
        <v/>
      </c>
    </row>
    <row r="269" spans="5:43" customFormat="1">
      <c r="E269" s="319" t="str">
        <f t="shared" ref="E269:G300" si="77">IF(OR($B269=0,D269=0),"",D269/$B269)</f>
        <v/>
      </c>
      <c r="G269" s="319" t="str">
        <f t="shared" si="77"/>
        <v/>
      </c>
      <c r="I269" s="319" t="str">
        <f t="shared" ref="I269:I300" si="78">IF(OR($B269=0,H269=0),"",H269/$B269)</f>
        <v/>
      </c>
      <c r="K269" s="319" t="str">
        <f t="shared" ref="K269:K300" si="79">IF(OR($B269=0,J269=0),"",J269/$B269)</f>
        <v/>
      </c>
      <c r="M269" s="319" t="str">
        <f t="shared" ref="M269:M300" si="80">IF(OR($B269=0,L269=0),"",L269/$B269)</f>
        <v/>
      </c>
      <c r="O269" s="319" t="str">
        <f t="shared" ref="O269:O300" si="81">IF(OR($B269=0,N269=0),"",N269/$B269)</f>
        <v/>
      </c>
      <c r="Q269" s="319" t="str">
        <f t="shared" ref="Q269:Q300" si="82">IF(OR($B269=0,P269=0),"",P269/$B269)</f>
        <v/>
      </c>
      <c r="S269" s="319" t="str">
        <f t="shared" ref="S269:S300" si="83">IF(OR($B269=0,R269=0),"",R269/$B269)</f>
        <v/>
      </c>
      <c r="U269" s="319" t="str">
        <f t="shared" ref="U269:U300" si="84">IF(OR($B269=0,T269=0),"",T269/$B269)</f>
        <v/>
      </c>
      <c r="W269" s="319" t="str">
        <f t="shared" ref="W269:W300" si="85">IF(OR($B269=0,V269=0),"",V269/$B269)</f>
        <v/>
      </c>
      <c r="Y269" s="319" t="str">
        <f t="shared" ref="Y269:Y300" si="86">IF(OR($B269=0,X269=0),"",X269/$B269)</f>
        <v/>
      </c>
      <c r="AA269" s="319" t="str">
        <f t="shared" ref="AA269:AA300" si="87">IF(OR($B269=0,Z269=0),"",Z269/$B269)</f>
        <v/>
      </c>
      <c r="AC269" s="319" t="str">
        <f t="shared" ref="AC269:AC300" si="88">IF(OR($B269=0,AB269=0),"",AB269/$B269)</f>
        <v/>
      </c>
      <c r="AE269" s="319" t="str">
        <f t="shared" ref="AE269:AE300" si="89">IF(OR($B269=0,AD269=0),"",AD269/$B269)</f>
        <v/>
      </c>
      <c r="AG269" s="319" t="str">
        <f t="shared" ref="AG269:AG300" si="90">IF(OR($B269=0,AF269=0),"",AF269/$B269)</f>
        <v/>
      </c>
      <c r="AI269" s="319" t="str">
        <f t="shared" ref="AI269:AI300" si="91">IF(OR($B269=0,AH269=0),"",AH269/$B269)</f>
        <v/>
      </c>
      <c r="AK269" s="319" t="str">
        <f t="shared" ref="AK269:AK300" si="92">IF(OR($B269=0,AJ269=0),"",AJ269/$B269)</f>
        <v/>
      </c>
      <c r="AM269" s="319" t="str">
        <f t="shared" ref="AM269:AM300" si="93">IF(OR($B269=0,AL269=0),"",AL269/$B269)</f>
        <v/>
      </c>
      <c r="AO269" s="319" t="str">
        <f t="shared" ref="AO269:AO300" si="94">IF(OR($B269=0,AN269=0),"",AN269/$B269)</f>
        <v/>
      </c>
      <c r="AQ269" s="319" t="str">
        <f t="shared" ref="AQ269:AQ300" si="95">IF(OR($B269=0,AP269=0),"",AP269/$B269)</f>
        <v/>
      </c>
    </row>
    <row r="270" spans="5:43" customFormat="1">
      <c r="E270" s="319" t="str">
        <f t="shared" si="77"/>
        <v/>
      </c>
      <c r="G270" s="319" t="str">
        <f t="shared" si="77"/>
        <v/>
      </c>
      <c r="I270" s="319" t="str">
        <f t="shared" si="78"/>
        <v/>
      </c>
      <c r="K270" s="319" t="str">
        <f t="shared" si="79"/>
        <v/>
      </c>
      <c r="M270" s="319" t="str">
        <f t="shared" si="80"/>
        <v/>
      </c>
      <c r="O270" s="319" t="str">
        <f t="shared" si="81"/>
        <v/>
      </c>
      <c r="Q270" s="319" t="str">
        <f t="shared" si="82"/>
        <v/>
      </c>
      <c r="S270" s="319" t="str">
        <f t="shared" si="83"/>
        <v/>
      </c>
      <c r="U270" s="319" t="str">
        <f t="shared" si="84"/>
        <v/>
      </c>
      <c r="W270" s="319" t="str">
        <f t="shared" si="85"/>
        <v/>
      </c>
      <c r="Y270" s="319" t="str">
        <f t="shared" si="86"/>
        <v/>
      </c>
      <c r="AA270" s="319" t="str">
        <f t="shared" si="87"/>
        <v/>
      </c>
      <c r="AC270" s="319" t="str">
        <f t="shared" si="88"/>
        <v/>
      </c>
      <c r="AE270" s="319" t="str">
        <f t="shared" si="89"/>
        <v/>
      </c>
      <c r="AG270" s="319" t="str">
        <f t="shared" si="90"/>
        <v/>
      </c>
      <c r="AI270" s="319" t="str">
        <f t="shared" si="91"/>
        <v/>
      </c>
      <c r="AK270" s="319" t="str">
        <f t="shared" si="92"/>
        <v/>
      </c>
      <c r="AM270" s="319" t="str">
        <f t="shared" si="93"/>
        <v/>
      </c>
      <c r="AO270" s="319" t="str">
        <f t="shared" si="94"/>
        <v/>
      </c>
      <c r="AQ270" s="319" t="str">
        <f t="shared" si="95"/>
        <v/>
      </c>
    </row>
    <row r="271" spans="5:43" customFormat="1">
      <c r="E271" s="319" t="str">
        <f t="shared" si="77"/>
        <v/>
      </c>
      <c r="G271" s="319" t="str">
        <f t="shared" si="77"/>
        <v/>
      </c>
      <c r="I271" s="319" t="str">
        <f t="shared" si="78"/>
        <v/>
      </c>
      <c r="K271" s="319" t="str">
        <f t="shared" si="79"/>
        <v/>
      </c>
      <c r="M271" s="319" t="str">
        <f t="shared" si="80"/>
        <v/>
      </c>
      <c r="O271" s="319" t="str">
        <f t="shared" si="81"/>
        <v/>
      </c>
      <c r="Q271" s="319" t="str">
        <f t="shared" si="82"/>
        <v/>
      </c>
      <c r="S271" s="319" t="str">
        <f t="shared" si="83"/>
        <v/>
      </c>
      <c r="U271" s="319" t="str">
        <f t="shared" si="84"/>
        <v/>
      </c>
      <c r="W271" s="319" t="str">
        <f t="shared" si="85"/>
        <v/>
      </c>
      <c r="Y271" s="319" t="str">
        <f t="shared" si="86"/>
        <v/>
      </c>
      <c r="AA271" s="319" t="str">
        <f t="shared" si="87"/>
        <v/>
      </c>
      <c r="AC271" s="319" t="str">
        <f t="shared" si="88"/>
        <v/>
      </c>
      <c r="AE271" s="319" t="str">
        <f t="shared" si="89"/>
        <v/>
      </c>
      <c r="AG271" s="319" t="str">
        <f t="shared" si="90"/>
        <v/>
      </c>
      <c r="AI271" s="319" t="str">
        <f t="shared" si="91"/>
        <v/>
      </c>
      <c r="AK271" s="319" t="str">
        <f t="shared" si="92"/>
        <v/>
      </c>
      <c r="AM271" s="319" t="str">
        <f t="shared" si="93"/>
        <v/>
      </c>
      <c r="AO271" s="319" t="str">
        <f t="shared" si="94"/>
        <v/>
      </c>
      <c r="AQ271" s="319" t="str">
        <f t="shared" si="95"/>
        <v/>
      </c>
    </row>
    <row r="272" spans="5:43" customFormat="1">
      <c r="E272" s="319" t="str">
        <f t="shared" si="77"/>
        <v/>
      </c>
      <c r="G272" s="319" t="str">
        <f t="shared" si="77"/>
        <v/>
      </c>
      <c r="I272" s="319" t="str">
        <f t="shared" si="78"/>
        <v/>
      </c>
      <c r="K272" s="319" t="str">
        <f t="shared" si="79"/>
        <v/>
      </c>
      <c r="M272" s="319" t="str">
        <f t="shared" si="80"/>
        <v/>
      </c>
      <c r="O272" s="319" t="str">
        <f t="shared" si="81"/>
        <v/>
      </c>
      <c r="Q272" s="319" t="str">
        <f t="shared" si="82"/>
        <v/>
      </c>
      <c r="S272" s="319" t="str">
        <f t="shared" si="83"/>
        <v/>
      </c>
      <c r="U272" s="319" t="str">
        <f t="shared" si="84"/>
        <v/>
      </c>
      <c r="W272" s="319" t="str">
        <f t="shared" si="85"/>
        <v/>
      </c>
      <c r="Y272" s="319" t="str">
        <f t="shared" si="86"/>
        <v/>
      </c>
      <c r="AA272" s="319" t="str">
        <f t="shared" si="87"/>
        <v/>
      </c>
      <c r="AC272" s="319" t="str">
        <f t="shared" si="88"/>
        <v/>
      </c>
      <c r="AE272" s="319" t="str">
        <f t="shared" si="89"/>
        <v/>
      </c>
      <c r="AG272" s="319" t="str">
        <f t="shared" si="90"/>
        <v/>
      </c>
      <c r="AI272" s="319" t="str">
        <f t="shared" si="91"/>
        <v/>
      </c>
      <c r="AK272" s="319" t="str">
        <f t="shared" si="92"/>
        <v/>
      </c>
      <c r="AM272" s="319" t="str">
        <f t="shared" si="93"/>
        <v/>
      </c>
      <c r="AO272" s="319" t="str">
        <f t="shared" si="94"/>
        <v/>
      </c>
      <c r="AQ272" s="319" t="str">
        <f t="shared" si="95"/>
        <v/>
      </c>
    </row>
    <row r="273" spans="5:43" customFormat="1">
      <c r="E273" s="319" t="str">
        <f t="shared" si="77"/>
        <v/>
      </c>
      <c r="G273" s="319" t="str">
        <f t="shared" si="77"/>
        <v/>
      </c>
      <c r="I273" s="319" t="str">
        <f t="shared" si="78"/>
        <v/>
      </c>
      <c r="K273" s="319" t="str">
        <f t="shared" si="79"/>
        <v/>
      </c>
      <c r="M273" s="319" t="str">
        <f t="shared" si="80"/>
        <v/>
      </c>
      <c r="O273" s="319" t="str">
        <f t="shared" si="81"/>
        <v/>
      </c>
      <c r="Q273" s="319" t="str">
        <f t="shared" si="82"/>
        <v/>
      </c>
      <c r="S273" s="319" t="str">
        <f t="shared" si="83"/>
        <v/>
      </c>
      <c r="U273" s="319" t="str">
        <f t="shared" si="84"/>
        <v/>
      </c>
      <c r="W273" s="319" t="str">
        <f t="shared" si="85"/>
        <v/>
      </c>
      <c r="Y273" s="319" t="str">
        <f t="shared" si="86"/>
        <v/>
      </c>
      <c r="AA273" s="319" t="str">
        <f t="shared" si="87"/>
        <v/>
      </c>
      <c r="AC273" s="319" t="str">
        <f t="shared" si="88"/>
        <v/>
      </c>
      <c r="AE273" s="319" t="str">
        <f t="shared" si="89"/>
        <v/>
      </c>
      <c r="AG273" s="319" t="str">
        <f t="shared" si="90"/>
        <v/>
      </c>
      <c r="AI273" s="319" t="str">
        <f t="shared" si="91"/>
        <v/>
      </c>
      <c r="AK273" s="319" t="str">
        <f t="shared" si="92"/>
        <v/>
      </c>
      <c r="AM273" s="319" t="str">
        <f t="shared" si="93"/>
        <v/>
      </c>
      <c r="AO273" s="319" t="str">
        <f t="shared" si="94"/>
        <v/>
      </c>
      <c r="AQ273" s="319" t="str">
        <f t="shared" si="95"/>
        <v/>
      </c>
    </row>
    <row r="274" spans="5:43" customFormat="1">
      <c r="E274" s="319" t="str">
        <f t="shared" si="77"/>
        <v/>
      </c>
      <c r="G274" s="319" t="str">
        <f t="shared" si="77"/>
        <v/>
      </c>
      <c r="I274" s="319" t="str">
        <f t="shared" si="78"/>
        <v/>
      </c>
      <c r="K274" s="319" t="str">
        <f t="shared" si="79"/>
        <v/>
      </c>
      <c r="M274" s="319" t="str">
        <f t="shared" si="80"/>
        <v/>
      </c>
      <c r="O274" s="319" t="str">
        <f t="shared" si="81"/>
        <v/>
      </c>
      <c r="Q274" s="319" t="str">
        <f t="shared" si="82"/>
        <v/>
      </c>
      <c r="S274" s="319" t="str">
        <f t="shared" si="83"/>
        <v/>
      </c>
      <c r="U274" s="319" t="str">
        <f t="shared" si="84"/>
        <v/>
      </c>
      <c r="W274" s="319" t="str">
        <f t="shared" si="85"/>
        <v/>
      </c>
      <c r="Y274" s="319" t="str">
        <f t="shared" si="86"/>
        <v/>
      </c>
      <c r="AA274" s="319" t="str">
        <f t="shared" si="87"/>
        <v/>
      </c>
      <c r="AC274" s="319" t="str">
        <f t="shared" si="88"/>
        <v/>
      </c>
      <c r="AE274" s="319" t="str">
        <f t="shared" si="89"/>
        <v/>
      </c>
      <c r="AG274" s="319" t="str">
        <f t="shared" si="90"/>
        <v/>
      </c>
      <c r="AI274" s="319" t="str">
        <f t="shared" si="91"/>
        <v/>
      </c>
      <c r="AK274" s="319" t="str">
        <f t="shared" si="92"/>
        <v/>
      </c>
      <c r="AM274" s="319" t="str">
        <f t="shared" si="93"/>
        <v/>
      </c>
      <c r="AO274" s="319" t="str">
        <f t="shared" si="94"/>
        <v/>
      </c>
      <c r="AQ274" s="319" t="str">
        <f t="shared" si="95"/>
        <v/>
      </c>
    </row>
    <row r="275" spans="5:43" customFormat="1">
      <c r="E275" s="319" t="str">
        <f t="shared" si="77"/>
        <v/>
      </c>
      <c r="G275" s="319" t="str">
        <f t="shared" si="77"/>
        <v/>
      </c>
      <c r="I275" s="319" t="str">
        <f t="shared" si="78"/>
        <v/>
      </c>
      <c r="K275" s="319" t="str">
        <f t="shared" si="79"/>
        <v/>
      </c>
      <c r="M275" s="319" t="str">
        <f t="shared" si="80"/>
        <v/>
      </c>
      <c r="O275" s="319" t="str">
        <f t="shared" si="81"/>
        <v/>
      </c>
      <c r="Q275" s="319" t="str">
        <f t="shared" si="82"/>
        <v/>
      </c>
      <c r="S275" s="319" t="str">
        <f t="shared" si="83"/>
        <v/>
      </c>
      <c r="U275" s="319" t="str">
        <f t="shared" si="84"/>
        <v/>
      </c>
      <c r="W275" s="319" t="str">
        <f t="shared" si="85"/>
        <v/>
      </c>
      <c r="Y275" s="319" t="str">
        <f t="shared" si="86"/>
        <v/>
      </c>
      <c r="AA275" s="319" t="str">
        <f t="shared" si="87"/>
        <v/>
      </c>
      <c r="AC275" s="319" t="str">
        <f t="shared" si="88"/>
        <v/>
      </c>
      <c r="AE275" s="319" t="str">
        <f t="shared" si="89"/>
        <v/>
      </c>
      <c r="AG275" s="319" t="str">
        <f t="shared" si="90"/>
        <v/>
      </c>
      <c r="AI275" s="319" t="str">
        <f t="shared" si="91"/>
        <v/>
      </c>
      <c r="AK275" s="319" t="str">
        <f t="shared" si="92"/>
        <v/>
      </c>
      <c r="AM275" s="319" t="str">
        <f t="shared" si="93"/>
        <v/>
      </c>
      <c r="AO275" s="319" t="str">
        <f t="shared" si="94"/>
        <v/>
      </c>
      <c r="AQ275" s="319" t="str">
        <f t="shared" si="95"/>
        <v/>
      </c>
    </row>
    <row r="276" spans="5:43" customFormat="1">
      <c r="E276" s="319" t="str">
        <f t="shared" si="77"/>
        <v/>
      </c>
      <c r="G276" s="319" t="str">
        <f t="shared" si="77"/>
        <v/>
      </c>
      <c r="I276" s="319" t="str">
        <f t="shared" si="78"/>
        <v/>
      </c>
      <c r="K276" s="319" t="str">
        <f t="shared" si="79"/>
        <v/>
      </c>
      <c r="M276" s="319" t="str">
        <f t="shared" si="80"/>
        <v/>
      </c>
      <c r="O276" s="319" t="str">
        <f t="shared" si="81"/>
        <v/>
      </c>
      <c r="Q276" s="319" t="str">
        <f t="shared" si="82"/>
        <v/>
      </c>
      <c r="S276" s="319" t="str">
        <f t="shared" si="83"/>
        <v/>
      </c>
      <c r="U276" s="319" t="str">
        <f t="shared" si="84"/>
        <v/>
      </c>
      <c r="W276" s="319" t="str">
        <f t="shared" si="85"/>
        <v/>
      </c>
      <c r="Y276" s="319" t="str">
        <f t="shared" si="86"/>
        <v/>
      </c>
      <c r="AA276" s="319" t="str">
        <f t="shared" si="87"/>
        <v/>
      </c>
      <c r="AC276" s="319" t="str">
        <f t="shared" si="88"/>
        <v/>
      </c>
      <c r="AE276" s="319" t="str">
        <f t="shared" si="89"/>
        <v/>
      </c>
      <c r="AG276" s="319" t="str">
        <f t="shared" si="90"/>
        <v/>
      </c>
      <c r="AI276" s="319" t="str">
        <f t="shared" si="91"/>
        <v/>
      </c>
      <c r="AK276" s="319" t="str">
        <f t="shared" si="92"/>
        <v/>
      </c>
      <c r="AM276" s="319" t="str">
        <f t="shared" si="93"/>
        <v/>
      </c>
      <c r="AO276" s="319" t="str">
        <f t="shared" si="94"/>
        <v/>
      </c>
      <c r="AQ276" s="319" t="str">
        <f t="shared" si="95"/>
        <v/>
      </c>
    </row>
    <row r="277" spans="5:43" customFormat="1">
      <c r="E277" s="319" t="str">
        <f t="shared" si="77"/>
        <v/>
      </c>
      <c r="G277" s="319" t="str">
        <f t="shared" si="77"/>
        <v/>
      </c>
      <c r="I277" s="319" t="str">
        <f t="shared" si="78"/>
        <v/>
      </c>
      <c r="K277" s="319" t="str">
        <f t="shared" si="79"/>
        <v/>
      </c>
      <c r="M277" s="319" t="str">
        <f t="shared" si="80"/>
        <v/>
      </c>
      <c r="O277" s="319" t="str">
        <f t="shared" si="81"/>
        <v/>
      </c>
      <c r="Q277" s="319" t="str">
        <f t="shared" si="82"/>
        <v/>
      </c>
      <c r="S277" s="319" t="str">
        <f t="shared" si="83"/>
        <v/>
      </c>
      <c r="U277" s="319" t="str">
        <f t="shared" si="84"/>
        <v/>
      </c>
      <c r="W277" s="319" t="str">
        <f t="shared" si="85"/>
        <v/>
      </c>
      <c r="Y277" s="319" t="str">
        <f t="shared" si="86"/>
        <v/>
      </c>
      <c r="AA277" s="319" t="str">
        <f t="shared" si="87"/>
        <v/>
      </c>
      <c r="AC277" s="319" t="str">
        <f t="shared" si="88"/>
        <v/>
      </c>
      <c r="AE277" s="319" t="str">
        <f t="shared" si="89"/>
        <v/>
      </c>
      <c r="AG277" s="319" t="str">
        <f t="shared" si="90"/>
        <v/>
      </c>
      <c r="AI277" s="319" t="str">
        <f t="shared" si="91"/>
        <v/>
      </c>
      <c r="AK277" s="319" t="str">
        <f t="shared" si="92"/>
        <v/>
      </c>
      <c r="AM277" s="319" t="str">
        <f t="shared" si="93"/>
        <v/>
      </c>
      <c r="AO277" s="319" t="str">
        <f t="shared" si="94"/>
        <v/>
      </c>
      <c r="AQ277" s="319" t="str">
        <f t="shared" si="95"/>
        <v/>
      </c>
    </row>
    <row r="278" spans="5:43" customFormat="1">
      <c r="E278" s="319" t="str">
        <f t="shared" si="77"/>
        <v/>
      </c>
      <c r="G278" s="319" t="str">
        <f t="shared" si="77"/>
        <v/>
      </c>
      <c r="I278" s="319" t="str">
        <f t="shared" si="78"/>
        <v/>
      </c>
      <c r="K278" s="319" t="str">
        <f t="shared" si="79"/>
        <v/>
      </c>
      <c r="M278" s="319" t="str">
        <f t="shared" si="80"/>
        <v/>
      </c>
      <c r="O278" s="319" t="str">
        <f t="shared" si="81"/>
        <v/>
      </c>
      <c r="Q278" s="319" t="str">
        <f t="shared" si="82"/>
        <v/>
      </c>
      <c r="S278" s="319" t="str">
        <f t="shared" si="83"/>
        <v/>
      </c>
      <c r="U278" s="319" t="str">
        <f t="shared" si="84"/>
        <v/>
      </c>
      <c r="W278" s="319" t="str">
        <f t="shared" si="85"/>
        <v/>
      </c>
      <c r="Y278" s="319" t="str">
        <f t="shared" si="86"/>
        <v/>
      </c>
      <c r="AA278" s="319" t="str">
        <f t="shared" si="87"/>
        <v/>
      </c>
      <c r="AC278" s="319" t="str">
        <f t="shared" si="88"/>
        <v/>
      </c>
      <c r="AE278" s="319" t="str">
        <f t="shared" si="89"/>
        <v/>
      </c>
      <c r="AG278" s="319" t="str">
        <f t="shared" si="90"/>
        <v/>
      </c>
      <c r="AI278" s="319" t="str">
        <f t="shared" si="91"/>
        <v/>
      </c>
      <c r="AK278" s="319" t="str">
        <f t="shared" si="92"/>
        <v/>
      </c>
      <c r="AM278" s="319" t="str">
        <f t="shared" si="93"/>
        <v/>
      </c>
      <c r="AO278" s="319" t="str">
        <f t="shared" si="94"/>
        <v/>
      </c>
      <c r="AQ278" s="319" t="str">
        <f t="shared" si="95"/>
        <v/>
      </c>
    </row>
    <row r="279" spans="5:43" customFormat="1">
      <c r="E279" s="319" t="str">
        <f t="shared" si="77"/>
        <v/>
      </c>
      <c r="G279" s="319" t="str">
        <f t="shared" si="77"/>
        <v/>
      </c>
      <c r="I279" s="319" t="str">
        <f t="shared" si="78"/>
        <v/>
      </c>
      <c r="K279" s="319" t="str">
        <f t="shared" si="79"/>
        <v/>
      </c>
      <c r="M279" s="319" t="str">
        <f t="shared" si="80"/>
        <v/>
      </c>
      <c r="O279" s="319" t="str">
        <f t="shared" si="81"/>
        <v/>
      </c>
      <c r="Q279" s="319" t="str">
        <f t="shared" si="82"/>
        <v/>
      </c>
      <c r="S279" s="319" t="str">
        <f t="shared" si="83"/>
        <v/>
      </c>
      <c r="U279" s="319" t="str">
        <f t="shared" si="84"/>
        <v/>
      </c>
      <c r="W279" s="319" t="str">
        <f t="shared" si="85"/>
        <v/>
      </c>
      <c r="Y279" s="319" t="str">
        <f t="shared" si="86"/>
        <v/>
      </c>
      <c r="AA279" s="319" t="str">
        <f t="shared" si="87"/>
        <v/>
      </c>
      <c r="AC279" s="319" t="str">
        <f t="shared" si="88"/>
        <v/>
      </c>
      <c r="AE279" s="319" t="str">
        <f t="shared" si="89"/>
        <v/>
      </c>
      <c r="AG279" s="319" t="str">
        <f t="shared" si="90"/>
        <v/>
      </c>
      <c r="AI279" s="319" t="str">
        <f t="shared" si="91"/>
        <v/>
      </c>
      <c r="AK279" s="319" t="str">
        <f t="shared" si="92"/>
        <v/>
      </c>
      <c r="AM279" s="319" t="str">
        <f t="shared" si="93"/>
        <v/>
      </c>
      <c r="AO279" s="319" t="str">
        <f t="shared" si="94"/>
        <v/>
      </c>
      <c r="AQ279" s="319" t="str">
        <f t="shared" si="95"/>
        <v/>
      </c>
    </row>
    <row r="280" spans="5:43" customFormat="1">
      <c r="E280" s="319" t="str">
        <f t="shared" si="77"/>
        <v/>
      </c>
      <c r="G280" s="319" t="str">
        <f t="shared" si="77"/>
        <v/>
      </c>
      <c r="I280" s="319" t="str">
        <f t="shared" si="78"/>
        <v/>
      </c>
      <c r="K280" s="319" t="str">
        <f t="shared" si="79"/>
        <v/>
      </c>
      <c r="M280" s="319" t="str">
        <f t="shared" si="80"/>
        <v/>
      </c>
      <c r="O280" s="319" t="str">
        <f t="shared" si="81"/>
        <v/>
      </c>
      <c r="Q280" s="319" t="str">
        <f t="shared" si="82"/>
        <v/>
      </c>
      <c r="S280" s="319" t="str">
        <f t="shared" si="83"/>
        <v/>
      </c>
      <c r="U280" s="319" t="str">
        <f t="shared" si="84"/>
        <v/>
      </c>
      <c r="W280" s="319" t="str">
        <f t="shared" si="85"/>
        <v/>
      </c>
      <c r="Y280" s="319" t="str">
        <f t="shared" si="86"/>
        <v/>
      </c>
      <c r="AA280" s="319" t="str">
        <f t="shared" si="87"/>
        <v/>
      </c>
      <c r="AC280" s="319" t="str">
        <f t="shared" si="88"/>
        <v/>
      </c>
      <c r="AE280" s="319" t="str">
        <f t="shared" si="89"/>
        <v/>
      </c>
      <c r="AG280" s="319" t="str">
        <f t="shared" si="90"/>
        <v/>
      </c>
      <c r="AI280" s="319" t="str">
        <f t="shared" si="91"/>
        <v/>
      </c>
      <c r="AK280" s="319" t="str">
        <f t="shared" si="92"/>
        <v/>
      </c>
      <c r="AM280" s="319" t="str">
        <f t="shared" si="93"/>
        <v/>
      </c>
      <c r="AO280" s="319" t="str">
        <f t="shared" si="94"/>
        <v/>
      </c>
      <c r="AQ280" s="319" t="str">
        <f t="shared" si="95"/>
        <v/>
      </c>
    </row>
    <row r="281" spans="5:43" customFormat="1">
      <c r="E281" s="319" t="str">
        <f t="shared" si="77"/>
        <v/>
      </c>
      <c r="G281" s="319" t="str">
        <f t="shared" si="77"/>
        <v/>
      </c>
      <c r="I281" s="319" t="str">
        <f t="shared" si="78"/>
        <v/>
      </c>
      <c r="K281" s="319" t="str">
        <f t="shared" si="79"/>
        <v/>
      </c>
      <c r="M281" s="319" t="str">
        <f t="shared" si="80"/>
        <v/>
      </c>
      <c r="O281" s="319" t="str">
        <f t="shared" si="81"/>
        <v/>
      </c>
      <c r="Q281" s="319" t="str">
        <f t="shared" si="82"/>
        <v/>
      </c>
      <c r="S281" s="319" t="str">
        <f t="shared" si="83"/>
        <v/>
      </c>
      <c r="U281" s="319" t="str">
        <f t="shared" si="84"/>
        <v/>
      </c>
      <c r="W281" s="319" t="str">
        <f t="shared" si="85"/>
        <v/>
      </c>
      <c r="Y281" s="319" t="str">
        <f t="shared" si="86"/>
        <v/>
      </c>
      <c r="AA281" s="319" t="str">
        <f t="shared" si="87"/>
        <v/>
      </c>
      <c r="AC281" s="319" t="str">
        <f t="shared" si="88"/>
        <v/>
      </c>
      <c r="AE281" s="319" t="str">
        <f t="shared" si="89"/>
        <v/>
      </c>
      <c r="AG281" s="319" t="str">
        <f t="shared" si="90"/>
        <v/>
      </c>
      <c r="AI281" s="319" t="str">
        <f t="shared" si="91"/>
        <v/>
      </c>
      <c r="AK281" s="319" t="str">
        <f t="shared" si="92"/>
        <v/>
      </c>
      <c r="AM281" s="319" t="str">
        <f t="shared" si="93"/>
        <v/>
      </c>
      <c r="AO281" s="319" t="str">
        <f t="shared" si="94"/>
        <v/>
      </c>
      <c r="AQ281" s="319" t="str">
        <f t="shared" si="95"/>
        <v/>
      </c>
    </row>
    <row r="282" spans="5:43" customFormat="1">
      <c r="E282" s="319" t="str">
        <f t="shared" si="77"/>
        <v/>
      </c>
      <c r="G282" s="319" t="str">
        <f t="shared" si="77"/>
        <v/>
      </c>
      <c r="I282" s="319" t="str">
        <f t="shared" si="78"/>
        <v/>
      </c>
      <c r="K282" s="319" t="str">
        <f t="shared" si="79"/>
        <v/>
      </c>
      <c r="M282" s="319" t="str">
        <f t="shared" si="80"/>
        <v/>
      </c>
      <c r="O282" s="319" t="str">
        <f t="shared" si="81"/>
        <v/>
      </c>
      <c r="Q282" s="319" t="str">
        <f t="shared" si="82"/>
        <v/>
      </c>
      <c r="S282" s="319" t="str">
        <f t="shared" si="83"/>
        <v/>
      </c>
      <c r="U282" s="319" t="str">
        <f t="shared" si="84"/>
        <v/>
      </c>
      <c r="W282" s="319" t="str">
        <f t="shared" si="85"/>
        <v/>
      </c>
      <c r="Y282" s="319" t="str">
        <f t="shared" si="86"/>
        <v/>
      </c>
      <c r="AA282" s="319" t="str">
        <f t="shared" si="87"/>
        <v/>
      </c>
      <c r="AC282" s="319" t="str">
        <f t="shared" si="88"/>
        <v/>
      </c>
      <c r="AE282" s="319" t="str">
        <f t="shared" si="89"/>
        <v/>
      </c>
      <c r="AG282" s="319" t="str">
        <f t="shared" si="90"/>
        <v/>
      </c>
      <c r="AI282" s="319" t="str">
        <f t="shared" si="91"/>
        <v/>
      </c>
      <c r="AK282" s="319" t="str">
        <f t="shared" si="92"/>
        <v/>
      </c>
      <c r="AM282" s="319" t="str">
        <f t="shared" si="93"/>
        <v/>
      </c>
      <c r="AO282" s="319" t="str">
        <f t="shared" si="94"/>
        <v/>
      </c>
      <c r="AQ282" s="319" t="str">
        <f t="shared" si="95"/>
        <v/>
      </c>
    </row>
    <row r="283" spans="5:43" customFormat="1">
      <c r="E283" s="319" t="str">
        <f t="shared" si="77"/>
        <v/>
      </c>
      <c r="G283" s="319" t="str">
        <f t="shared" si="77"/>
        <v/>
      </c>
      <c r="I283" s="319" t="str">
        <f t="shared" si="78"/>
        <v/>
      </c>
      <c r="K283" s="319" t="str">
        <f t="shared" si="79"/>
        <v/>
      </c>
      <c r="M283" s="319" t="str">
        <f t="shared" si="80"/>
        <v/>
      </c>
      <c r="O283" s="319" t="str">
        <f t="shared" si="81"/>
        <v/>
      </c>
      <c r="Q283" s="319" t="str">
        <f t="shared" si="82"/>
        <v/>
      </c>
      <c r="S283" s="319" t="str">
        <f t="shared" si="83"/>
        <v/>
      </c>
      <c r="U283" s="319" t="str">
        <f t="shared" si="84"/>
        <v/>
      </c>
      <c r="W283" s="319" t="str">
        <f t="shared" si="85"/>
        <v/>
      </c>
      <c r="Y283" s="319" t="str">
        <f t="shared" si="86"/>
        <v/>
      </c>
      <c r="AA283" s="319" t="str">
        <f t="shared" si="87"/>
        <v/>
      </c>
      <c r="AC283" s="319" t="str">
        <f t="shared" si="88"/>
        <v/>
      </c>
      <c r="AE283" s="319" t="str">
        <f t="shared" si="89"/>
        <v/>
      </c>
      <c r="AG283" s="319" t="str">
        <f t="shared" si="90"/>
        <v/>
      </c>
      <c r="AI283" s="319" t="str">
        <f t="shared" si="91"/>
        <v/>
      </c>
      <c r="AK283" s="319" t="str">
        <f t="shared" si="92"/>
        <v/>
      </c>
      <c r="AM283" s="319" t="str">
        <f t="shared" si="93"/>
        <v/>
      </c>
      <c r="AO283" s="319" t="str">
        <f t="shared" si="94"/>
        <v/>
      </c>
      <c r="AQ283" s="319" t="str">
        <f t="shared" si="95"/>
        <v/>
      </c>
    </row>
    <row r="284" spans="5:43" customFormat="1">
      <c r="E284" s="319" t="str">
        <f t="shared" si="77"/>
        <v/>
      </c>
      <c r="G284" s="319" t="str">
        <f t="shared" si="77"/>
        <v/>
      </c>
      <c r="I284" s="319" t="str">
        <f t="shared" si="78"/>
        <v/>
      </c>
      <c r="K284" s="319" t="str">
        <f t="shared" si="79"/>
        <v/>
      </c>
      <c r="M284" s="319" t="str">
        <f t="shared" si="80"/>
        <v/>
      </c>
      <c r="O284" s="319" t="str">
        <f t="shared" si="81"/>
        <v/>
      </c>
      <c r="Q284" s="319" t="str">
        <f t="shared" si="82"/>
        <v/>
      </c>
      <c r="S284" s="319" t="str">
        <f t="shared" si="83"/>
        <v/>
      </c>
      <c r="U284" s="319" t="str">
        <f t="shared" si="84"/>
        <v/>
      </c>
      <c r="W284" s="319" t="str">
        <f t="shared" si="85"/>
        <v/>
      </c>
      <c r="Y284" s="319" t="str">
        <f t="shared" si="86"/>
        <v/>
      </c>
      <c r="AA284" s="319" t="str">
        <f t="shared" si="87"/>
        <v/>
      </c>
      <c r="AC284" s="319" t="str">
        <f t="shared" si="88"/>
        <v/>
      </c>
      <c r="AE284" s="319" t="str">
        <f t="shared" si="89"/>
        <v/>
      </c>
      <c r="AG284" s="319" t="str">
        <f t="shared" si="90"/>
        <v/>
      </c>
      <c r="AI284" s="319" t="str">
        <f t="shared" si="91"/>
        <v/>
      </c>
      <c r="AK284" s="319" t="str">
        <f t="shared" si="92"/>
        <v/>
      </c>
      <c r="AM284" s="319" t="str">
        <f t="shared" si="93"/>
        <v/>
      </c>
      <c r="AO284" s="319" t="str">
        <f t="shared" si="94"/>
        <v/>
      </c>
      <c r="AQ284" s="319" t="str">
        <f t="shared" si="95"/>
        <v/>
      </c>
    </row>
    <row r="285" spans="5:43" customFormat="1">
      <c r="E285" s="319" t="str">
        <f t="shared" si="77"/>
        <v/>
      </c>
      <c r="G285" s="319" t="str">
        <f t="shared" si="77"/>
        <v/>
      </c>
      <c r="I285" s="319" t="str">
        <f t="shared" si="78"/>
        <v/>
      </c>
      <c r="K285" s="319" t="str">
        <f t="shared" si="79"/>
        <v/>
      </c>
      <c r="M285" s="319" t="str">
        <f t="shared" si="80"/>
        <v/>
      </c>
      <c r="O285" s="319" t="str">
        <f t="shared" si="81"/>
        <v/>
      </c>
      <c r="Q285" s="319" t="str">
        <f t="shared" si="82"/>
        <v/>
      </c>
      <c r="S285" s="319" t="str">
        <f t="shared" si="83"/>
        <v/>
      </c>
      <c r="U285" s="319" t="str">
        <f t="shared" si="84"/>
        <v/>
      </c>
      <c r="W285" s="319" t="str">
        <f t="shared" si="85"/>
        <v/>
      </c>
      <c r="Y285" s="319" t="str">
        <f t="shared" si="86"/>
        <v/>
      </c>
      <c r="AA285" s="319" t="str">
        <f t="shared" si="87"/>
        <v/>
      </c>
      <c r="AC285" s="319" t="str">
        <f t="shared" si="88"/>
        <v/>
      </c>
      <c r="AE285" s="319" t="str">
        <f t="shared" si="89"/>
        <v/>
      </c>
      <c r="AG285" s="319" t="str">
        <f t="shared" si="90"/>
        <v/>
      </c>
      <c r="AI285" s="319" t="str">
        <f t="shared" si="91"/>
        <v/>
      </c>
      <c r="AK285" s="319" t="str">
        <f t="shared" si="92"/>
        <v/>
      </c>
      <c r="AM285" s="319" t="str">
        <f t="shared" si="93"/>
        <v/>
      </c>
      <c r="AO285" s="319" t="str">
        <f t="shared" si="94"/>
        <v/>
      </c>
      <c r="AQ285" s="319" t="str">
        <f t="shared" si="95"/>
        <v/>
      </c>
    </row>
    <row r="286" spans="5:43" customFormat="1">
      <c r="E286" s="319" t="str">
        <f t="shared" si="77"/>
        <v/>
      </c>
      <c r="G286" s="319" t="str">
        <f t="shared" si="77"/>
        <v/>
      </c>
      <c r="I286" s="319" t="str">
        <f t="shared" si="78"/>
        <v/>
      </c>
      <c r="K286" s="319" t="str">
        <f t="shared" si="79"/>
        <v/>
      </c>
      <c r="M286" s="319" t="str">
        <f t="shared" si="80"/>
        <v/>
      </c>
      <c r="O286" s="319" t="str">
        <f t="shared" si="81"/>
        <v/>
      </c>
      <c r="Q286" s="319" t="str">
        <f t="shared" si="82"/>
        <v/>
      </c>
      <c r="S286" s="319" t="str">
        <f t="shared" si="83"/>
        <v/>
      </c>
      <c r="U286" s="319" t="str">
        <f t="shared" si="84"/>
        <v/>
      </c>
      <c r="W286" s="319" t="str">
        <f t="shared" si="85"/>
        <v/>
      </c>
      <c r="Y286" s="319" t="str">
        <f t="shared" si="86"/>
        <v/>
      </c>
      <c r="AA286" s="319" t="str">
        <f t="shared" si="87"/>
        <v/>
      </c>
      <c r="AC286" s="319" t="str">
        <f t="shared" si="88"/>
        <v/>
      </c>
      <c r="AE286" s="319" t="str">
        <f t="shared" si="89"/>
        <v/>
      </c>
      <c r="AG286" s="319" t="str">
        <f t="shared" si="90"/>
        <v/>
      </c>
      <c r="AI286" s="319" t="str">
        <f t="shared" si="91"/>
        <v/>
      </c>
      <c r="AK286" s="319" t="str">
        <f t="shared" si="92"/>
        <v/>
      </c>
      <c r="AM286" s="319" t="str">
        <f t="shared" si="93"/>
        <v/>
      </c>
      <c r="AO286" s="319" t="str">
        <f t="shared" si="94"/>
        <v/>
      </c>
      <c r="AQ286" s="319" t="str">
        <f t="shared" si="95"/>
        <v/>
      </c>
    </row>
    <row r="287" spans="5:43" customFormat="1">
      <c r="E287" s="319" t="str">
        <f t="shared" si="77"/>
        <v/>
      </c>
      <c r="G287" s="319" t="str">
        <f t="shared" si="77"/>
        <v/>
      </c>
      <c r="I287" s="319" t="str">
        <f t="shared" si="78"/>
        <v/>
      </c>
      <c r="K287" s="319" t="str">
        <f t="shared" si="79"/>
        <v/>
      </c>
      <c r="M287" s="319" t="str">
        <f t="shared" si="80"/>
        <v/>
      </c>
      <c r="O287" s="319" t="str">
        <f t="shared" si="81"/>
        <v/>
      </c>
      <c r="Q287" s="319" t="str">
        <f t="shared" si="82"/>
        <v/>
      </c>
      <c r="S287" s="319" t="str">
        <f t="shared" si="83"/>
        <v/>
      </c>
      <c r="U287" s="319" t="str">
        <f t="shared" si="84"/>
        <v/>
      </c>
      <c r="W287" s="319" t="str">
        <f t="shared" si="85"/>
        <v/>
      </c>
      <c r="Y287" s="319" t="str">
        <f t="shared" si="86"/>
        <v/>
      </c>
      <c r="AA287" s="319" t="str">
        <f t="shared" si="87"/>
        <v/>
      </c>
      <c r="AC287" s="319" t="str">
        <f t="shared" si="88"/>
        <v/>
      </c>
      <c r="AE287" s="319" t="str">
        <f t="shared" si="89"/>
        <v/>
      </c>
      <c r="AG287" s="319" t="str">
        <f t="shared" si="90"/>
        <v/>
      </c>
      <c r="AI287" s="319" t="str">
        <f t="shared" si="91"/>
        <v/>
      </c>
      <c r="AK287" s="319" t="str">
        <f t="shared" si="92"/>
        <v/>
      </c>
      <c r="AM287" s="319" t="str">
        <f t="shared" si="93"/>
        <v/>
      </c>
      <c r="AO287" s="319" t="str">
        <f t="shared" si="94"/>
        <v/>
      </c>
      <c r="AQ287" s="319" t="str">
        <f t="shared" si="95"/>
        <v/>
      </c>
    </row>
    <row r="288" spans="5:43" customFormat="1">
      <c r="E288" s="319" t="str">
        <f t="shared" si="77"/>
        <v/>
      </c>
      <c r="G288" s="319" t="str">
        <f t="shared" si="77"/>
        <v/>
      </c>
      <c r="I288" s="319" t="str">
        <f t="shared" si="78"/>
        <v/>
      </c>
      <c r="K288" s="319" t="str">
        <f t="shared" si="79"/>
        <v/>
      </c>
      <c r="M288" s="319" t="str">
        <f t="shared" si="80"/>
        <v/>
      </c>
      <c r="O288" s="319" t="str">
        <f t="shared" si="81"/>
        <v/>
      </c>
      <c r="Q288" s="319" t="str">
        <f t="shared" si="82"/>
        <v/>
      </c>
      <c r="S288" s="319" t="str">
        <f t="shared" si="83"/>
        <v/>
      </c>
      <c r="U288" s="319" t="str">
        <f t="shared" si="84"/>
        <v/>
      </c>
      <c r="W288" s="319" t="str">
        <f t="shared" si="85"/>
        <v/>
      </c>
      <c r="Y288" s="319" t="str">
        <f t="shared" si="86"/>
        <v/>
      </c>
      <c r="AA288" s="319" t="str">
        <f t="shared" si="87"/>
        <v/>
      </c>
      <c r="AC288" s="319" t="str">
        <f t="shared" si="88"/>
        <v/>
      </c>
      <c r="AE288" s="319" t="str">
        <f t="shared" si="89"/>
        <v/>
      </c>
      <c r="AG288" s="319" t="str">
        <f t="shared" si="90"/>
        <v/>
      </c>
      <c r="AI288" s="319" t="str">
        <f t="shared" si="91"/>
        <v/>
      </c>
      <c r="AK288" s="319" t="str">
        <f t="shared" si="92"/>
        <v/>
      </c>
      <c r="AM288" s="319" t="str">
        <f t="shared" si="93"/>
        <v/>
      </c>
      <c r="AO288" s="319" t="str">
        <f t="shared" si="94"/>
        <v/>
      </c>
      <c r="AQ288" s="319" t="str">
        <f t="shared" si="95"/>
        <v/>
      </c>
    </row>
    <row r="289" spans="5:43" customFormat="1">
      <c r="E289" s="319" t="str">
        <f t="shared" si="77"/>
        <v/>
      </c>
      <c r="G289" s="319" t="str">
        <f t="shared" si="77"/>
        <v/>
      </c>
      <c r="I289" s="319" t="str">
        <f t="shared" si="78"/>
        <v/>
      </c>
      <c r="K289" s="319" t="str">
        <f t="shared" si="79"/>
        <v/>
      </c>
      <c r="M289" s="319" t="str">
        <f t="shared" si="80"/>
        <v/>
      </c>
      <c r="O289" s="319" t="str">
        <f t="shared" si="81"/>
        <v/>
      </c>
      <c r="Q289" s="319" t="str">
        <f t="shared" si="82"/>
        <v/>
      </c>
      <c r="S289" s="319" t="str">
        <f t="shared" si="83"/>
        <v/>
      </c>
      <c r="U289" s="319" t="str">
        <f t="shared" si="84"/>
        <v/>
      </c>
      <c r="W289" s="319" t="str">
        <f t="shared" si="85"/>
        <v/>
      </c>
      <c r="Y289" s="319" t="str">
        <f t="shared" si="86"/>
        <v/>
      </c>
      <c r="AA289" s="319" t="str">
        <f t="shared" si="87"/>
        <v/>
      </c>
      <c r="AC289" s="319" t="str">
        <f t="shared" si="88"/>
        <v/>
      </c>
      <c r="AE289" s="319" t="str">
        <f t="shared" si="89"/>
        <v/>
      </c>
      <c r="AG289" s="319" t="str">
        <f t="shared" si="90"/>
        <v/>
      </c>
      <c r="AI289" s="319" t="str">
        <f t="shared" si="91"/>
        <v/>
      </c>
      <c r="AK289" s="319" t="str">
        <f t="shared" si="92"/>
        <v/>
      </c>
      <c r="AM289" s="319" t="str">
        <f t="shared" si="93"/>
        <v/>
      </c>
      <c r="AO289" s="319" t="str">
        <f t="shared" si="94"/>
        <v/>
      </c>
      <c r="AQ289" s="319" t="str">
        <f t="shared" si="95"/>
        <v/>
      </c>
    </row>
    <row r="290" spans="5:43" customFormat="1">
      <c r="E290" s="319" t="str">
        <f t="shared" si="77"/>
        <v/>
      </c>
      <c r="G290" s="319" t="str">
        <f t="shared" si="77"/>
        <v/>
      </c>
      <c r="I290" s="319" t="str">
        <f t="shared" si="78"/>
        <v/>
      </c>
      <c r="K290" s="319" t="str">
        <f t="shared" si="79"/>
        <v/>
      </c>
      <c r="M290" s="319" t="str">
        <f t="shared" si="80"/>
        <v/>
      </c>
      <c r="O290" s="319" t="str">
        <f t="shared" si="81"/>
        <v/>
      </c>
      <c r="Q290" s="319" t="str">
        <f t="shared" si="82"/>
        <v/>
      </c>
      <c r="S290" s="319" t="str">
        <f t="shared" si="83"/>
        <v/>
      </c>
      <c r="U290" s="319" t="str">
        <f t="shared" si="84"/>
        <v/>
      </c>
      <c r="W290" s="319" t="str">
        <f t="shared" si="85"/>
        <v/>
      </c>
      <c r="Y290" s="319" t="str">
        <f t="shared" si="86"/>
        <v/>
      </c>
      <c r="AA290" s="319" t="str">
        <f t="shared" si="87"/>
        <v/>
      </c>
      <c r="AC290" s="319" t="str">
        <f t="shared" si="88"/>
        <v/>
      </c>
      <c r="AE290" s="319" t="str">
        <f t="shared" si="89"/>
        <v/>
      </c>
      <c r="AG290" s="319" t="str">
        <f t="shared" si="90"/>
        <v/>
      </c>
      <c r="AI290" s="319" t="str">
        <f t="shared" si="91"/>
        <v/>
      </c>
      <c r="AK290" s="319" t="str">
        <f t="shared" si="92"/>
        <v/>
      </c>
      <c r="AM290" s="319" t="str">
        <f t="shared" si="93"/>
        <v/>
      </c>
      <c r="AO290" s="319" t="str">
        <f t="shared" si="94"/>
        <v/>
      </c>
      <c r="AQ290" s="319" t="str">
        <f t="shared" si="95"/>
        <v/>
      </c>
    </row>
    <row r="291" spans="5:43" customFormat="1">
      <c r="E291" s="319" t="str">
        <f t="shared" si="77"/>
        <v/>
      </c>
      <c r="G291" s="319" t="str">
        <f t="shared" si="77"/>
        <v/>
      </c>
      <c r="I291" s="319" t="str">
        <f t="shared" si="78"/>
        <v/>
      </c>
      <c r="K291" s="319" t="str">
        <f t="shared" si="79"/>
        <v/>
      </c>
      <c r="M291" s="319" t="str">
        <f t="shared" si="80"/>
        <v/>
      </c>
      <c r="O291" s="319" t="str">
        <f t="shared" si="81"/>
        <v/>
      </c>
      <c r="Q291" s="319" t="str">
        <f t="shared" si="82"/>
        <v/>
      </c>
      <c r="S291" s="319" t="str">
        <f t="shared" si="83"/>
        <v/>
      </c>
      <c r="U291" s="319" t="str">
        <f t="shared" si="84"/>
        <v/>
      </c>
      <c r="W291" s="319" t="str">
        <f t="shared" si="85"/>
        <v/>
      </c>
      <c r="Y291" s="319" t="str">
        <f t="shared" si="86"/>
        <v/>
      </c>
      <c r="AA291" s="319" t="str">
        <f t="shared" si="87"/>
        <v/>
      </c>
      <c r="AC291" s="319" t="str">
        <f t="shared" si="88"/>
        <v/>
      </c>
      <c r="AE291" s="319" t="str">
        <f t="shared" si="89"/>
        <v/>
      </c>
      <c r="AG291" s="319" t="str">
        <f t="shared" si="90"/>
        <v/>
      </c>
      <c r="AI291" s="319" t="str">
        <f t="shared" si="91"/>
        <v/>
      </c>
      <c r="AK291" s="319" t="str">
        <f t="shared" si="92"/>
        <v/>
      </c>
      <c r="AM291" s="319" t="str">
        <f t="shared" si="93"/>
        <v/>
      </c>
      <c r="AO291" s="319" t="str">
        <f t="shared" si="94"/>
        <v/>
      </c>
      <c r="AQ291" s="319" t="str">
        <f t="shared" si="95"/>
        <v/>
      </c>
    </row>
    <row r="292" spans="5:43" customFormat="1">
      <c r="E292" s="319" t="str">
        <f t="shared" si="77"/>
        <v/>
      </c>
      <c r="G292" s="319" t="str">
        <f t="shared" si="77"/>
        <v/>
      </c>
      <c r="I292" s="319" t="str">
        <f t="shared" si="78"/>
        <v/>
      </c>
      <c r="K292" s="319" t="str">
        <f t="shared" si="79"/>
        <v/>
      </c>
      <c r="M292" s="319" t="str">
        <f t="shared" si="80"/>
        <v/>
      </c>
      <c r="O292" s="319" t="str">
        <f t="shared" si="81"/>
        <v/>
      </c>
      <c r="Q292" s="319" t="str">
        <f t="shared" si="82"/>
        <v/>
      </c>
      <c r="S292" s="319" t="str">
        <f t="shared" si="83"/>
        <v/>
      </c>
      <c r="U292" s="319" t="str">
        <f t="shared" si="84"/>
        <v/>
      </c>
      <c r="W292" s="319" t="str">
        <f t="shared" si="85"/>
        <v/>
      </c>
      <c r="Y292" s="319" t="str">
        <f t="shared" si="86"/>
        <v/>
      </c>
      <c r="AA292" s="319" t="str">
        <f t="shared" si="87"/>
        <v/>
      </c>
      <c r="AC292" s="319" t="str">
        <f t="shared" si="88"/>
        <v/>
      </c>
      <c r="AE292" s="319" t="str">
        <f t="shared" si="89"/>
        <v/>
      </c>
      <c r="AG292" s="319" t="str">
        <f t="shared" si="90"/>
        <v/>
      </c>
      <c r="AI292" s="319" t="str">
        <f t="shared" si="91"/>
        <v/>
      </c>
      <c r="AK292" s="319" t="str">
        <f t="shared" si="92"/>
        <v/>
      </c>
      <c r="AM292" s="319" t="str">
        <f t="shared" si="93"/>
        <v/>
      </c>
      <c r="AO292" s="319" t="str">
        <f t="shared" si="94"/>
        <v/>
      </c>
      <c r="AQ292" s="319" t="str">
        <f t="shared" si="95"/>
        <v/>
      </c>
    </row>
    <row r="293" spans="5:43" customFormat="1">
      <c r="E293" s="319" t="str">
        <f t="shared" si="77"/>
        <v/>
      </c>
      <c r="G293" s="319" t="str">
        <f t="shared" si="77"/>
        <v/>
      </c>
      <c r="I293" s="319" t="str">
        <f t="shared" si="78"/>
        <v/>
      </c>
      <c r="K293" s="319" t="str">
        <f t="shared" si="79"/>
        <v/>
      </c>
      <c r="M293" s="319" t="str">
        <f t="shared" si="80"/>
        <v/>
      </c>
      <c r="O293" s="319" t="str">
        <f t="shared" si="81"/>
        <v/>
      </c>
      <c r="Q293" s="319" t="str">
        <f t="shared" si="82"/>
        <v/>
      </c>
      <c r="S293" s="319" t="str">
        <f t="shared" si="83"/>
        <v/>
      </c>
      <c r="U293" s="319" t="str">
        <f t="shared" si="84"/>
        <v/>
      </c>
      <c r="W293" s="319" t="str">
        <f t="shared" si="85"/>
        <v/>
      </c>
      <c r="Y293" s="319" t="str">
        <f t="shared" si="86"/>
        <v/>
      </c>
      <c r="AA293" s="319" t="str">
        <f t="shared" si="87"/>
        <v/>
      </c>
      <c r="AC293" s="319" t="str">
        <f t="shared" si="88"/>
        <v/>
      </c>
      <c r="AE293" s="319" t="str">
        <f t="shared" si="89"/>
        <v/>
      </c>
      <c r="AG293" s="319" t="str">
        <f t="shared" si="90"/>
        <v/>
      </c>
      <c r="AI293" s="319" t="str">
        <f t="shared" si="91"/>
        <v/>
      </c>
      <c r="AK293" s="319" t="str">
        <f t="shared" si="92"/>
        <v/>
      </c>
      <c r="AM293" s="319" t="str">
        <f t="shared" si="93"/>
        <v/>
      </c>
      <c r="AO293" s="319" t="str">
        <f t="shared" si="94"/>
        <v/>
      </c>
      <c r="AQ293" s="319" t="str">
        <f t="shared" si="95"/>
        <v/>
      </c>
    </row>
    <row r="294" spans="5:43" customFormat="1">
      <c r="E294" s="319" t="str">
        <f t="shared" si="77"/>
        <v/>
      </c>
      <c r="G294" s="319" t="str">
        <f t="shared" si="77"/>
        <v/>
      </c>
      <c r="I294" s="319" t="str">
        <f t="shared" si="78"/>
        <v/>
      </c>
      <c r="K294" s="319" t="str">
        <f t="shared" si="79"/>
        <v/>
      </c>
      <c r="M294" s="319" t="str">
        <f t="shared" si="80"/>
        <v/>
      </c>
      <c r="O294" s="319" t="str">
        <f t="shared" si="81"/>
        <v/>
      </c>
      <c r="Q294" s="319" t="str">
        <f t="shared" si="82"/>
        <v/>
      </c>
      <c r="S294" s="319" t="str">
        <f t="shared" si="83"/>
        <v/>
      </c>
      <c r="U294" s="319" t="str">
        <f t="shared" si="84"/>
        <v/>
      </c>
      <c r="W294" s="319" t="str">
        <f t="shared" si="85"/>
        <v/>
      </c>
      <c r="Y294" s="319" t="str">
        <f t="shared" si="86"/>
        <v/>
      </c>
      <c r="AA294" s="319" t="str">
        <f t="shared" si="87"/>
        <v/>
      </c>
      <c r="AC294" s="319" t="str">
        <f t="shared" si="88"/>
        <v/>
      </c>
      <c r="AE294" s="319" t="str">
        <f t="shared" si="89"/>
        <v/>
      </c>
      <c r="AG294" s="319" t="str">
        <f t="shared" si="90"/>
        <v/>
      </c>
      <c r="AI294" s="319" t="str">
        <f t="shared" si="91"/>
        <v/>
      </c>
      <c r="AK294" s="319" t="str">
        <f t="shared" si="92"/>
        <v/>
      </c>
      <c r="AM294" s="319" t="str">
        <f t="shared" si="93"/>
        <v/>
      </c>
      <c r="AO294" s="319" t="str">
        <f t="shared" si="94"/>
        <v/>
      </c>
      <c r="AQ294" s="319" t="str">
        <f t="shared" si="95"/>
        <v/>
      </c>
    </row>
    <row r="295" spans="5:43" customFormat="1">
      <c r="E295" s="319" t="str">
        <f t="shared" si="77"/>
        <v/>
      </c>
      <c r="G295" s="319" t="str">
        <f t="shared" si="77"/>
        <v/>
      </c>
      <c r="I295" s="319" t="str">
        <f t="shared" si="78"/>
        <v/>
      </c>
      <c r="K295" s="319" t="str">
        <f t="shared" si="79"/>
        <v/>
      </c>
      <c r="M295" s="319" t="str">
        <f t="shared" si="80"/>
        <v/>
      </c>
      <c r="O295" s="319" t="str">
        <f t="shared" si="81"/>
        <v/>
      </c>
      <c r="Q295" s="319" t="str">
        <f t="shared" si="82"/>
        <v/>
      </c>
      <c r="S295" s="319" t="str">
        <f t="shared" si="83"/>
        <v/>
      </c>
      <c r="U295" s="319" t="str">
        <f t="shared" si="84"/>
        <v/>
      </c>
      <c r="W295" s="319" t="str">
        <f t="shared" si="85"/>
        <v/>
      </c>
      <c r="Y295" s="319" t="str">
        <f t="shared" si="86"/>
        <v/>
      </c>
      <c r="AA295" s="319" t="str">
        <f t="shared" si="87"/>
        <v/>
      </c>
      <c r="AC295" s="319" t="str">
        <f t="shared" si="88"/>
        <v/>
      </c>
      <c r="AE295" s="319" t="str">
        <f t="shared" si="89"/>
        <v/>
      </c>
      <c r="AG295" s="319" t="str">
        <f t="shared" si="90"/>
        <v/>
      </c>
      <c r="AI295" s="319" t="str">
        <f t="shared" si="91"/>
        <v/>
      </c>
      <c r="AK295" s="319" t="str">
        <f t="shared" si="92"/>
        <v/>
      </c>
      <c r="AM295" s="319" t="str">
        <f t="shared" si="93"/>
        <v/>
      </c>
      <c r="AO295" s="319" t="str">
        <f t="shared" si="94"/>
        <v/>
      </c>
      <c r="AQ295" s="319" t="str">
        <f t="shared" si="95"/>
        <v/>
      </c>
    </row>
    <row r="296" spans="5:43" customFormat="1">
      <c r="E296" s="319" t="str">
        <f t="shared" si="77"/>
        <v/>
      </c>
      <c r="G296" s="319" t="str">
        <f t="shared" si="77"/>
        <v/>
      </c>
      <c r="I296" s="319" t="str">
        <f t="shared" si="78"/>
        <v/>
      </c>
      <c r="K296" s="319" t="str">
        <f t="shared" si="79"/>
        <v/>
      </c>
      <c r="M296" s="319" t="str">
        <f t="shared" si="80"/>
        <v/>
      </c>
      <c r="O296" s="319" t="str">
        <f t="shared" si="81"/>
        <v/>
      </c>
      <c r="Q296" s="319" t="str">
        <f t="shared" si="82"/>
        <v/>
      </c>
      <c r="S296" s="319" t="str">
        <f t="shared" si="83"/>
        <v/>
      </c>
      <c r="U296" s="319" t="str">
        <f t="shared" si="84"/>
        <v/>
      </c>
      <c r="W296" s="319" t="str">
        <f t="shared" si="85"/>
        <v/>
      </c>
      <c r="Y296" s="319" t="str">
        <f t="shared" si="86"/>
        <v/>
      </c>
      <c r="AA296" s="319" t="str">
        <f t="shared" si="87"/>
        <v/>
      </c>
      <c r="AC296" s="319" t="str">
        <f t="shared" si="88"/>
        <v/>
      </c>
      <c r="AE296" s="319" t="str">
        <f t="shared" si="89"/>
        <v/>
      </c>
      <c r="AG296" s="319" t="str">
        <f t="shared" si="90"/>
        <v/>
      </c>
      <c r="AI296" s="319" t="str">
        <f t="shared" si="91"/>
        <v/>
      </c>
      <c r="AK296" s="319" t="str">
        <f t="shared" si="92"/>
        <v/>
      </c>
      <c r="AM296" s="319" t="str">
        <f t="shared" si="93"/>
        <v/>
      </c>
      <c r="AO296" s="319" t="str">
        <f t="shared" si="94"/>
        <v/>
      </c>
      <c r="AQ296" s="319" t="str">
        <f t="shared" si="95"/>
        <v/>
      </c>
    </row>
    <row r="297" spans="5:43" customFormat="1">
      <c r="E297" s="319" t="str">
        <f t="shared" si="77"/>
        <v/>
      </c>
      <c r="G297" s="319" t="str">
        <f t="shared" si="77"/>
        <v/>
      </c>
      <c r="I297" s="319" t="str">
        <f t="shared" si="78"/>
        <v/>
      </c>
      <c r="K297" s="319" t="str">
        <f t="shared" si="79"/>
        <v/>
      </c>
      <c r="M297" s="319" t="str">
        <f t="shared" si="80"/>
        <v/>
      </c>
      <c r="O297" s="319" t="str">
        <f t="shared" si="81"/>
        <v/>
      </c>
      <c r="Q297" s="319" t="str">
        <f t="shared" si="82"/>
        <v/>
      </c>
      <c r="S297" s="319" t="str">
        <f t="shared" si="83"/>
        <v/>
      </c>
      <c r="U297" s="319" t="str">
        <f t="shared" si="84"/>
        <v/>
      </c>
      <c r="W297" s="319" t="str">
        <f t="shared" si="85"/>
        <v/>
      </c>
      <c r="Y297" s="319" t="str">
        <f t="shared" si="86"/>
        <v/>
      </c>
      <c r="AA297" s="319" t="str">
        <f t="shared" si="87"/>
        <v/>
      </c>
      <c r="AC297" s="319" t="str">
        <f t="shared" si="88"/>
        <v/>
      </c>
      <c r="AE297" s="319" t="str">
        <f t="shared" si="89"/>
        <v/>
      </c>
      <c r="AG297" s="319" t="str">
        <f t="shared" si="90"/>
        <v/>
      </c>
      <c r="AI297" s="319" t="str">
        <f t="shared" si="91"/>
        <v/>
      </c>
      <c r="AK297" s="319" t="str">
        <f t="shared" si="92"/>
        <v/>
      </c>
      <c r="AM297" s="319" t="str">
        <f t="shared" si="93"/>
        <v/>
      </c>
      <c r="AO297" s="319" t="str">
        <f t="shared" si="94"/>
        <v/>
      </c>
      <c r="AQ297" s="319" t="str">
        <f t="shared" si="95"/>
        <v/>
      </c>
    </row>
    <row r="298" spans="5:43" customFormat="1">
      <c r="E298" s="319" t="str">
        <f t="shared" si="77"/>
        <v/>
      </c>
      <c r="G298" s="319" t="str">
        <f t="shared" si="77"/>
        <v/>
      </c>
      <c r="I298" s="319" t="str">
        <f t="shared" si="78"/>
        <v/>
      </c>
      <c r="K298" s="319" t="str">
        <f t="shared" si="79"/>
        <v/>
      </c>
      <c r="M298" s="319" t="str">
        <f t="shared" si="80"/>
        <v/>
      </c>
      <c r="O298" s="319" t="str">
        <f t="shared" si="81"/>
        <v/>
      </c>
      <c r="Q298" s="319" t="str">
        <f t="shared" si="82"/>
        <v/>
      </c>
      <c r="S298" s="319" t="str">
        <f t="shared" si="83"/>
        <v/>
      </c>
      <c r="U298" s="319" t="str">
        <f t="shared" si="84"/>
        <v/>
      </c>
      <c r="W298" s="319" t="str">
        <f t="shared" si="85"/>
        <v/>
      </c>
      <c r="Y298" s="319" t="str">
        <f t="shared" si="86"/>
        <v/>
      </c>
      <c r="AA298" s="319" t="str">
        <f t="shared" si="87"/>
        <v/>
      </c>
      <c r="AC298" s="319" t="str">
        <f t="shared" si="88"/>
        <v/>
      </c>
      <c r="AE298" s="319" t="str">
        <f t="shared" si="89"/>
        <v/>
      </c>
      <c r="AG298" s="319" t="str">
        <f t="shared" si="90"/>
        <v/>
      </c>
      <c r="AI298" s="319" t="str">
        <f t="shared" si="91"/>
        <v/>
      </c>
      <c r="AK298" s="319" t="str">
        <f t="shared" si="92"/>
        <v/>
      </c>
      <c r="AM298" s="319" t="str">
        <f t="shared" si="93"/>
        <v/>
      </c>
      <c r="AO298" s="319" t="str">
        <f t="shared" si="94"/>
        <v/>
      </c>
      <c r="AQ298" s="319" t="str">
        <f t="shared" si="95"/>
        <v/>
      </c>
    </row>
    <row r="299" spans="5:43" customFormat="1">
      <c r="E299" s="319" t="str">
        <f t="shared" si="77"/>
        <v/>
      </c>
      <c r="G299" s="319" t="str">
        <f t="shared" si="77"/>
        <v/>
      </c>
      <c r="I299" s="319" t="str">
        <f t="shared" si="78"/>
        <v/>
      </c>
      <c r="K299" s="319" t="str">
        <f t="shared" si="79"/>
        <v/>
      </c>
      <c r="M299" s="319" t="str">
        <f t="shared" si="80"/>
        <v/>
      </c>
      <c r="O299" s="319" t="str">
        <f t="shared" si="81"/>
        <v/>
      </c>
      <c r="Q299" s="319" t="str">
        <f t="shared" si="82"/>
        <v/>
      </c>
      <c r="S299" s="319" t="str">
        <f t="shared" si="83"/>
        <v/>
      </c>
      <c r="U299" s="319" t="str">
        <f t="shared" si="84"/>
        <v/>
      </c>
      <c r="W299" s="319" t="str">
        <f t="shared" si="85"/>
        <v/>
      </c>
      <c r="Y299" s="319" t="str">
        <f t="shared" si="86"/>
        <v/>
      </c>
      <c r="AA299" s="319" t="str">
        <f t="shared" si="87"/>
        <v/>
      </c>
      <c r="AC299" s="319" t="str">
        <f t="shared" si="88"/>
        <v/>
      </c>
      <c r="AE299" s="319" t="str">
        <f t="shared" si="89"/>
        <v/>
      </c>
      <c r="AG299" s="319" t="str">
        <f t="shared" si="90"/>
        <v/>
      </c>
      <c r="AI299" s="319" t="str">
        <f t="shared" si="91"/>
        <v/>
      </c>
      <c r="AK299" s="319" t="str">
        <f t="shared" si="92"/>
        <v/>
      </c>
      <c r="AM299" s="319" t="str">
        <f t="shared" si="93"/>
        <v/>
      </c>
      <c r="AO299" s="319" t="str">
        <f t="shared" si="94"/>
        <v/>
      </c>
      <c r="AQ299" s="319" t="str">
        <f t="shared" si="95"/>
        <v/>
      </c>
    </row>
    <row r="300" spans="5:43" customFormat="1">
      <c r="E300" s="319" t="str">
        <f t="shared" si="77"/>
        <v/>
      </c>
      <c r="G300" s="319" t="str">
        <f t="shared" si="77"/>
        <v/>
      </c>
      <c r="I300" s="319" t="str">
        <f t="shared" si="78"/>
        <v/>
      </c>
      <c r="K300" s="319" t="str">
        <f t="shared" si="79"/>
        <v/>
      </c>
      <c r="M300" s="319" t="str">
        <f t="shared" si="80"/>
        <v/>
      </c>
      <c r="O300" s="319" t="str">
        <f t="shared" si="81"/>
        <v/>
      </c>
      <c r="Q300" s="319" t="str">
        <f t="shared" si="82"/>
        <v/>
      </c>
      <c r="S300" s="319" t="str">
        <f t="shared" si="83"/>
        <v/>
      </c>
      <c r="U300" s="319" t="str">
        <f t="shared" si="84"/>
        <v/>
      </c>
      <c r="W300" s="319" t="str">
        <f t="shared" si="85"/>
        <v/>
      </c>
      <c r="Y300" s="319" t="str">
        <f t="shared" si="86"/>
        <v/>
      </c>
      <c r="AA300" s="319" t="str">
        <f t="shared" si="87"/>
        <v/>
      </c>
      <c r="AC300" s="319" t="str">
        <f t="shared" si="88"/>
        <v/>
      </c>
      <c r="AE300" s="319" t="str">
        <f t="shared" si="89"/>
        <v/>
      </c>
      <c r="AG300" s="319" t="str">
        <f t="shared" si="90"/>
        <v/>
      </c>
      <c r="AI300" s="319" t="str">
        <f t="shared" si="91"/>
        <v/>
      </c>
      <c r="AK300" s="319" t="str">
        <f t="shared" si="92"/>
        <v/>
      </c>
      <c r="AM300" s="319" t="str">
        <f t="shared" si="93"/>
        <v/>
      </c>
      <c r="AO300" s="319" t="str">
        <f t="shared" si="94"/>
        <v/>
      </c>
      <c r="AQ300" s="319" t="str">
        <f t="shared" si="95"/>
        <v/>
      </c>
    </row>
  </sheetData>
  <mergeCells count="1">
    <mergeCell ref="A3:A6"/>
  </mergeCells>
  <conditionalFormatting sqref="E12:E300">
    <cfRule type="expression" dxfId="1" priority="2">
      <formula>AND(LEN(E12)&gt;0,OR(E12&lt;E$2,E12&gt;E$3))</formula>
    </cfRule>
  </conditionalFormatting>
  <conditionalFormatting sqref="G12:G300 I12:I300 K12:K300 M12:M300 O12:O300 Q12:Q300 S12:S300 U12:U300 W12:W300 Y12:Y300 AA12:AA300 AC12:AC300 AE12:AE300 AG12:AG300 AI12:AI300 AK12:AK300 AM12:AM300 AO12:AO300 AQ12:AQ300">
    <cfRule type="expression" dxfId="0" priority="1">
      <formula>AND(LEN(G12)&gt;0,OR(G12&lt;G$2,G12&gt;G$3))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B8993-3515-4436-8A3B-970501A06DB1}">
  <dimension ref="A1:P54"/>
  <sheetViews>
    <sheetView topLeftCell="C3" workbookViewId="0">
      <selection activeCell="N36" sqref="N36"/>
    </sheetView>
  </sheetViews>
  <sheetFormatPr defaultRowHeight="15"/>
  <cols>
    <col min="2" max="2" width="39.7109375" bestFit="1" customWidth="1"/>
    <col min="3" max="3" width="17.140625" style="475" customWidth="1"/>
    <col min="4" max="5" width="12.5703125" hidden="1" customWidth="1"/>
    <col min="6" max="6" width="8.85546875" hidden="1" customWidth="1"/>
    <col min="7" max="7" width="9.7109375" hidden="1" customWidth="1"/>
    <col min="8" max="8" width="37.85546875" customWidth="1"/>
    <col min="9" max="9" width="42.5703125" customWidth="1"/>
    <col min="10" max="10" width="42.7109375" customWidth="1"/>
    <col min="11" max="11" width="16.7109375" customWidth="1"/>
    <col min="12" max="12" width="15.42578125" customWidth="1"/>
    <col min="13" max="14" width="18" customWidth="1"/>
    <col min="15" max="16" width="18" style="351" customWidth="1"/>
  </cols>
  <sheetData>
    <row r="1" spans="2:16">
      <c r="C1"/>
      <c r="I1">
        <v>2080</v>
      </c>
    </row>
    <row r="2" spans="2:16">
      <c r="C2" s="449">
        <v>45413</v>
      </c>
      <c r="D2" s="450">
        <v>45047</v>
      </c>
      <c r="E2" s="450">
        <v>44682</v>
      </c>
      <c r="F2" s="451"/>
      <c r="K2" s="449">
        <v>45413</v>
      </c>
      <c r="L2" s="449">
        <v>45413</v>
      </c>
      <c r="M2" s="449">
        <v>44682</v>
      </c>
    </row>
    <row r="3" spans="2:16">
      <c r="C3" s="452" t="s">
        <v>75</v>
      </c>
      <c r="D3" s="453" t="s">
        <v>75</v>
      </c>
      <c r="E3" t="s">
        <v>643</v>
      </c>
      <c r="F3" s="451"/>
      <c r="K3" s="452" t="s">
        <v>75</v>
      </c>
      <c r="L3" s="452" t="s">
        <v>75</v>
      </c>
      <c r="M3" s="452" t="s">
        <v>643</v>
      </c>
    </row>
    <row r="4" spans="2:16" ht="30.75" thickBot="1">
      <c r="B4" s="454" t="s">
        <v>644</v>
      </c>
      <c r="C4" s="452" t="s">
        <v>564</v>
      </c>
      <c r="D4" s="453" t="s">
        <v>564</v>
      </c>
      <c r="E4" t="s">
        <v>645</v>
      </c>
      <c r="F4" s="451" t="s">
        <v>646</v>
      </c>
      <c r="G4" t="s">
        <v>647</v>
      </c>
      <c r="H4" s="454" t="s">
        <v>77</v>
      </c>
      <c r="I4" s="455" t="s">
        <v>78</v>
      </c>
      <c r="J4" s="454" t="s">
        <v>648</v>
      </c>
      <c r="K4" s="456" t="s">
        <v>609</v>
      </c>
      <c r="L4" s="456" t="s">
        <v>649</v>
      </c>
      <c r="M4" s="456" t="s">
        <v>645</v>
      </c>
      <c r="N4" s="456" t="s">
        <v>650</v>
      </c>
      <c r="O4" s="457" t="s">
        <v>651</v>
      </c>
      <c r="P4" s="457" t="s">
        <v>652</v>
      </c>
    </row>
    <row r="5" spans="2:16">
      <c r="B5" s="458" t="s">
        <v>80</v>
      </c>
      <c r="C5" s="459">
        <f>'[20]DC.DCIII.CNA'!X7</f>
        <v>22.520400000000002</v>
      </c>
      <c r="D5" s="401">
        <v>20.792100000000001</v>
      </c>
      <c r="E5" s="401">
        <v>20</v>
      </c>
      <c r="F5" s="351">
        <f t="shared" ref="F5:F34" si="0">(C5-D5)/D5</f>
        <v>8.3122916877083161E-2</v>
      </c>
      <c r="G5" s="351">
        <f t="shared" ref="G5:G34" si="1">(C5-E5)/E5</f>
        <v>0.1260200000000001</v>
      </c>
      <c r="H5" s="1454" t="s">
        <v>81</v>
      </c>
      <c r="I5" s="1444" t="s">
        <v>82</v>
      </c>
      <c r="J5" s="1446" t="s">
        <v>653</v>
      </c>
      <c r="K5" s="459">
        <f>'[20]DC.DCIII.CNA'!W7</f>
        <v>22.0425</v>
      </c>
      <c r="L5" s="459">
        <f>'[20]DC.DCIII.CNA'!V7</f>
        <v>21.031500000000001</v>
      </c>
      <c r="M5" s="401">
        <v>20</v>
      </c>
      <c r="N5" s="351">
        <f>(C5-M5)/M5</f>
        <v>0.1260200000000001</v>
      </c>
      <c r="O5" s="351">
        <f>(K5-M5)/M5</f>
        <v>0.10212500000000002</v>
      </c>
      <c r="P5" s="351">
        <f>(L5-M5)/M5</f>
        <v>5.1575000000000058E-2</v>
      </c>
    </row>
    <row r="6" spans="2:16" ht="15.75" thickBot="1">
      <c r="B6" s="460" t="s">
        <v>84</v>
      </c>
      <c r="C6" s="461">
        <f>'[20]DC.DCIII.CNA'!X8</f>
        <v>46842.432000000008</v>
      </c>
      <c r="D6" s="401">
        <v>43247.567999999999</v>
      </c>
      <c r="E6" s="401">
        <v>41600</v>
      </c>
      <c r="F6" s="351">
        <f t="shared" si="0"/>
        <v>8.3122916877083328E-2</v>
      </c>
      <c r="G6" s="351">
        <f t="shared" si="1"/>
        <v>0.12602000000000019</v>
      </c>
      <c r="H6" s="1455"/>
      <c r="I6" s="1445"/>
      <c r="J6" s="1447"/>
      <c r="K6" s="461">
        <f>K5*2080</f>
        <v>45848.4</v>
      </c>
      <c r="L6" s="461">
        <f>L5*2080</f>
        <v>43745.520000000004</v>
      </c>
      <c r="M6" s="401">
        <v>41600</v>
      </c>
      <c r="N6" s="351">
        <f t="shared" ref="N6:N34" si="2">(C6-M6)/M6</f>
        <v>0.12602000000000019</v>
      </c>
      <c r="O6" s="351">
        <f t="shared" ref="O6:O34" si="3">(K6-M6)/M6</f>
        <v>0.10212500000000004</v>
      </c>
      <c r="P6" s="351">
        <f t="shared" ref="P6:P34" si="4">(L6-M6)/M6</f>
        <v>5.15750000000001E-2</v>
      </c>
    </row>
    <row r="7" spans="2:16">
      <c r="B7" s="462" t="s">
        <v>85</v>
      </c>
      <c r="C7" s="459">
        <f>'[20]DC.DCIII.CNA'!X23</f>
        <v>27.109919999999999</v>
      </c>
      <c r="D7" s="401">
        <v>27.027519999999999</v>
      </c>
      <c r="E7" s="401">
        <v>25.580080000000002</v>
      </c>
      <c r="F7" s="351">
        <f t="shared" si="0"/>
        <v>3.0487443909023031E-3</v>
      </c>
      <c r="G7" s="351">
        <f t="shared" si="1"/>
        <v>5.980591147486624E-2</v>
      </c>
      <c r="H7" s="463" t="s">
        <v>86</v>
      </c>
      <c r="I7" s="1444" t="s">
        <v>87</v>
      </c>
      <c r="J7" s="1446" t="s">
        <v>565</v>
      </c>
      <c r="K7" s="459">
        <f>'[20]DC.DCIII.CNA'!W23</f>
        <v>26.357999999999997</v>
      </c>
      <c r="L7" s="459">
        <f>'[20]DC.DCIII.CNA'!V23</f>
        <v>24.861200000000004</v>
      </c>
      <c r="M7" s="401">
        <v>25.580080000000002</v>
      </c>
      <c r="N7" s="351">
        <f t="shared" si="2"/>
        <v>5.980591147486624E-2</v>
      </c>
      <c r="O7" s="351">
        <f t="shared" si="3"/>
        <v>3.0411163686743535E-2</v>
      </c>
      <c r="P7" s="351">
        <f t="shared" si="4"/>
        <v>-2.8103117738490207E-2</v>
      </c>
    </row>
    <row r="8" spans="2:16" ht="30.75" thickBot="1">
      <c r="B8" s="464" t="s">
        <v>89</v>
      </c>
      <c r="C8" s="461">
        <f>'[20]DC.DCIII.CNA'!X24</f>
        <v>56388.633600000001</v>
      </c>
      <c r="D8" s="401">
        <v>56217.241600000001</v>
      </c>
      <c r="E8" s="401">
        <v>53206.566400000003</v>
      </c>
      <c r="F8" s="351">
        <f t="shared" si="0"/>
        <v>3.048744390902307E-3</v>
      </c>
      <c r="G8" s="351">
        <f t="shared" si="1"/>
        <v>5.980591147486633E-2</v>
      </c>
      <c r="H8" s="465" t="s">
        <v>566</v>
      </c>
      <c r="I8" s="1445"/>
      <c r="J8" s="1447"/>
      <c r="K8" s="461">
        <f>K7*2080</f>
        <v>54824.639999999992</v>
      </c>
      <c r="L8" s="461">
        <f>L7*2080</f>
        <v>51711.296000000009</v>
      </c>
      <c r="M8" s="401">
        <v>53206.566400000003</v>
      </c>
      <c r="N8" s="351">
        <f t="shared" si="2"/>
        <v>5.980591147486633E-2</v>
      </c>
      <c r="O8" s="351">
        <f t="shared" si="3"/>
        <v>3.0411163686743535E-2</v>
      </c>
      <c r="P8" s="351">
        <f t="shared" si="4"/>
        <v>-2.8103117738490148E-2</v>
      </c>
    </row>
    <row r="9" spans="2:16">
      <c r="B9" s="462" t="s">
        <v>91</v>
      </c>
      <c r="C9" s="459">
        <f>'[20]DC.DCIII.CNA'!X27</f>
        <v>22.0016</v>
      </c>
      <c r="D9" s="401">
        <v>21.417999999999999</v>
      </c>
      <c r="E9" s="401">
        <v>19.121599999999997</v>
      </c>
      <c r="F9" s="351">
        <f t="shared" si="0"/>
        <v>2.7248109067139818E-2</v>
      </c>
      <c r="G9" s="351">
        <f t="shared" si="1"/>
        <v>0.15061501129612601</v>
      </c>
      <c r="H9" s="463"/>
      <c r="I9" s="1444" t="s">
        <v>92</v>
      </c>
      <c r="J9" s="1446" t="s">
        <v>654</v>
      </c>
      <c r="K9" s="459">
        <f>'[20]DC.DCIII.CNA'!W27</f>
        <v>21.83</v>
      </c>
      <c r="L9" s="459">
        <f>'[20]DC.DCIII.CNA'!V27</f>
        <v>20.834</v>
      </c>
      <c r="M9" s="466">
        <v>20</v>
      </c>
      <c r="N9" s="467">
        <f t="shared" si="2"/>
        <v>0.10007999999999999</v>
      </c>
      <c r="O9" s="467">
        <f t="shared" si="3"/>
        <v>9.1499999999999915E-2</v>
      </c>
      <c r="P9" s="467">
        <f t="shared" si="4"/>
        <v>4.169999999999998E-2</v>
      </c>
    </row>
    <row r="10" spans="2:16" ht="15.75" thickBot="1">
      <c r="B10" s="464" t="s">
        <v>94</v>
      </c>
      <c r="C10" s="461">
        <f>'[20]DC.DCIII.CNA'!X28</f>
        <v>45763.328000000001</v>
      </c>
      <c r="D10" s="401">
        <v>44549.439999999995</v>
      </c>
      <c r="E10" s="401">
        <v>39772.927999999993</v>
      </c>
      <c r="F10" s="351">
        <f t="shared" si="0"/>
        <v>2.7248109067139932E-2</v>
      </c>
      <c r="G10" s="351">
        <f t="shared" si="1"/>
        <v>0.15061501129612609</v>
      </c>
      <c r="H10" s="468"/>
      <c r="I10" s="1445"/>
      <c r="J10" s="1447"/>
      <c r="K10" s="461">
        <f>K9*2080</f>
        <v>45406.399999999994</v>
      </c>
      <c r="L10" s="461">
        <f>L9*2080</f>
        <v>43334.720000000001</v>
      </c>
      <c r="M10" s="466">
        <f>M9*2080</f>
        <v>41600</v>
      </c>
      <c r="N10" s="467">
        <f t="shared" si="2"/>
        <v>0.10008000000000003</v>
      </c>
      <c r="O10" s="467">
        <f t="shared" si="3"/>
        <v>9.1499999999999859E-2</v>
      </c>
      <c r="P10" s="467">
        <f t="shared" si="4"/>
        <v>4.1700000000000029E-2</v>
      </c>
    </row>
    <row r="11" spans="2:16">
      <c r="B11" s="462" t="s">
        <v>95</v>
      </c>
      <c r="C11" s="459">
        <f>'[20]CASE.MGMT'!I6</f>
        <v>31.989000000000004</v>
      </c>
      <c r="D11" s="401">
        <v>30.979999999999997</v>
      </c>
      <c r="E11" s="401">
        <v>28.180799999999998</v>
      </c>
      <c r="F11" s="351">
        <f t="shared" si="0"/>
        <v>3.2569399612653566E-2</v>
      </c>
      <c r="G11" s="351">
        <f t="shared" si="1"/>
        <v>0.13513455970022167</v>
      </c>
      <c r="H11" s="463" t="s">
        <v>96</v>
      </c>
      <c r="I11" s="1444" t="s">
        <v>97</v>
      </c>
      <c r="J11" s="1453" t="s">
        <v>98</v>
      </c>
      <c r="K11" s="459">
        <f>'[20]CASE.MGMT'!H6</f>
        <v>31.14</v>
      </c>
      <c r="L11" s="459">
        <f>'[20]CASE.MGMT'!G6</f>
        <v>28.838000000000001</v>
      </c>
      <c r="M11" s="401">
        <v>28.180799999999998</v>
      </c>
      <c r="N11" s="351">
        <f t="shared" si="2"/>
        <v>0.13513455970022167</v>
      </c>
      <c r="O11" s="351">
        <f t="shared" si="3"/>
        <v>0.1050076647930507</v>
      </c>
      <c r="P11" s="351">
        <f t="shared" si="4"/>
        <v>2.332084255947323E-2</v>
      </c>
    </row>
    <row r="12" spans="2:16" ht="15.75" thickBot="1">
      <c r="B12" s="464" t="s">
        <v>99</v>
      </c>
      <c r="C12" s="469">
        <f>'[20]CASE.MGMT'!I7</f>
        <v>66537.12000000001</v>
      </c>
      <c r="D12" s="401">
        <v>64438.399999999994</v>
      </c>
      <c r="E12" s="401">
        <v>58616.063999999998</v>
      </c>
      <c r="F12" s="351">
        <f t="shared" si="0"/>
        <v>3.2569399612653573E-2</v>
      </c>
      <c r="G12" s="351">
        <f t="shared" si="1"/>
        <v>0.13513455970022162</v>
      </c>
      <c r="H12" s="468" t="s">
        <v>100</v>
      </c>
      <c r="I12" s="1445"/>
      <c r="J12" s="1453"/>
      <c r="K12" s="469">
        <f>K11*2080</f>
        <v>64771.200000000004</v>
      </c>
      <c r="L12" s="469">
        <f>L11*2080</f>
        <v>59983.040000000001</v>
      </c>
      <c r="M12" s="401">
        <v>58616.063999999998</v>
      </c>
      <c r="N12" s="351">
        <f t="shared" si="2"/>
        <v>0.13513455970022162</v>
      </c>
      <c r="O12" s="351">
        <f t="shared" si="3"/>
        <v>0.1050076647930507</v>
      </c>
      <c r="P12" s="351">
        <f t="shared" si="4"/>
        <v>2.3320842559473157E-2</v>
      </c>
    </row>
    <row r="13" spans="2:16">
      <c r="B13" s="462" t="s">
        <v>101</v>
      </c>
      <c r="C13" s="459">
        <f>'[20]CASE.MGMT'!I16</f>
        <v>36.1419</v>
      </c>
      <c r="D13" s="401">
        <v>33.755499999999998</v>
      </c>
      <c r="E13" s="401">
        <v>30.9283</v>
      </c>
      <c r="F13" s="351">
        <f t="shared" si="0"/>
        <v>7.0696627216305555E-2</v>
      </c>
      <c r="G13" s="351">
        <f t="shared" si="1"/>
        <v>0.16857053248966156</v>
      </c>
      <c r="H13" s="463" t="s">
        <v>102</v>
      </c>
      <c r="I13" s="1444" t="s">
        <v>103</v>
      </c>
      <c r="J13" s="1446" t="s">
        <v>567</v>
      </c>
      <c r="K13" s="459">
        <f>'[20]CASE.MGMT'!H16</f>
        <v>35.129999999999995</v>
      </c>
      <c r="L13" s="459">
        <f>'[20]CASE.MGMT'!G16</f>
        <v>32.628999999999998</v>
      </c>
      <c r="M13" s="401">
        <v>30.9283</v>
      </c>
      <c r="N13" s="351">
        <f t="shared" si="2"/>
        <v>0.16857053248966156</v>
      </c>
      <c r="O13" s="351">
        <f t="shared" si="3"/>
        <v>0.13585292434437055</v>
      </c>
      <c r="P13" s="351">
        <f t="shared" si="4"/>
        <v>5.4988473339950716E-2</v>
      </c>
    </row>
    <row r="14" spans="2:16" ht="16.5" customHeight="1" thickBot="1">
      <c r="B14" s="464" t="s">
        <v>105</v>
      </c>
      <c r="C14" s="461">
        <f>'[20]CASE.MGMT'!I17</f>
        <v>75175.152000000002</v>
      </c>
      <c r="D14" s="401">
        <v>70211.44</v>
      </c>
      <c r="E14" s="401">
        <v>64330.864000000001</v>
      </c>
      <c r="F14" s="351">
        <f t="shared" si="0"/>
        <v>7.0696627216305485E-2</v>
      </c>
      <c r="G14" s="351">
        <f t="shared" si="1"/>
        <v>0.16857053248966158</v>
      </c>
      <c r="H14" s="468" t="s">
        <v>106</v>
      </c>
      <c r="I14" s="1445"/>
      <c r="J14" s="1447"/>
      <c r="K14" s="461">
        <f>K13*2080</f>
        <v>73070.399999999994</v>
      </c>
      <c r="L14" s="461">
        <f>L13*2080</f>
        <v>67868.319999999992</v>
      </c>
      <c r="M14" s="401">
        <v>64330.864000000001</v>
      </c>
      <c r="N14" s="351">
        <f t="shared" si="2"/>
        <v>0.16857053248966158</v>
      </c>
      <c r="O14" s="351">
        <f t="shared" si="3"/>
        <v>0.13585292434437057</v>
      </c>
      <c r="P14" s="351">
        <f t="shared" si="4"/>
        <v>5.4988473339950647E-2</v>
      </c>
    </row>
    <row r="15" spans="2:16">
      <c r="B15" s="462" t="s">
        <v>107</v>
      </c>
      <c r="C15" s="459">
        <f>[20]NURSING!K4</f>
        <v>37.066800000000001</v>
      </c>
      <c r="D15" s="401">
        <v>35.506799999999998</v>
      </c>
      <c r="E15" s="401">
        <v>31.575200000000002</v>
      </c>
      <c r="F15" s="351">
        <f t="shared" si="0"/>
        <v>4.3935246206360537E-2</v>
      </c>
      <c r="G15" s="351">
        <f t="shared" si="1"/>
        <v>0.17392130532823222</v>
      </c>
      <c r="H15" s="463"/>
      <c r="I15" s="1444" t="s">
        <v>108</v>
      </c>
      <c r="J15" s="1446" t="s">
        <v>109</v>
      </c>
      <c r="K15" s="459">
        <f>[20]NURSING!J4</f>
        <v>36.81</v>
      </c>
      <c r="L15" s="459">
        <f>[20]NURSING!I4</f>
        <v>34.962000000000003</v>
      </c>
      <c r="M15" s="401">
        <v>31.575200000000002</v>
      </c>
      <c r="N15" s="351">
        <f t="shared" si="2"/>
        <v>0.17392130532823222</v>
      </c>
      <c r="O15" s="351">
        <f t="shared" si="3"/>
        <v>0.16578834021637232</v>
      </c>
      <c r="P15" s="351">
        <f t="shared" si="4"/>
        <v>0.10726139501887559</v>
      </c>
    </row>
    <row r="16" spans="2:16" ht="15.75" thickBot="1">
      <c r="B16" s="464" t="s">
        <v>110</v>
      </c>
      <c r="C16" s="461">
        <f>[20]NURSING!K5</f>
        <v>77098.944000000003</v>
      </c>
      <c r="D16" s="401">
        <v>73854.144</v>
      </c>
      <c r="E16" s="401">
        <v>65676.416000000012</v>
      </c>
      <c r="F16" s="351">
        <f t="shared" si="0"/>
        <v>4.3935246206360509E-2</v>
      </c>
      <c r="G16" s="351">
        <f t="shared" si="1"/>
        <v>0.17392130532823211</v>
      </c>
      <c r="H16" s="468" t="s">
        <v>568</v>
      </c>
      <c r="I16" s="1445"/>
      <c r="J16" s="1447"/>
      <c r="K16" s="461">
        <f>K15*2080</f>
        <v>76564.800000000003</v>
      </c>
      <c r="L16" s="461">
        <f>L15*2080</f>
        <v>72720.960000000006</v>
      </c>
      <c r="M16" s="401">
        <v>65676.416000000012</v>
      </c>
      <c r="N16" s="351">
        <f t="shared" si="2"/>
        <v>0.17392130532823211</v>
      </c>
      <c r="O16" s="351">
        <f t="shared" si="3"/>
        <v>0.16578834021637218</v>
      </c>
      <c r="P16" s="351">
        <f t="shared" si="4"/>
        <v>0.10726139501887547</v>
      </c>
    </row>
    <row r="17" spans="1:16">
      <c r="B17" s="462" t="s">
        <v>111</v>
      </c>
      <c r="C17" s="459">
        <f>[20]CLINICAL!J7</f>
        <v>40.468299999999999</v>
      </c>
      <c r="D17" s="401">
        <v>40.211399999999998</v>
      </c>
      <c r="E17" s="401">
        <v>38.753100000000003</v>
      </c>
      <c r="F17" s="351">
        <f t="shared" si="0"/>
        <v>6.3887355327096719E-3</v>
      </c>
      <c r="G17" s="351">
        <f t="shared" si="1"/>
        <v>4.4259685031648968E-2</v>
      </c>
      <c r="H17" s="463" t="s">
        <v>112</v>
      </c>
      <c r="I17" s="1444" t="s">
        <v>113</v>
      </c>
      <c r="J17" s="1446" t="s">
        <v>569</v>
      </c>
      <c r="K17" s="459">
        <f>[20]CLINICAL!I7</f>
        <v>39.107500000000002</v>
      </c>
      <c r="L17" s="459">
        <f>[20]CLINICAL!H7</f>
        <v>36.266500000000001</v>
      </c>
      <c r="M17" s="401">
        <v>38.753100000000003</v>
      </c>
      <c r="N17" s="351">
        <f t="shared" si="2"/>
        <v>4.4259685031648968E-2</v>
      </c>
      <c r="O17" s="351">
        <f t="shared" si="3"/>
        <v>9.1450748456252083E-3</v>
      </c>
      <c r="P17" s="351">
        <f t="shared" si="4"/>
        <v>-6.4165189365495992E-2</v>
      </c>
    </row>
    <row r="18" spans="1:16" ht="15.75" thickBot="1">
      <c r="B18" s="464" t="s">
        <v>115</v>
      </c>
      <c r="C18" s="461">
        <f>[20]CLINICAL!J8</f>
        <v>84174.063999999998</v>
      </c>
      <c r="D18" s="401">
        <v>83639.712</v>
      </c>
      <c r="E18" s="401">
        <v>80606.448000000004</v>
      </c>
      <c r="F18" s="351">
        <f t="shared" si="0"/>
        <v>6.3887355327096173E-3</v>
      </c>
      <c r="G18" s="351">
        <f t="shared" si="1"/>
        <v>4.425968503164901E-2</v>
      </c>
      <c r="H18" s="468"/>
      <c r="I18" s="1445"/>
      <c r="J18" s="1447"/>
      <c r="K18" s="461">
        <f>K17*2080</f>
        <v>81343.600000000006</v>
      </c>
      <c r="L18" s="461">
        <f>L17*2080</f>
        <v>75434.320000000007</v>
      </c>
      <c r="M18" s="401">
        <v>80606.448000000004</v>
      </c>
      <c r="N18" s="351">
        <f t="shared" si="2"/>
        <v>4.425968503164901E-2</v>
      </c>
      <c r="O18" s="351">
        <f t="shared" si="3"/>
        <v>9.145074845625276E-3</v>
      </c>
      <c r="P18" s="351">
        <f t="shared" si="4"/>
        <v>-6.4165189365495881E-2</v>
      </c>
    </row>
    <row r="19" spans="1:16">
      <c r="B19" s="462" t="s">
        <v>116</v>
      </c>
      <c r="C19" s="459">
        <f>'[20]THER.PATH.'!K11</f>
        <v>39.5488</v>
      </c>
      <c r="D19" s="401">
        <v>36.818800000000003</v>
      </c>
      <c r="E19" s="401">
        <v>32.740400000000001</v>
      </c>
      <c r="F19" s="351">
        <f t="shared" si="0"/>
        <v>7.4146903212489179E-2</v>
      </c>
      <c r="G19" s="351">
        <f t="shared" si="1"/>
        <v>0.20795103297455128</v>
      </c>
      <c r="H19" s="463"/>
      <c r="I19" s="1444" t="s">
        <v>117</v>
      </c>
      <c r="J19" s="1446" t="s">
        <v>118</v>
      </c>
      <c r="K19" s="459">
        <f>'[20]THER.PATH.'!J11</f>
        <v>38.86</v>
      </c>
      <c r="L19" s="459">
        <f>'[20]THER.PATH.'!I11</f>
        <v>36.143999999999998</v>
      </c>
      <c r="M19" s="401">
        <v>32.740400000000001</v>
      </c>
      <c r="N19" s="351">
        <f t="shared" si="2"/>
        <v>0.20795103297455128</v>
      </c>
      <c r="O19" s="351">
        <f t="shared" si="3"/>
        <v>0.18691280497489335</v>
      </c>
      <c r="P19" s="351">
        <f t="shared" si="4"/>
        <v>0.10395719050469747</v>
      </c>
    </row>
    <row r="20" spans="1:16" ht="15.75" thickBot="1">
      <c r="B20" s="464" t="s">
        <v>119</v>
      </c>
      <c r="C20" s="461">
        <f>'[20]THER.PATH.'!K12</f>
        <v>82261.504000000001</v>
      </c>
      <c r="D20" s="401">
        <v>76583.104000000007</v>
      </c>
      <c r="E20" s="401">
        <v>68100.032000000007</v>
      </c>
      <c r="F20" s="351">
        <f t="shared" si="0"/>
        <v>7.4146903212489193E-2</v>
      </c>
      <c r="G20" s="351">
        <f t="shared" si="1"/>
        <v>0.20795103297455123</v>
      </c>
      <c r="H20" s="468"/>
      <c r="I20" s="1445"/>
      <c r="J20" s="1447"/>
      <c r="K20" s="461">
        <f>K19*2080</f>
        <v>80828.800000000003</v>
      </c>
      <c r="L20" s="461">
        <f>L19*2080</f>
        <v>75179.51999999999</v>
      </c>
      <c r="M20" s="401">
        <v>68100.032000000007</v>
      </c>
      <c r="N20" s="351">
        <f t="shared" si="2"/>
        <v>0.20795103297455123</v>
      </c>
      <c r="O20" s="351">
        <f t="shared" si="3"/>
        <v>0.18691280497489332</v>
      </c>
      <c r="P20" s="351">
        <f t="shared" si="4"/>
        <v>0.1039571905046973</v>
      </c>
    </row>
    <row r="21" spans="1:16">
      <c r="B21" s="462" t="s">
        <v>120</v>
      </c>
      <c r="C21" s="459">
        <f>'[20]CASE.MGMT'!I21</f>
        <v>39.176400000000001</v>
      </c>
      <c r="D21" s="401">
        <v>38.860399999999998</v>
      </c>
      <c r="E21" s="401">
        <v>38.180400000000006</v>
      </c>
      <c r="F21" s="351">
        <f t="shared" si="0"/>
        <v>8.131671315786829E-3</v>
      </c>
      <c r="G21" s="351">
        <f t="shared" si="1"/>
        <v>2.6086683219662312E-2</v>
      </c>
      <c r="H21" s="463" t="s">
        <v>121</v>
      </c>
      <c r="I21" s="1444" t="s">
        <v>122</v>
      </c>
      <c r="J21" s="1451" t="s">
        <v>123</v>
      </c>
      <c r="K21" s="459">
        <f>'[20]CASE.MGMT'!H21</f>
        <v>38.01</v>
      </c>
      <c r="L21" s="459">
        <f>'[20]CASE.MGMT'!G21</f>
        <v>35.118000000000002</v>
      </c>
      <c r="M21" s="401">
        <v>38.180400000000006</v>
      </c>
      <c r="N21" s="351">
        <f t="shared" si="2"/>
        <v>2.6086683219662312E-2</v>
      </c>
      <c r="O21" s="351">
        <f t="shared" si="3"/>
        <v>-4.4630229122798043E-3</v>
      </c>
      <c r="P21" s="351">
        <f t="shared" si="4"/>
        <v>-8.0208693465757389E-2</v>
      </c>
    </row>
    <row r="22" spans="1:16" ht="15.75" thickBot="1">
      <c r="B22" s="464" t="s">
        <v>124</v>
      </c>
      <c r="C22" s="461">
        <f>'[20]CASE.MGMT'!I22</f>
        <v>81486.911999999997</v>
      </c>
      <c r="D22" s="401">
        <v>80829.631999999998</v>
      </c>
      <c r="E22" s="401">
        <v>79415.232000000018</v>
      </c>
      <c r="F22" s="351">
        <f t="shared" si="0"/>
        <v>8.131671315786751E-3</v>
      </c>
      <c r="G22" s="351">
        <f t="shared" si="1"/>
        <v>2.6086683219662166E-2</v>
      </c>
      <c r="H22" s="468" t="s">
        <v>125</v>
      </c>
      <c r="I22" s="1445"/>
      <c r="J22" s="1452"/>
      <c r="K22" s="461">
        <f>K21*2080</f>
        <v>79060.800000000003</v>
      </c>
      <c r="L22" s="461">
        <f>L21*2080</f>
        <v>73045.440000000002</v>
      </c>
      <c r="M22" s="401">
        <v>79415.232000000018</v>
      </c>
      <c r="N22" s="351">
        <f t="shared" si="2"/>
        <v>2.6086683219662166E-2</v>
      </c>
      <c r="O22" s="351">
        <f t="shared" si="3"/>
        <v>-4.4630229122797896E-3</v>
      </c>
      <c r="P22" s="351">
        <f t="shared" si="4"/>
        <v>-8.0208693465757486E-2</v>
      </c>
    </row>
    <row r="23" spans="1:16">
      <c r="B23" s="470" t="s">
        <v>655</v>
      </c>
      <c r="C23" s="471">
        <f>'[20]THER.PATH.'!K6</f>
        <v>41.273300000000006</v>
      </c>
      <c r="D23" s="401">
        <v>39.750500000000002</v>
      </c>
      <c r="E23" s="401">
        <v>38.017499999999998</v>
      </c>
      <c r="F23" s="351">
        <f t="shared" si="0"/>
        <v>3.8308952088653064E-2</v>
      </c>
      <c r="G23" s="351">
        <f t="shared" si="1"/>
        <v>8.5639508121260158E-2</v>
      </c>
      <c r="H23" s="472" t="s">
        <v>127</v>
      </c>
      <c r="I23" s="1448" t="s">
        <v>103</v>
      </c>
      <c r="J23" s="1446" t="s">
        <v>656</v>
      </c>
      <c r="K23" s="471">
        <f>'[20]THER.PATH.'!J6</f>
        <v>40.842500000000001</v>
      </c>
      <c r="L23" s="471">
        <f>'[20]THER.PATH.'!I6</f>
        <v>38.588499999999996</v>
      </c>
      <c r="M23" s="401">
        <v>38.017499999999998</v>
      </c>
      <c r="N23" s="351">
        <f t="shared" si="2"/>
        <v>8.5639508121260158E-2</v>
      </c>
      <c r="O23" s="351">
        <f t="shared" si="3"/>
        <v>7.4307884526862711E-2</v>
      </c>
      <c r="P23" s="351">
        <f t="shared" si="4"/>
        <v>1.5019398961004748E-2</v>
      </c>
    </row>
    <row r="24" spans="1:16" ht="15.75" thickBot="1">
      <c r="B24" s="470" t="s">
        <v>129</v>
      </c>
      <c r="C24" s="473">
        <f>'[20]THER.PATH.'!K7</f>
        <v>85848.464000000007</v>
      </c>
      <c r="D24" s="401">
        <v>82681.040000000008</v>
      </c>
      <c r="E24" s="401">
        <v>79076.399999999994</v>
      </c>
      <c r="F24" s="351">
        <f t="shared" si="0"/>
        <v>3.830895208865296E-2</v>
      </c>
      <c r="G24" s="351">
        <f t="shared" si="1"/>
        <v>8.5639508121260116E-2</v>
      </c>
      <c r="H24" s="472"/>
      <c r="I24" s="1448"/>
      <c r="J24" s="1447"/>
      <c r="K24" s="473">
        <f>K23*2080</f>
        <v>84952.400000000009</v>
      </c>
      <c r="L24" s="473">
        <f>L23*2080</f>
        <v>80264.079999999987</v>
      </c>
      <c r="M24" s="401">
        <v>79076.399999999994</v>
      </c>
      <c r="N24" s="351">
        <f t="shared" si="2"/>
        <v>8.5639508121260116E-2</v>
      </c>
      <c r="O24" s="351">
        <f t="shared" si="3"/>
        <v>7.4307884526862822E-2</v>
      </c>
      <c r="P24" s="351">
        <f t="shared" si="4"/>
        <v>1.5019398961004713E-2</v>
      </c>
    </row>
    <row r="25" spans="1:16">
      <c r="B25" s="462" t="s">
        <v>130</v>
      </c>
      <c r="C25" s="459">
        <f>'[20]THER.PATH.'!K20</f>
        <v>43.965600000000002</v>
      </c>
      <c r="D25" s="401">
        <v>42.784640000000003</v>
      </c>
      <c r="E25" s="401">
        <v>41.25168</v>
      </c>
      <c r="F25" s="351">
        <f t="shared" si="0"/>
        <v>2.7602429283032387E-2</v>
      </c>
      <c r="G25" s="351">
        <f t="shared" si="1"/>
        <v>6.5789320580398214E-2</v>
      </c>
      <c r="H25" s="463" t="s">
        <v>131</v>
      </c>
      <c r="I25" s="1444" t="s">
        <v>103</v>
      </c>
      <c r="J25" s="1446" t="s">
        <v>132</v>
      </c>
      <c r="K25" s="459">
        <f>'[20]THER.PATH.'!J20</f>
        <v>43.248000000000005</v>
      </c>
      <c r="L25" s="459">
        <f>'[20]THER.PATH.'!I20</f>
        <v>41.299199999999999</v>
      </c>
      <c r="M25" s="401">
        <v>41.25168</v>
      </c>
      <c r="N25" s="351">
        <f t="shared" si="2"/>
        <v>6.5789320580398214E-2</v>
      </c>
      <c r="O25" s="351">
        <f t="shared" si="3"/>
        <v>4.8393665421626569E-2</v>
      </c>
      <c r="P25" s="351">
        <f t="shared" si="4"/>
        <v>1.1519530840925431E-3</v>
      </c>
    </row>
    <row r="26" spans="1:16" ht="15.75" thickBot="1">
      <c r="B26" s="464" t="s">
        <v>133</v>
      </c>
      <c r="C26" s="461">
        <f>'[20]THER.PATH.'!K21</f>
        <v>91448.448000000004</v>
      </c>
      <c r="D26" s="401">
        <v>88992.051200000002</v>
      </c>
      <c r="E26" s="401">
        <v>85803.494399999996</v>
      </c>
      <c r="F26" s="351">
        <f t="shared" si="0"/>
        <v>2.7602429283032439E-2</v>
      </c>
      <c r="G26" s="351">
        <f t="shared" si="1"/>
        <v>6.5789320580398283E-2</v>
      </c>
      <c r="H26" s="468"/>
      <c r="I26" s="1445"/>
      <c r="J26" s="1447"/>
      <c r="K26" s="461">
        <f>K25*2080</f>
        <v>89955.840000000011</v>
      </c>
      <c r="L26" s="461">
        <f>L25*2080</f>
        <v>85902.335999999996</v>
      </c>
      <c r="M26" s="401">
        <v>85803.494399999996</v>
      </c>
      <c r="N26" s="351">
        <f t="shared" si="2"/>
        <v>6.5789320580398283E-2</v>
      </c>
      <c r="O26" s="351">
        <f t="shared" si="3"/>
        <v>4.8393665421626646E-2</v>
      </c>
      <c r="P26" s="351">
        <f t="shared" si="4"/>
        <v>1.1519530840925721E-3</v>
      </c>
    </row>
    <row r="27" spans="1:16">
      <c r="A27" s="474" t="s">
        <v>587</v>
      </c>
      <c r="B27" s="462" t="s">
        <v>134</v>
      </c>
      <c r="C27" s="459">
        <f>D27</f>
        <v>48.945399999999999</v>
      </c>
      <c r="D27" s="401">
        <v>48.945399999999999</v>
      </c>
      <c r="E27" s="401">
        <v>48.742200000000004</v>
      </c>
      <c r="F27" s="351">
        <f t="shared" si="0"/>
        <v>0</v>
      </c>
      <c r="G27" s="351">
        <f t="shared" si="1"/>
        <v>4.1688721477486732E-3</v>
      </c>
      <c r="H27" s="1449" t="s">
        <v>572</v>
      </c>
      <c r="I27" s="1444" t="s">
        <v>136</v>
      </c>
      <c r="J27" s="1446" t="s">
        <v>573</v>
      </c>
      <c r="K27" s="459">
        <f>[20]CLINICAL!I13</f>
        <v>44.519999999999996</v>
      </c>
      <c r="L27" s="459">
        <f>[20]CLINICAL!H13</f>
        <v>41.314000000000007</v>
      </c>
      <c r="M27" s="401">
        <v>48.742200000000004</v>
      </c>
      <c r="N27" s="351">
        <f t="shared" si="2"/>
        <v>4.1688721477486732E-3</v>
      </c>
      <c r="O27" s="351">
        <f t="shared" si="3"/>
        <v>-8.6623090463705116E-2</v>
      </c>
      <c r="P27" s="351">
        <f t="shared" si="4"/>
        <v>-0.15239771696804813</v>
      </c>
    </row>
    <row r="28" spans="1:16" ht="15.75" thickBot="1">
      <c r="A28" s="474"/>
      <c r="B28" s="464" t="s">
        <v>138</v>
      </c>
      <c r="C28" s="469">
        <f>D28</f>
        <v>101806.432</v>
      </c>
      <c r="D28" s="401">
        <v>101806.432</v>
      </c>
      <c r="E28" s="401">
        <v>101383.77600000001</v>
      </c>
      <c r="F28" s="351">
        <f t="shared" si="0"/>
        <v>0</v>
      </c>
      <c r="G28" s="351">
        <f t="shared" si="1"/>
        <v>4.1688721477486507E-3</v>
      </c>
      <c r="H28" s="1450"/>
      <c r="I28" s="1445"/>
      <c r="J28" s="1447"/>
      <c r="K28" s="469">
        <f>K27*2080</f>
        <v>92601.599999999991</v>
      </c>
      <c r="L28" s="469">
        <f>L27*2080</f>
        <v>85933.12000000001</v>
      </c>
      <c r="M28" s="401">
        <v>101383.77600000001</v>
      </c>
      <c r="N28" s="351">
        <f t="shared" si="2"/>
        <v>4.1688721477486507E-3</v>
      </c>
      <c r="O28" s="351">
        <f t="shared" si="3"/>
        <v>-8.6623090463705157E-2</v>
      </c>
      <c r="P28" s="351">
        <f t="shared" si="4"/>
        <v>-0.15239771696804824</v>
      </c>
    </row>
    <row r="29" spans="1:16">
      <c r="A29" s="474" t="s">
        <v>587</v>
      </c>
      <c r="B29" s="458" t="s">
        <v>657</v>
      </c>
      <c r="C29" s="459">
        <f>D29</f>
        <v>44.301760000000002</v>
      </c>
      <c r="D29" s="401">
        <v>44.301760000000002</v>
      </c>
      <c r="E29" s="401">
        <v>42.756720000000001</v>
      </c>
      <c r="F29" s="351">
        <f t="shared" si="0"/>
        <v>0</v>
      </c>
      <c r="G29" s="351">
        <f t="shared" si="1"/>
        <v>3.6135606285982648E-2</v>
      </c>
      <c r="H29" s="463"/>
      <c r="I29" s="1444" t="s">
        <v>103</v>
      </c>
      <c r="J29" s="1446" t="s">
        <v>658</v>
      </c>
      <c r="K29" s="459">
        <f>'[20]THER.PATH.'!J28</f>
        <v>40.14</v>
      </c>
      <c r="L29" s="459">
        <f>'[20]THER.PATH.'!I28</f>
        <v>37.613999999999997</v>
      </c>
      <c r="M29" s="401">
        <v>42.756720000000001</v>
      </c>
      <c r="N29" s="351">
        <f t="shared" si="2"/>
        <v>3.6135606285982648E-2</v>
      </c>
      <c r="O29" s="351">
        <f t="shared" si="3"/>
        <v>-6.1200204318759735E-2</v>
      </c>
      <c r="P29" s="351">
        <f t="shared" si="4"/>
        <v>-0.12027863690198884</v>
      </c>
    </row>
    <row r="30" spans="1:16" ht="15.75" thickBot="1">
      <c r="B30" s="460" t="s">
        <v>659</v>
      </c>
      <c r="C30" s="469">
        <f>D30</f>
        <v>92147.660799999998</v>
      </c>
      <c r="D30" s="401">
        <v>92147.660799999998</v>
      </c>
      <c r="E30" s="401">
        <v>88933.977599999998</v>
      </c>
      <c r="F30" s="351">
        <f t="shared" si="0"/>
        <v>0</v>
      </c>
      <c r="G30" s="351">
        <f t="shared" si="1"/>
        <v>3.6135606285982641E-2</v>
      </c>
      <c r="H30" s="468"/>
      <c r="I30" s="1445"/>
      <c r="J30" s="1447"/>
      <c r="K30" s="469">
        <f>K29*2080</f>
        <v>83491.199999999997</v>
      </c>
      <c r="L30" s="469">
        <f>L29*2080</f>
        <v>78237.119999999995</v>
      </c>
      <c r="M30" s="401">
        <v>88933.977599999998</v>
      </c>
      <c r="N30" s="351">
        <f t="shared" si="2"/>
        <v>3.6135606285982641E-2</v>
      </c>
      <c r="O30" s="351">
        <f t="shared" si="3"/>
        <v>-6.1200204318759735E-2</v>
      </c>
      <c r="P30" s="351">
        <f t="shared" si="4"/>
        <v>-0.12027863690198877</v>
      </c>
    </row>
    <row r="31" spans="1:16">
      <c r="B31" s="462" t="s">
        <v>142</v>
      </c>
      <c r="C31" s="459">
        <f>[20]NURSING!K8</f>
        <v>50.818000000000005</v>
      </c>
      <c r="D31" s="401">
        <v>49.818400000000004</v>
      </c>
      <c r="E31" s="401">
        <v>49.162799999999997</v>
      </c>
      <c r="F31" s="351">
        <f t="shared" si="0"/>
        <v>2.0064875628281936E-2</v>
      </c>
      <c r="G31" s="351">
        <f t="shared" si="1"/>
        <v>3.3667732513201196E-2</v>
      </c>
      <c r="H31" s="463"/>
      <c r="I31" s="1444" t="s">
        <v>143</v>
      </c>
      <c r="J31" s="1446" t="s">
        <v>144</v>
      </c>
      <c r="K31" s="459">
        <f>[20]NURSING!J8</f>
        <v>49.03</v>
      </c>
      <c r="L31" s="459">
        <f>[20]NURSING!I8</f>
        <v>45.57</v>
      </c>
      <c r="M31" s="401">
        <v>49.162799999999997</v>
      </c>
      <c r="N31" s="351">
        <f t="shared" si="2"/>
        <v>3.3667732513201196E-2</v>
      </c>
      <c r="O31" s="351">
        <f t="shared" si="3"/>
        <v>-2.7012293848193356E-3</v>
      </c>
      <c r="P31" s="351">
        <f t="shared" si="4"/>
        <v>-7.3079645585686678E-2</v>
      </c>
    </row>
    <row r="32" spans="1:16" ht="15.75" thickBot="1">
      <c r="B32" s="464" t="s">
        <v>145</v>
      </c>
      <c r="C32" s="461">
        <f>[20]NURSING!K9</f>
        <v>105701.44000000002</v>
      </c>
      <c r="D32" s="401">
        <v>103622.27200000001</v>
      </c>
      <c r="E32" s="401">
        <v>102258.624</v>
      </c>
      <c r="F32" s="351">
        <f t="shared" si="0"/>
        <v>2.0064875628281967E-2</v>
      </c>
      <c r="G32" s="351">
        <f t="shared" si="1"/>
        <v>3.3667732513201244E-2</v>
      </c>
      <c r="H32" s="468"/>
      <c r="I32" s="1445"/>
      <c r="J32" s="1447"/>
      <c r="K32" s="461">
        <f>K31*2080</f>
        <v>101982.40000000001</v>
      </c>
      <c r="L32" s="461">
        <f>L31*2080</f>
        <v>94785.600000000006</v>
      </c>
      <c r="M32" s="401">
        <v>102258.624</v>
      </c>
      <c r="N32" s="351">
        <f t="shared" si="2"/>
        <v>3.3667732513201244E-2</v>
      </c>
      <c r="O32" s="351">
        <f t="shared" si="3"/>
        <v>-2.7012293848192935E-3</v>
      </c>
      <c r="P32" s="351">
        <f t="shared" si="4"/>
        <v>-7.3079645585686651E-2</v>
      </c>
    </row>
    <row r="33" spans="2:16">
      <c r="B33" s="462" t="s">
        <v>146</v>
      </c>
      <c r="C33" s="459">
        <f>[20]NURSING!K12</f>
        <v>68.006</v>
      </c>
      <c r="D33" s="401">
        <v>67.710800000000006</v>
      </c>
      <c r="E33" s="401">
        <v>65.162400000000005</v>
      </c>
      <c r="F33" s="351">
        <f t="shared" si="0"/>
        <v>4.3597180951929987E-3</v>
      </c>
      <c r="G33" s="351">
        <f t="shared" si="1"/>
        <v>4.363866278712869E-2</v>
      </c>
      <c r="H33" s="463"/>
      <c r="I33" s="1444" t="s">
        <v>147</v>
      </c>
      <c r="J33" s="1446" t="s">
        <v>148</v>
      </c>
      <c r="K33" s="459">
        <f>[20]NURSING!J12</f>
        <v>66.77</v>
      </c>
      <c r="L33" s="459">
        <f>[20]NURSING!K12</f>
        <v>68.006</v>
      </c>
      <c r="M33" s="401">
        <v>65.162400000000005</v>
      </c>
      <c r="N33" s="351">
        <f t="shared" si="2"/>
        <v>4.363866278712869E-2</v>
      </c>
      <c r="O33" s="351">
        <f t="shared" si="3"/>
        <v>2.467066897474603E-2</v>
      </c>
      <c r="P33" s="351">
        <f t="shared" si="4"/>
        <v>4.363866278712869E-2</v>
      </c>
    </row>
    <row r="34" spans="2:16" ht="15.75" thickBot="1">
      <c r="B34" s="464" t="s">
        <v>149</v>
      </c>
      <c r="C34" s="461">
        <f>[20]NURSING!K13</f>
        <v>141452.48000000001</v>
      </c>
      <c r="D34" s="401">
        <v>140838.46400000001</v>
      </c>
      <c r="E34" s="401">
        <v>135537.79200000002</v>
      </c>
      <c r="F34" s="351">
        <f t="shared" si="0"/>
        <v>4.3597180951931089E-3</v>
      </c>
      <c r="G34" s="351">
        <f t="shared" si="1"/>
        <v>4.3638662787128732E-2</v>
      </c>
      <c r="H34" s="468"/>
      <c r="I34" s="1445"/>
      <c r="J34" s="1447"/>
      <c r="K34" s="461">
        <f>K33*2080</f>
        <v>138881.60000000001</v>
      </c>
      <c r="L34" s="461">
        <f>L33*2080</f>
        <v>141452.48000000001</v>
      </c>
      <c r="M34" s="401">
        <v>135537.79200000002</v>
      </c>
      <c r="N34" s="351">
        <f t="shared" si="2"/>
        <v>4.3638662787128732E-2</v>
      </c>
      <c r="O34" s="351">
        <f t="shared" si="3"/>
        <v>2.4670668974746096E-2</v>
      </c>
      <c r="P34" s="351">
        <f t="shared" si="4"/>
        <v>4.3638662787128732E-2</v>
      </c>
    </row>
    <row r="35" spans="2:16">
      <c r="F35" s="310">
        <f>AVERAGE(F33,F31,F29,F27,F25,F23,F21,F19,F17,F15,F13,F11,F9,F7,F5)</f>
        <v>2.9308288568439405E-2</v>
      </c>
      <c r="G35" s="310">
        <f t="shared" ref="G35" si="5">AVERAGE(G33,G31,G29,G27,G25,G23,G21,G19,G17,G15,G13,G11,G9,G7,G5)</f>
        <v>9.0760294930045976E-2</v>
      </c>
      <c r="N35" s="519">
        <f>AVERAGE(N5:N34)</f>
        <v>8.7391294176970932E-2</v>
      </c>
    </row>
    <row r="36" spans="2:16">
      <c r="B36" s="338" t="s">
        <v>660</v>
      </c>
    </row>
    <row r="38" spans="2:16" ht="30">
      <c r="B38" s="476" t="s">
        <v>661</v>
      </c>
      <c r="C38" s="477">
        <f>C6</f>
        <v>46842.432000000008</v>
      </c>
    </row>
    <row r="39" spans="2:16">
      <c r="B39" s="472"/>
      <c r="C39" s="478"/>
    </row>
    <row r="40" spans="2:16">
      <c r="B40" s="479" t="s">
        <v>576</v>
      </c>
      <c r="C40" s="480">
        <v>0.24970000000000001</v>
      </c>
    </row>
    <row r="41" spans="2:16" ht="15.75">
      <c r="B41" s="434" t="s">
        <v>48</v>
      </c>
      <c r="C41" s="480">
        <f>'CAF FALL 2025'!CW30</f>
        <v>2.9959041375791508E-2</v>
      </c>
      <c r="D41" s="411"/>
    </row>
    <row r="42" spans="2:16" ht="15.75">
      <c r="B42" s="434"/>
      <c r="C42" s="478"/>
      <c r="D42" s="411" t="s">
        <v>623</v>
      </c>
    </row>
    <row r="43" spans="2:16">
      <c r="B43" s="479" t="s">
        <v>29</v>
      </c>
      <c r="C43" s="481">
        <v>0.12</v>
      </c>
    </row>
    <row r="44" spans="2:16">
      <c r="B44" s="479"/>
      <c r="C44" s="482"/>
    </row>
    <row r="45" spans="2:16">
      <c r="B45" s="1443" t="s">
        <v>577</v>
      </c>
      <c r="C45" s="1443"/>
    </row>
    <row r="46" spans="2:16">
      <c r="B46" s="483" t="s">
        <v>578</v>
      </c>
      <c r="C46" s="477">
        <v>269120</v>
      </c>
      <c r="F46" s="401">
        <v>247470</v>
      </c>
    </row>
    <row r="47" spans="2:16">
      <c r="B47" s="479" t="s">
        <v>157</v>
      </c>
      <c r="C47" s="477">
        <v>292160</v>
      </c>
      <c r="F47" s="401">
        <v>252850</v>
      </c>
    </row>
    <row r="48" spans="2:16">
      <c r="B48" s="479" t="s">
        <v>579</v>
      </c>
      <c r="C48" s="477">
        <f>C34</f>
        <v>141452.48000000001</v>
      </c>
      <c r="F48" s="401">
        <v>140838</v>
      </c>
    </row>
    <row r="49" spans="2:6">
      <c r="B49" s="479" t="s">
        <v>580</v>
      </c>
      <c r="C49" s="477">
        <f>C6</f>
        <v>46842.432000000008</v>
      </c>
      <c r="F49" s="401">
        <v>43248</v>
      </c>
    </row>
    <row r="50" spans="2:6">
      <c r="B50" s="479" t="s">
        <v>581</v>
      </c>
      <c r="C50" s="477">
        <f>AVERAGE(C6,C8)</f>
        <v>51615.532800000001</v>
      </c>
      <c r="F50" s="401">
        <v>49732</v>
      </c>
    </row>
    <row r="51" spans="2:6">
      <c r="B51" s="479" t="s">
        <v>582</v>
      </c>
      <c r="C51" s="477">
        <f>C8</f>
        <v>56388.633600000001</v>
      </c>
      <c r="F51" s="401">
        <v>56217</v>
      </c>
    </row>
    <row r="52" spans="2:6">
      <c r="B52" s="479" t="s">
        <v>583</v>
      </c>
      <c r="C52" s="477">
        <v>46904</v>
      </c>
      <c r="F52" s="401">
        <v>44847.296000000002</v>
      </c>
    </row>
    <row r="53" spans="2:6">
      <c r="B53" s="479" t="s">
        <v>584</v>
      </c>
      <c r="C53" s="477">
        <v>53768</v>
      </c>
      <c r="F53" s="401">
        <v>51381.824000000001</v>
      </c>
    </row>
    <row r="54" spans="2:6">
      <c r="B54" s="479" t="s">
        <v>585</v>
      </c>
      <c r="C54" s="477">
        <v>60257</v>
      </c>
      <c r="F54" s="401">
        <v>59259.199999999997</v>
      </c>
    </row>
  </sheetData>
  <mergeCells count="33">
    <mergeCell ref="I9:I10"/>
    <mergeCell ref="J9:J10"/>
    <mergeCell ref="H5:H6"/>
    <mergeCell ref="I5:I6"/>
    <mergeCell ref="J5:J6"/>
    <mergeCell ref="I7:I8"/>
    <mergeCell ref="J7:J8"/>
    <mergeCell ref="I11:I12"/>
    <mergeCell ref="J11:J12"/>
    <mergeCell ref="I13:I14"/>
    <mergeCell ref="J13:J14"/>
    <mergeCell ref="I15:I16"/>
    <mergeCell ref="J15:J16"/>
    <mergeCell ref="I17:I18"/>
    <mergeCell ref="J17:J18"/>
    <mergeCell ref="I19:I20"/>
    <mergeCell ref="J19:J20"/>
    <mergeCell ref="I21:I22"/>
    <mergeCell ref="J21:J22"/>
    <mergeCell ref="I23:I24"/>
    <mergeCell ref="J23:J24"/>
    <mergeCell ref="I25:I26"/>
    <mergeCell ref="J25:J26"/>
    <mergeCell ref="H27:H28"/>
    <mergeCell ref="I27:I28"/>
    <mergeCell ref="J27:J28"/>
    <mergeCell ref="B45:C45"/>
    <mergeCell ref="I29:I30"/>
    <mergeCell ref="J29:J30"/>
    <mergeCell ref="I31:I32"/>
    <mergeCell ref="J31:J32"/>
    <mergeCell ref="I33:I34"/>
    <mergeCell ref="J33:J34"/>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4CA1E-142B-453B-BB0D-EA1AEF4AC1EF}">
  <dimension ref="A1:DB53"/>
  <sheetViews>
    <sheetView topLeftCell="CB12" workbookViewId="0">
      <selection activeCell="CJ35" sqref="CJ35"/>
    </sheetView>
  </sheetViews>
  <sheetFormatPr defaultColWidth="8.7109375" defaultRowHeight="12.75"/>
  <cols>
    <col min="1" max="1" width="38.42578125" style="364" customWidth="1"/>
    <col min="2" max="2" width="12.85546875" style="369" customWidth="1"/>
    <col min="3" max="82" width="7.7109375" style="364" customWidth="1"/>
    <col min="83" max="97" width="8.7109375" style="364"/>
    <col min="98" max="98" width="10.140625" style="364" bestFit="1" customWidth="1"/>
    <col min="99" max="16384" width="8.7109375" style="364"/>
  </cols>
  <sheetData>
    <row r="1" spans="1:106" ht="18">
      <c r="A1" s="1456" t="s">
        <v>162</v>
      </c>
      <c r="B1" s="1457"/>
    </row>
    <row r="2" spans="1:106" ht="15.75">
      <c r="A2" s="365" t="s">
        <v>539</v>
      </c>
      <c r="B2" s="366"/>
    </row>
    <row r="3" spans="1:106" ht="15.75" thickBot="1">
      <c r="A3" s="367" t="s">
        <v>164</v>
      </c>
      <c r="B3" s="368"/>
    </row>
    <row r="5" spans="1:106">
      <c r="CE5" s="364" t="s">
        <v>540</v>
      </c>
      <c r="CF5" s="364" t="s">
        <v>541</v>
      </c>
      <c r="CG5" s="364" t="s">
        <v>542</v>
      </c>
      <c r="CH5" s="364" t="s">
        <v>543</v>
      </c>
    </row>
    <row r="6" spans="1:106">
      <c r="CC6" s="370" t="s">
        <v>169</v>
      </c>
      <c r="CD6" s="370" t="s">
        <v>169</v>
      </c>
      <c r="CE6" s="370" t="s">
        <v>169</v>
      </c>
      <c r="CF6" s="370" t="s">
        <v>169</v>
      </c>
      <c r="CG6" s="371" t="s">
        <v>170</v>
      </c>
      <c r="CH6" s="371" t="s">
        <v>170</v>
      </c>
      <c r="CI6" s="371" t="s">
        <v>170</v>
      </c>
      <c r="CJ6" s="371" t="s">
        <v>170</v>
      </c>
      <c r="CK6" s="372" t="s">
        <v>544</v>
      </c>
      <c r="CL6" s="372" t="s">
        <v>544</v>
      </c>
      <c r="CM6" s="372" t="s">
        <v>544</v>
      </c>
      <c r="CN6" s="372" t="s">
        <v>544</v>
      </c>
      <c r="CO6" s="373" t="s">
        <v>545</v>
      </c>
      <c r="CP6" s="373" t="s">
        <v>545</v>
      </c>
      <c r="CQ6" s="373" t="s">
        <v>545</v>
      </c>
      <c r="CR6" s="373" t="s">
        <v>545</v>
      </c>
    </row>
    <row r="7" spans="1:106" s="369" customFormat="1">
      <c r="B7" s="369" t="s">
        <v>171</v>
      </c>
      <c r="C7" s="374" t="s">
        <v>172</v>
      </c>
      <c r="D7" s="374" t="s">
        <v>173</v>
      </c>
      <c r="E7" s="374" t="s">
        <v>174</v>
      </c>
      <c r="F7" s="374" t="s">
        <v>175</v>
      </c>
      <c r="G7" s="374" t="s">
        <v>176</v>
      </c>
      <c r="H7" s="374" t="s">
        <v>177</v>
      </c>
      <c r="I7" s="374" t="s">
        <v>178</v>
      </c>
      <c r="J7" s="374" t="s">
        <v>179</v>
      </c>
      <c r="K7" s="374" t="s">
        <v>180</v>
      </c>
      <c r="L7" s="374" t="s">
        <v>181</v>
      </c>
      <c r="M7" s="374" t="s">
        <v>182</v>
      </c>
      <c r="N7" s="374" t="s">
        <v>183</v>
      </c>
      <c r="O7" s="374" t="s">
        <v>184</v>
      </c>
      <c r="P7" s="374" t="s">
        <v>185</v>
      </c>
      <c r="Q7" s="374" t="s">
        <v>186</v>
      </c>
      <c r="R7" s="374" t="s">
        <v>187</v>
      </c>
      <c r="S7" s="374" t="s">
        <v>188</v>
      </c>
      <c r="T7" s="374" t="s">
        <v>189</v>
      </c>
      <c r="U7" s="374" t="s">
        <v>190</v>
      </c>
      <c r="V7" s="374" t="s">
        <v>191</v>
      </c>
      <c r="W7" s="374" t="s">
        <v>192</v>
      </c>
      <c r="X7" s="374" t="s">
        <v>193</v>
      </c>
      <c r="Y7" s="374" t="s">
        <v>194</v>
      </c>
      <c r="Z7" s="374" t="s">
        <v>195</v>
      </c>
      <c r="AA7" s="374" t="s">
        <v>196</v>
      </c>
      <c r="AB7" s="374" t="s">
        <v>197</v>
      </c>
      <c r="AC7" s="374" t="s">
        <v>198</v>
      </c>
      <c r="AD7" s="374" t="s">
        <v>199</v>
      </c>
      <c r="AE7" s="374" t="s">
        <v>200</v>
      </c>
      <c r="AF7" s="374" t="s">
        <v>201</v>
      </c>
      <c r="AG7" s="374" t="s">
        <v>202</v>
      </c>
      <c r="AH7" s="374" t="s">
        <v>203</v>
      </c>
      <c r="AI7" s="374" t="s">
        <v>204</v>
      </c>
      <c r="AJ7" s="374" t="s">
        <v>205</v>
      </c>
      <c r="AK7" s="374" t="s">
        <v>206</v>
      </c>
      <c r="AL7" s="374" t="s">
        <v>207</v>
      </c>
      <c r="AM7" s="374" t="s">
        <v>208</v>
      </c>
      <c r="AN7" s="374" t="s">
        <v>209</v>
      </c>
      <c r="AO7" s="374" t="s">
        <v>210</v>
      </c>
      <c r="AP7" s="374" t="s">
        <v>211</v>
      </c>
      <c r="AQ7" s="374" t="s">
        <v>212</v>
      </c>
      <c r="AR7" s="374" t="s">
        <v>213</v>
      </c>
      <c r="AS7" s="374" t="s">
        <v>214</v>
      </c>
      <c r="AT7" s="374" t="s">
        <v>215</v>
      </c>
      <c r="AU7" s="369" t="s">
        <v>216</v>
      </c>
      <c r="AV7" s="369" t="s">
        <v>217</v>
      </c>
      <c r="AW7" s="369" t="s">
        <v>218</v>
      </c>
      <c r="AX7" s="369" t="s">
        <v>219</v>
      </c>
      <c r="AY7" s="369" t="s">
        <v>220</v>
      </c>
      <c r="AZ7" s="369" t="s">
        <v>221</v>
      </c>
      <c r="BA7" s="369" t="s">
        <v>222</v>
      </c>
      <c r="BB7" s="369" t="s">
        <v>223</v>
      </c>
      <c r="BC7" s="369" t="s">
        <v>224</v>
      </c>
      <c r="BD7" s="369" t="s">
        <v>225</v>
      </c>
      <c r="BE7" s="369" t="s">
        <v>226</v>
      </c>
      <c r="BF7" s="369" t="s">
        <v>227</v>
      </c>
      <c r="BG7" s="369" t="s">
        <v>228</v>
      </c>
      <c r="BH7" s="369" t="s">
        <v>229</v>
      </c>
      <c r="BI7" s="369" t="s">
        <v>230</v>
      </c>
      <c r="BJ7" s="369" t="s">
        <v>231</v>
      </c>
      <c r="BK7" s="369" t="s">
        <v>232</v>
      </c>
      <c r="BL7" s="369" t="s">
        <v>233</v>
      </c>
      <c r="BM7" s="369" t="s">
        <v>234</v>
      </c>
      <c r="BN7" s="369" t="s">
        <v>235</v>
      </c>
      <c r="BO7" s="369" t="s">
        <v>236</v>
      </c>
      <c r="BP7" s="369" t="s">
        <v>237</v>
      </c>
      <c r="BQ7" s="369" t="s">
        <v>238</v>
      </c>
      <c r="BR7" s="369" t="s">
        <v>239</v>
      </c>
      <c r="BS7" s="369" t="s">
        <v>240</v>
      </c>
      <c r="BT7" s="369" t="s">
        <v>241</v>
      </c>
      <c r="BU7" s="369" t="s">
        <v>242</v>
      </c>
      <c r="BV7" s="369" t="s">
        <v>243</v>
      </c>
      <c r="BW7" s="369" t="s">
        <v>244</v>
      </c>
      <c r="BX7" s="369" t="s">
        <v>245</v>
      </c>
      <c r="BY7" s="369" t="s">
        <v>246</v>
      </c>
      <c r="BZ7" s="369" t="s">
        <v>247</v>
      </c>
      <c r="CA7" s="369" t="s">
        <v>248</v>
      </c>
      <c r="CB7" s="369" t="s">
        <v>249</v>
      </c>
      <c r="CC7" s="369" t="s">
        <v>250</v>
      </c>
      <c r="CD7" s="369" t="s">
        <v>251</v>
      </c>
      <c r="CE7" s="369" t="s">
        <v>252</v>
      </c>
      <c r="CF7" s="369" t="s">
        <v>253</v>
      </c>
      <c r="CG7" s="369" t="s">
        <v>254</v>
      </c>
      <c r="CH7" s="369" t="s">
        <v>255</v>
      </c>
      <c r="CI7" s="369" t="s">
        <v>256</v>
      </c>
      <c r="CJ7" s="369" t="s">
        <v>257</v>
      </c>
      <c r="CK7" s="369" t="s">
        <v>258</v>
      </c>
      <c r="CL7" s="369" t="s">
        <v>259</v>
      </c>
      <c r="CM7" s="369" t="s">
        <v>546</v>
      </c>
      <c r="CN7" s="369" t="s">
        <v>547</v>
      </c>
      <c r="CO7" s="369" t="s">
        <v>548</v>
      </c>
      <c r="CP7" s="369" t="s">
        <v>549</v>
      </c>
      <c r="CQ7" s="369" t="s">
        <v>550</v>
      </c>
      <c r="CR7" s="369" t="s">
        <v>551</v>
      </c>
      <c r="CS7" s="369" t="s">
        <v>552</v>
      </c>
      <c r="CT7" s="369" t="s">
        <v>553</v>
      </c>
      <c r="CU7" s="369" t="s">
        <v>554</v>
      </c>
      <c r="CV7" s="369" t="s">
        <v>555</v>
      </c>
      <c r="CW7" s="369" t="s">
        <v>556</v>
      </c>
      <c r="CX7" s="369" t="s">
        <v>557</v>
      </c>
      <c r="CY7" s="369" t="s">
        <v>558</v>
      </c>
      <c r="CZ7" s="369" t="s">
        <v>559</v>
      </c>
      <c r="DA7" s="369" t="s">
        <v>560</v>
      </c>
      <c r="DB7" s="369" t="s">
        <v>561</v>
      </c>
    </row>
    <row r="8" spans="1:106">
      <c r="A8" s="369" t="s">
        <v>260</v>
      </c>
      <c r="B8" s="369" t="s">
        <v>261</v>
      </c>
      <c r="C8" s="375">
        <v>2.00628152344725</v>
      </c>
      <c r="D8" s="375">
        <v>2.0289884930558402</v>
      </c>
      <c r="E8" s="375">
        <v>2.0375016562590802</v>
      </c>
      <c r="F8" s="375">
        <v>2.0607449869168599</v>
      </c>
      <c r="G8" s="375">
        <v>2.0744332275644801</v>
      </c>
      <c r="H8" s="375">
        <v>2.08454547450836</v>
      </c>
      <c r="I8" s="375">
        <v>2.1206746557150402</v>
      </c>
      <c r="J8" s="375">
        <v>2.14275729334011</v>
      </c>
      <c r="K8" s="375">
        <v>2.1573758168938499</v>
      </c>
      <c r="L8" s="375">
        <v>2.1832269913207099</v>
      </c>
      <c r="M8" s="375">
        <v>2.2041365810243998</v>
      </c>
      <c r="N8" s="375">
        <v>2.1899931166757001</v>
      </c>
      <c r="O8" s="375">
        <v>2.2072571273119199</v>
      </c>
      <c r="P8" s="375">
        <v>2.2278061460830898</v>
      </c>
      <c r="Q8" s="375">
        <v>2.2459872624776498</v>
      </c>
      <c r="R8" s="375">
        <v>2.2737796851626002</v>
      </c>
      <c r="S8" s="375">
        <v>2.2969718599533899</v>
      </c>
      <c r="T8" s="375">
        <v>2.3348646382960099</v>
      </c>
      <c r="U8" s="375">
        <v>2.3735648754926002</v>
      </c>
      <c r="V8" s="375">
        <v>2.3220801273912</v>
      </c>
      <c r="W8" s="375">
        <v>2.3034285045676701</v>
      </c>
      <c r="X8" s="375">
        <v>2.3147021401619101</v>
      </c>
      <c r="Y8" s="375">
        <v>2.3337614610957198</v>
      </c>
      <c r="Z8" s="375">
        <v>2.3528576086547801</v>
      </c>
      <c r="AA8" s="375">
        <v>2.35647771513222</v>
      </c>
      <c r="AB8" s="375">
        <v>2.3596025653367101</v>
      </c>
      <c r="AC8" s="375">
        <v>2.3673890181389599</v>
      </c>
      <c r="AD8" s="375">
        <v>2.3902843413905099</v>
      </c>
      <c r="AE8" s="375">
        <v>2.4075011397303001</v>
      </c>
      <c r="AF8" s="375">
        <v>2.4441794059222399</v>
      </c>
      <c r="AG8" s="375">
        <v>2.4606450441339098</v>
      </c>
      <c r="AH8" s="375">
        <v>2.4683177087339598</v>
      </c>
      <c r="AI8" s="375">
        <v>2.4799514472049</v>
      </c>
      <c r="AJ8" s="375">
        <v>2.4866052278032602</v>
      </c>
      <c r="AK8" s="375">
        <v>2.49805925339983</v>
      </c>
      <c r="AL8" s="375">
        <v>2.5181882805357798</v>
      </c>
      <c r="AM8" s="375">
        <v>2.5229787830159101</v>
      </c>
      <c r="AN8" s="375">
        <v>2.52346335903882</v>
      </c>
      <c r="AO8" s="375">
        <v>2.5387532942889002</v>
      </c>
      <c r="AP8" s="375">
        <v>2.5497773093796798</v>
      </c>
      <c r="AQ8" s="375">
        <v>2.5636066148424002</v>
      </c>
      <c r="AR8" s="375">
        <v>2.56792955597742</v>
      </c>
      <c r="AS8" s="375">
        <v>2.57495679166504</v>
      </c>
      <c r="AT8" s="375">
        <v>2.5708478641900898</v>
      </c>
      <c r="AU8" s="375">
        <v>2.5617405316734598</v>
      </c>
      <c r="AV8" s="375">
        <v>2.5735873439772798</v>
      </c>
      <c r="AW8" s="375">
        <v>2.5767155739846399</v>
      </c>
      <c r="AX8" s="375">
        <v>2.57726677772387</v>
      </c>
      <c r="AY8" s="375">
        <v>2.5714104290309301</v>
      </c>
      <c r="AZ8" s="375">
        <v>2.5919136046640499</v>
      </c>
      <c r="BA8" s="375">
        <v>2.6072565906426499</v>
      </c>
      <c r="BB8" s="375">
        <v>2.6258801771662501</v>
      </c>
      <c r="BC8" s="375">
        <v>2.6432306689598501</v>
      </c>
      <c r="BD8" s="375">
        <v>2.6454476861951899</v>
      </c>
      <c r="BE8" s="375">
        <v>2.6517812730067698</v>
      </c>
      <c r="BF8" s="375">
        <v>2.6733971140650601</v>
      </c>
      <c r="BG8" s="375">
        <v>2.7001626673320298</v>
      </c>
      <c r="BH8" s="375">
        <v>2.7186749307887399</v>
      </c>
      <c r="BI8" s="375">
        <v>2.7312502770766902</v>
      </c>
      <c r="BJ8" s="375">
        <v>2.7449673362036799</v>
      </c>
      <c r="BK8" s="375">
        <v>2.74964123298852</v>
      </c>
      <c r="BL8" s="375">
        <v>2.76892419756365</v>
      </c>
      <c r="BM8" s="375">
        <v>2.7854306387802099</v>
      </c>
      <c r="BN8" s="375">
        <v>2.7987928855446702</v>
      </c>
      <c r="BO8" s="375">
        <v>2.80587239388006</v>
      </c>
      <c r="BP8" s="375">
        <v>2.7900748919912099</v>
      </c>
      <c r="BQ8" s="375">
        <v>2.8027670186365801</v>
      </c>
      <c r="BR8" s="375">
        <v>2.81899770482157</v>
      </c>
      <c r="BS8" s="375">
        <v>2.8437972933142301</v>
      </c>
      <c r="BT8" s="375">
        <v>2.8770723994158698</v>
      </c>
      <c r="BU8" s="375">
        <v>2.9193140754345901</v>
      </c>
      <c r="BV8" s="375">
        <v>2.9829435493595602</v>
      </c>
      <c r="BW8" s="375">
        <v>3.03684630224281</v>
      </c>
      <c r="BX8" s="375">
        <v>3.0939993473318301</v>
      </c>
      <c r="BY8" s="375">
        <v>3.1315060095292502</v>
      </c>
      <c r="BZ8" s="375">
        <v>3.1709241734295301</v>
      </c>
      <c r="CA8" s="375">
        <v>3.1806721825302202</v>
      </c>
      <c r="CB8" s="375">
        <v>3.1784604162518999</v>
      </c>
      <c r="CC8" s="375">
        <v>3.2022153247244498</v>
      </c>
      <c r="CD8" s="375">
        <v>3.2228466011932602</v>
      </c>
      <c r="CE8" s="375">
        <v>3.23550782587207</v>
      </c>
      <c r="CF8" s="375">
        <v>3.2578443343391998</v>
      </c>
      <c r="CG8" s="375">
        <v>3.2785336061586099</v>
      </c>
      <c r="CH8" s="375">
        <v>3.2945750495459198</v>
      </c>
      <c r="CI8" s="375">
        <v>3.3197866008054402</v>
      </c>
      <c r="CJ8" s="375">
        <v>3.3417226906935502</v>
      </c>
      <c r="CK8" s="375">
        <v>3.36166301106931</v>
      </c>
      <c r="CL8" s="375">
        <v>3.3822166895578301</v>
      </c>
      <c r="CM8" s="375">
        <v>3.4010128419302901</v>
      </c>
      <c r="CN8" s="375">
        <v>3.4201372554861198</v>
      </c>
      <c r="CO8" s="375">
        <v>3.4400186137155999</v>
      </c>
      <c r="CP8" s="375">
        <v>3.4615101467212601</v>
      </c>
      <c r="CQ8" s="375">
        <v>3.4818284987769199</v>
      </c>
      <c r="CR8" s="375">
        <v>3.5028392058351798</v>
      </c>
      <c r="CS8" s="375">
        <v>3.5249202930579</v>
      </c>
      <c r="CT8" s="375">
        <v>3.5460071373514799</v>
      </c>
      <c r="CU8" s="375">
        <v>3.5669972330235602</v>
      </c>
      <c r="CV8" s="375">
        <v>3.58692701237405</v>
      </c>
      <c r="CW8" s="375">
        <v>3.6082038272031101</v>
      </c>
      <c r="CX8" s="375">
        <v>3.6277494069088498</v>
      </c>
      <c r="CY8" s="375">
        <v>3.6500031303623102</v>
      </c>
      <c r="CZ8" s="375">
        <v>3.6695569189604802</v>
      </c>
      <c r="DA8" s="375">
        <v>3.6905864228250498</v>
      </c>
      <c r="DB8" s="375">
        <v>3.71149820318655</v>
      </c>
    </row>
    <row r="9" spans="1:106">
      <c r="A9" s="369" t="s">
        <v>262</v>
      </c>
      <c r="B9" s="369" t="s">
        <v>263</v>
      </c>
      <c r="C9" s="375">
        <v>2.00628152344725</v>
      </c>
      <c r="D9" s="375">
        <v>2.0289884930558402</v>
      </c>
      <c r="E9" s="375">
        <v>2.0375016562590802</v>
      </c>
      <c r="F9" s="375">
        <v>2.0607449869168599</v>
      </c>
      <c r="G9" s="375">
        <v>2.0744332275644801</v>
      </c>
      <c r="H9" s="375">
        <v>2.08454547450836</v>
      </c>
      <c r="I9" s="375">
        <v>2.1206746557150402</v>
      </c>
      <c r="J9" s="375">
        <v>2.14275729334011</v>
      </c>
      <c r="K9" s="375">
        <v>2.1573758168938499</v>
      </c>
      <c r="L9" s="375">
        <v>2.1832269913207099</v>
      </c>
      <c r="M9" s="375">
        <v>2.2041365810243998</v>
      </c>
      <c r="N9" s="375">
        <v>2.1899931166757001</v>
      </c>
      <c r="O9" s="375">
        <v>2.2072571273119199</v>
      </c>
      <c r="P9" s="375">
        <v>2.2278061460830898</v>
      </c>
      <c r="Q9" s="375">
        <v>2.2459872624776498</v>
      </c>
      <c r="R9" s="375">
        <v>2.2737796851626002</v>
      </c>
      <c r="S9" s="375">
        <v>2.2969718599533899</v>
      </c>
      <c r="T9" s="375">
        <v>2.3348646382960099</v>
      </c>
      <c r="U9" s="375">
        <v>2.3735648754926002</v>
      </c>
      <c r="V9" s="375">
        <v>2.3220801273912</v>
      </c>
      <c r="W9" s="375">
        <v>2.3034285045676701</v>
      </c>
      <c r="X9" s="375">
        <v>2.3147021401619101</v>
      </c>
      <c r="Y9" s="375">
        <v>2.3337614610957198</v>
      </c>
      <c r="Z9" s="375">
        <v>2.3528576086547801</v>
      </c>
      <c r="AA9" s="375">
        <v>2.35647771513222</v>
      </c>
      <c r="AB9" s="375">
        <v>2.3596025653367101</v>
      </c>
      <c r="AC9" s="375">
        <v>2.3673890181389599</v>
      </c>
      <c r="AD9" s="375">
        <v>2.3902843413905099</v>
      </c>
      <c r="AE9" s="375">
        <v>2.4075011397303001</v>
      </c>
      <c r="AF9" s="375">
        <v>2.4441794059222399</v>
      </c>
      <c r="AG9" s="375">
        <v>2.4606450441339098</v>
      </c>
      <c r="AH9" s="375">
        <v>2.4683177087339598</v>
      </c>
      <c r="AI9" s="375">
        <v>2.4799514472049</v>
      </c>
      <c r="AJ9" s="375">
        <v>2.4866052278032602</v>
      </c>
      <c r="AK9" s="375">
        <v>2.49805925339983</v>
      </c>
      <c r="AL9" s="375">
        <v>2.5181882805357798</v>
      </c>
      <c r="AM9" s="375">
        <v>2.5229787830159101</v>
      </c>
      <c r="AN9" s="375">
        <v>2.52346335903882</v>
      </c>
      <c r="AO9" s="375">
        <v>2.5387532942889002</v>
      </c>
      <c r="AP9" s="375">
        <v>2.5497773093796798</v>
      </c>
      <c r="AQ9" s="375">
        <v>2.5636066148424002</v>
      </c>
      <c r="AR9" s="375">
        <v>2.56792955597742</v>
      </c>
      <c r="AS9" s="375">
        <v>2.57495679166504</v>
      </c>
      <c r="AT9" s="375">
        <v>2.5708478641900898</v>
      </c>
      <c r="AU9" s="375">
        <v>2.5617405316734598</v>
      </c>
      <c r="AV9" s="375">
        <v>2.5735873439772798</v>
      </c>
      <c r="AW9" s="375">
        <v>2.5767155739846399</v>
      </c>
      <c r="AX9" s="375">
        <v>2.57726677772387</v>
      </c>
      <c r="AY9" s="375">
        <v>2.5714104290309301</v>
      </c>
      <c r="AZ9" s="375">
        <v>2.5919136046640499</v>
      </c>
      <c r="BA9" s="375">
        <v>2.6072565906426499</v>
      </c>
      <c r="BB9" s="375">
        <v>2.6258801771662501</v>
      </c>
      <c r="BC9" s="375">
        <v>2.6432306689598501</v>
      </c>
      <c r="BD9" s="375">
        <v>2.6454476861951899</v>
      </c>
      <c r="BE9" s="375">
        <v>2.6517812730067698</v>
      </c>
      <c r="BF9" s="375">
        <v>2.6733971140650601</v>
      </c>
      <c r="BG9" s="375">
        <v>2.7001626673320298</v>
      </c>
      <c r="BH9" s="375">
        <v>2.7186749307887399</v>
      </c>
      <c r="BI9" s="375">
        <v>2.7312502770766902</v>
      </c>
      <c r="BJ9" s="375">
        <v>2.7449673362036799</v>
      </c>
      <c r="BK9" s="375">
        <v>2.74964123298852</v>
      </c>
      <c r="BL9" s="375">
        <v>2.76892419756365</v>
      </c>
      <c r="BM9" s="375">
        <v>2.7854306387802099</v>
      </c>
      <c r="BN9" s="375">
        <v>2.7987928855446702</v>
      </c>
      <c r="BO9" s="375">
        <v>2.80587239388006</v>
      </c>
      <c r="BP9" s="375">
        <v>2.7900748919912099</v>
      </c>
      <c r="BQ9" s="375">
        <v>2.8027670186365801</v>
      </c>
      <c r="BR9" s="375">
        <v>2.81899770482157</v>
      </c>
      <c r="BS9" s="375">
        <v>2.8437972933142301</v>
      </c>
      <c r="BT9" s="375">
        <v>2.8770723994158698</v>
      </c>
      <c r="BU9" s="375">
        <v>2.9193140754345901</v>
      </c>
      <c r="BV9" s="375">
        <v>2.9829435493595602</v>
      </c>
      <c r="BW9" s="375">
        <v>3.03684630224281</v>
      </c>
      <c r="BX9" s="375">
        <v>3.0939993473318301</v>
      </c>
      <c r="BY9" s="375">
        <v>3.1315060095292502</v>
      </c>
      <c r="BZ9" s="375">
        <v>3.1709241734295301</v>
      </c>
      <c r="CA9" s="375">
        <v>3.1806721825302202</v>
      </c>
      <c r="CB9" s="375">
        <v>3.1784604162518999</v>
      </c>
      <c r="CC9" s="375">
        <v>3.1880215703579999</v>
      </c>
      <c r="CD9" s="375">
        <v>3.2065682971238298</v>
      </c>
      <c r="CE9" s="375">
        <v>3.2177399457864699</v>
      </c>
      <c r="CF9" s="375">
        <v>3.2378185634282302</v>
      </c>
      <c r="CG9" s="375">
        <v>3.25656770063839</v>
      </c>
      <c r="CH9" s="375">
        <v>3.27110127859771</v>
      </c>
      <c r="CI9" s="375">
        <v>3.2944309740921498</v>
      </c>
      <c r="CJ9" s="375">
        <v>3.3143993617605201</v>
      </c>
      <c r="CK9" s="375">
        <v>3.3322344903885601</v>
      </c>
      <c r="CL9" s="375">
        <v>3.35046325499723</v>
      </c>
      <c r="CM9" s="375">
        <v>3.3669734300441201</v>
      </c>
      <c r="CN9" s="375">
        <v>3.3835781064221901</v>
      </c>
      <c r="CO9" s="375">
        <v>3.40126999342383</v>
      </c>
      <c r="CP9" s="375">
        <v>3.4206485932531399</v>
      </c>
      <c r="CQ9" s="375">
        <v>3.4390532499344801</v>
      </c>
      <c r="CR9" s="375">
        <v>3.4580366768499</v>
      </c>
      <c r="CS9" s="375">
        <v>3.47802438177116</v>
      </c>
      <c r="CT9" s="375">
        <v>3.4970669586175398</v>
      </c>
      <c r="CU9" s="375">
        <v>3.5161376145324899</v>
      </c>
      <c r="CV9" s="375">
        <v>3.53415200640889</v>
      </c>
      <c r="CW9" s="375">
        <v>3.5535194739162299</v>
      </c>
      <c r="CX9" s="375">
        <v>3.5709835716878802</v>
      </c>
      <c r="CY9" s="375">
        <v>3.5912976737319</v>
      </c>
      <c r="CZ9" s="375">
        <v>3.6087192639826902</v>
      </c>
      <c r="DA9" s="375">
        <v>3.6274135114711501</v>
      </c>
      <c r="DB9" s="375">
        <v>3.6458171909181298</v>
      </c>
    </row>
    <row r="10" spans="1:106">
      <c r="A10" s="369" t="s">
        <v>264</v>
      </c>
      <c r="B10" s="369" t="s">
        <v>265</v>
      </c>
      <c r="C10" s="375">
        <v>2.00628152344725</v>
      </c>
      <c r="D10" s="375">
        <v>2.0289884930558402</v>
      </c>
      <c r="E10" s="375">
        <v>2.0375016562590802</v>
      </c>
      <c r="F10" s="375">
        <v>2.0607449869168599</v>
      </c>
      <c r="G10" s="375">
        <v>2.0744332275644801</v>
      </c>
      <c r="H10" s="375">
        <v>2.08454547450836</v>
      </c>
      <c r="I10" s="375">
        <v>2.1206746557150402</v>
      </c>
      <c r="J10" s="375">
        <v>2.14275729334011</v>
      </c>
      <c r="K10" s="375">
        <v>2.1573758168938499</v>
      </c>
      <c r="L10" s="375">
        <v>2.1832269913207099</v>
      </c>
      <c r="M10" s="375">
        <v>2.2041365810243998</v>
      </c>
      <c r="N10" s="375">
        <v>2.1899931166757001</v>
      </c>
      <c r="O10" s="375">
        <v>2.2072571273119199</v>
      </c>
      <c r="P10" s="375">
        <v>2.2278061460830898</v>
      </c>
      <c r="Q10" s="375">
        <v>2.2459872624776498</v>
      </c>
      <c r="R10" s="375">
        <v>2.2737796851626002</v>
      </c>
      <c r="S10" s="375">
        <v>2.2969718599533899</v>
      </c>
      <c r="T10" s="375">
        <v>2.3348646382960099</v>
      </c>
      <c r="U10" s="375">
        <v>2.3735648754926002</v>
      </c>
      <c r="V10" s="375">
        <v>2.3220801273912</v>
      </c>
      <c r="W10" s="375">
        <v>2.3034285045676701</v>
      </c>
      <c r="X10" s="375">
        <v>2.3147021401619101</v>
      </c>
      <c r="Y10" s="375">
        <v>2.3337614610957198</v>
      </c>
      <c r="Z10" s="375">
        <v>2.3528576086547801</v>
      </c>
      <c r="AA10" s="375">
        <v>2.35647771513222</v>
      </c>
      <c r="AB10" s="375">
        <v>2.3596025653367101</v>
      </c>
      <c r="AC10" s="375">
        <v>2.3673890181389599</v>
      </c>
      <c r="AD10" s="375">
        <v>2.3902843413905099</v>
      </c>
      <c r="AE10" s="375">
        <v>2.4075011397303001</v>
      </c>
      <c r="AF10" s="375">
        <v>2.4441794059222399</v>
      </c>
      <c r="AG10" s="375">
        <v>2.4606450441339098</v>
      </c>
      <c r="AH10" s="375">
        <v>2.4683177087339598</v>
      </c>
      <c r="AI10" s="375">
        <v>2.4799514472049</v>
      </c>
      <c r="AJ10" s="375">
        <v>2.4866052278032602</v>
      </c>
      <c r="AK10" s="375">
        <v>2.49805925339983</v>
      </c>
      <c r="AL10" s="375">
        <v>2.5181882805357798</v>
      </c>
      <c r="AM10" s="375">
        <v>2.5229787830159101</v>
      </c>
      <c r="AN10" s="375">
        <v>2.52346335903882</v>
      </c>
      <c r="AO10" s="375">
        <v>2.5387532942889002</v>
      </c>
      <c r="AP10" s="375">
        <v>2.5497773093796798</v>
      </c>
      <c r="AQ10" s="375">
        <v>2.5636066148424002</v>
      </c>
      <c r="AR10" s="375">
        <v>2.56792955597742</v>
      </c>
      <c r="AS10" s="375">
        <v>2.57495679166504</v>
      </c>
      <c r="AT10" s="375">
        <v>2.5708478641900898</v>
      </c>
      <c r="AU10" s="375">
        <v>2.5617405316734598</v>
      </c>
      <c r="AV10" s="375">
        <v>2.5735873439772798</v>
      </c>
      <c r="AW10" s="375">
        <v>2.5767155739846399</v>
      </c>
      <c r="AX10" s="375">
        <v>2.57726677772387</v>
      </c>
      <c r="AY10" s="375">
        <v>2.5714104290309301</v>
      </c>
      <c r="AZ10" s="375">
        <v>2.5919136046640499</v>
      </c>
      <c r="BA10" s="375">
        <v>2.6072565906426499</v>
      </c>
      <c r="BB10" s="375">
        <v>2.6258801771662501</v>
      </c>
      <c r="BC10" s="375">
        <v>2.6432306689598501</v>
      </c>
      <c r="BD10" s="375">
        <v>2.6454476861951899</v>
      </c>
      <c r="BE10" s="375">
        <v>2.6517812730067698</v>
      </c>
      <c r="BF10" s="375">
        <v>2.6733971140650601</v>
      </c>
      <c r="BG10" s="375">
        <v>2.7001626673320298</v>
      </c>
      <c r="BH10" s="375">
        <v>2.7186749307887399</v>
      </c>
      <c r="BI10" s="375">
        <v>2.7312502770766902</v>
      </c>
      <c r="BJ10" s="375">
        <v>2.7449673362036799</v>
      </c>
      <c r="BK10" s="375">
        <v>2.74964123298852</v>
      </c>
      <c r="BL10" s="375">
        <v>2.76892419756365</v>
      </c>
      <c r="BM10" s="375">
        <v>2.7854306387802099</v>
      </c>
      <c r="BN10" s="375">
        <v>2.7987928855446702</v>
      </c>
      <c r="BO10" s="375">
        <v>2.80587239388006</v>
      </c>
      <c r="BP10" s="375">
        <v>2.7900748919912099</v>
      </c>
      <c r="BQ10" s="375">
        <v>2.8027670186365801</v>
      </c>
      <c r="BR10" s="375">
        <v>2.81899770482157</v>
      </c>
      <c r="BS10" s="375">
        <v>2.8437972933142301</v>
      </c>
      <c r="BT10" s="375">
        <v>2.8770723994158698</v>
      </c>
      <c r="BU10" s="375">
        <v>2.9193140754345901</v>
      </c>
      <c r="BV10" s="375">
        <v>2.9829435493595602</v>
      </c>
      <c r="BW10" s="375">
        <v>3.03684630224281</v>
      </c>
      <c r="BX10" s="375">
        <v>3.0939993473318301</v>
      </c>
      <c r="BY10" s="375">
        <v>3.1315060095292502</v>
      </c>
      <c r="BZ10" s="375">
        <v>3.1709241734295301</v>
      </c>
      <c r="CA10" s="375">
        <v>3.1806721825302202</v>
      </c>
      <c r="CB10" s="375">
        <v>3.1784604162518999</v>
      </c>
      <c r="CC10" s="375">
        <v>3.2203626719006402</v>
      </c>
      <c r="CD10" s="375">
        <v>3.2558503521972</v>
      </c>
      <c r="CE10" s="375">
        <v>3.28250565375741</v>
      </c>
      <c r="CF10" s="375">
        <v>3.3173856724403099</v>
      </c>
      <c r="CG10" s="375">
        <v>3.34954361638431</v>
      </c>
      <c r="CH10" s="375">
        <v>3.37623500854547</v>
      </c>
      <c r="CI10" s="375">
        <v>3.4123154818409001</v>
      </c>
      <c r="CJ10" s="375">
        <v>3.4447190783209898</v>
      </c>
      <c r="CK10" s="375">
        <v>3.4751671862337199</v>
      </c>
      <c r="CL10" s="375">
        <v>3.5066179028462598</v>
      </c>
      <c r="CM10" s="375">
        <v>3.5367557450945402</v>
      </c>
      <c r="CN10" s="375">
        <v>3.5676309358667502</v>
      </c>
      <c r="CO10" s="375">
        <v>3.5991177638845602</v>
      </c>
      <c r="CP10" s="375">
        <v>3.6322035396379202</v>
      </c>
      <c r="CQ10" s="375">
        <v>3.66429204645853</v>
      </c>
      <c r="CR10" s="375">
        <v>3.69719679352876</v>
      </c>
      <c r="CS10" s="375">
        <v>3.7313531956252302</v>
      </c>
      <c r="CT10" s="375">
        <v>3.76484448121604</v>
      </c>
      <c r="CU10" s="375">
        <v>3.7986224084603002</v>
      </c>
      <c r="CV10" s="375">
        <v>3.83143978351782</v>
      </c>
      <c r="CW10" s="375">
        <v>3.86585949366602</v>
      </c>
      <c r="CX10" s="375">
        <v>3.89872365759244</v>
      </c>
      <c r="CY10" s="375">
        <v>3.9345009110540201</v>
      </c>
      <c r="CZ10" s="375">
        <v>3.9674025604052798</v>
      </c>
      <c r="DA10" s="375">
        <v>4.0019855391003603</v>
      </c>
      <c r="DB10" s="375">
        <v>4.0366274403892302</v>
      </c>
    </row>
    <row r="12" spans="1:106">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76"/>
      <c r="AP12" s="376"/>
      <c r="AQ12" s="376"/>
      <c r="AR12" s="376"/>
      <c r="AS12" s="376"/>
      <c r="AT12" s="376"/>
    </row>
    <row r="13" spans="1:106">
      <c r="C13" s="376"/>
      <c r="D13" s="376"/>
      <c r="E13" s="376"/>
      <c r="F13" s="376"/>
      <c r="G13" s="376"/>
      <c r="H13" s="376"/>
      <c r="I13" s="376"/>
      <c r="J13" s="376"/>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6"/>
      <c r="AK13" s="376"/>
      <c r="AL13" s="376"/>
      <c r="AM13" s="376"/>
      <c r="AN13" s="376"/>
      <c r="AO13" s="376"/>
      <c r="AP13" s="376"/>
      <c r="AQ13" s="376"/>
      <c r="AR13" s="376"/>
      <c r="AS13" s="376"/>
      <c r="AT13" s="376"/>
    </row>
    <row r="14" spans="1:106">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375"/>
      <c r="AP14" s="375"/>
      <c r="AQ14" s="375"/>
      <c r="AR14" s="375"/>
      <c r="AS14" s="375"/>
      <c r="AT14" s="375"/>
    </row>
    <row r="15" spans="1:106">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375"/>
      <c r="AP15" s="375"/>
      <c r="AQ15" s="375"/>
      <c r="AR15" s="375"/>
      <c r="AS15" s="375"/>
      <c r="AT15" s="375"/>
    </row>
    <row r="16" spans="1:106">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c r="AS16" s="375"/>
      <c r="AT16" s="375"/>
    </row>
    <row r="17" spans="3:98">
      <c r="C17" s="377"/>
      <c r="D17" s="377"/>
      <c r="E17" s="377"/>
      <c r="F17" s="377"/>
      <c r="G17" s="377"/>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row>
    <row r="18" spans="3:98">
      <c r="CF18" s="378"/>
      <c r="CG18" s="378"/>
      <c r="CH18" s="378"/>
      <c r="CI18" s="378"/>
      <c r="CJ18" s="378"/>
      <c r="CK18" s="378"/>
      <c r="CL18" s="378"/>
      <c r="CM18" s="378"/>
      <c r="CN18" s="378"/>
      <c r="CO18" s="378"/>
      <c r="CP18" s="378"/>
      <c r="CQ18" s="378"/>
      <c r="CR18" s="378"/>
      <c r="CS18" s="378"/>
    </row>
    <row r="19" spans="3:98">
      <c r="CF19" s="378"/>
      <c r="CG19" s="61" t="s">
        <v>266</v>
      </c>
      <c r="CH19" s="62"/>
      <c r="CI19" s="62"/>
      <c r="CJ19" s="63" t="s">
        <v>562</v>
      </c>
      <c r="CK19" s="64"/>
      <c r="CL19" s="64"/>
      <c r="CM19" s="64"/>
      <c r="CN19" s="64"/>
      <c r="CO19" s="64"/>
      <c r="CP19" s="62"/>
      <c r="CQ19" s="62"/>
      <c r="CR19" s="62"/>
      <c r="CS19" s="378"/>
    </row>
    <row r="20" spans="3:98">
      <c r="CF20" s="378"/>
      <c r="CG20" s="379"/>
      <c r="CH20" s="380"/>
      <c r="CI20" s="380"/>
      <c r="CJ20" s="380"/>
      <c r="CK20" s="380"/>
      <c r="CL20" s="380"/>
      <c r="CM20" s="380"/>
      <c r="CN20" s="380"/>
      <c r="CO20" s="380"/>
      <c r="CP20" s="380"/>
      <c r="CQ20" s="380"/>
      <c r="CR20" s="381"/>
      <c r="CS20" s="378"/>
    </row>
    <row r="21" spans="3:98">
      <c r="CF21" s="378"/>
      <c r="CG21" s="68"/>
      <c r="CH21" s="69" t="s">
        <v>268</v>
      </c>
      <c r="CI21" s="70" t="s">
        <v>253</v>
      </c>
      <c r="CJ21" s="62"/>
      <c r="CK21" s="62"/>
      <c r="CL21" s="62"/>
      <c r="CM21" s="62"/>
      <c r="CN21" s="62"/>
      <c r="CO21" s="62"/>
      <c r="CP21" s="62"/>
      <c r="CQ21" s="62"/>
      <c r="CR21" s="71"/>
      <c r="CS21" s="378"/>
    </row>
    <row r="22" spans="3:98">
      <c r="CF22" s="378"/>
      <c r="CG22" s="68"/>
      <c r="CH22" s="62"/>
      <c r="CI22" s="382" t="s">
        <v>563</v>
      </c>
      <c r="CJ22" s="62"/>
      <c r="CK22" s="62"/>
      <c r="CL22" s="62"/>
      <c r="CM22" s="62"/>
      <c r="CN22" s="62"/>
      <c r="CO22" s="62"/>
      <c r="CP22" s="62"/>
      <c r="CQ22" s="62"/>
      <c r="CR22" s="73" t="s">
        <v>270</v>
      </c>
      <c r="CS22" s="378"/>
    </row>
    <row r="23" spans="3:98">
      <c r="CF23" s="378"/>
      <c r="CG23" s="68"/>
      <c r="CH23" s="62"/>
      <c r="CI23" s="383">
        <f>CF9</f>
        <v>3.2378185634282302</v>
      </c>
      <c r="CJ23" s="76"/>
      <c r="CK23" s="62"/>
      <c r="CL23" s="62"/>
      <c r="CM23" s="62"/>
      <c r="CN23" s="62"/>
      <c r="CO23" s="62"/>
      <c r="CP23" s="62"/>
      <c r="CQ23" s="62"/>
      <c r="CR23" s="77">
        <f>CI23</f>
        <v>3.2378185634282302</v>
      </c>
      <c r="CS23" s="378"/>
    </row>
    <row r="24" spans="3:98">
      <c r="CF24" s="378"/>
      <c r="CG24" s="68"/>
      <c r="CH24" s="62"/>
      <c r="CI24" s="62"/>
      <c r="CJ24" s="62"/>
      <c r="CK24" s="62"/>
      <c r="CL24" s="62"/>
      <c r="CM24" s="62"/>
      <c r="CN24" s="62"/>
      <c r="CO24" s="62"/>
      <c r="CP24" s="62"/>
      <c r="CQ24" s="62"/>
      <c r="CR24" s="77"/>
      <c r="CS24" s="378"/>
    </row>
    <row r="25" spans="3:98">
      <c r="CF25" s="378"/>
      <c r="CG25" s="1458" t="s">
        <v>271</v>
      </c>
      <c r="CH25" s="1459"/>
      <c r="CI25" s="1459"/>
      <c r="CJ25" s="62" t="s">
        <v>272</v>
      </c>
      <c r="CK25" s="62"/>
      <c r="CL25" s="62"/>
      <c r="CM25" s="62"/>
      <c r="CN25" s="62"/>
      <c r="CO25" s="62"/>
      <c r="CP25" s="62"/>
      <c r="CQ25" s="62"/>
      <c r="CR25" s="77"/>
      <c r="CS25" s="378"/>
    </row>
    <row r="26" spans="3:98">
      <c r="CF26" s="378"/>
      <c r="CG26" s="79"/>
      <c r="CH26" s="69"/>
      <c r="CI26" s="369" t="s">
        <v>254</v>
      </c>
      <c r="CJ26" s="369" t="s">
        <v>255</v>
      </c>
      <c r="CK26" s="369" t="s">
        <v>256</v>
      </c>
      <c r="CL26" s="369" t="s">
        <v>257</v>
      </c>
      <c r="CM26" s="369" t="s">
        <v>258</v>
      </c>
      <c r="CN26" s="369" t="s">
        <v>259</v>
      </c>
      <c r="CO26" s="369" t="s">
        <v>546</v>
      </c>
      <c r="CP26" s="369" t="s">
        <v>547</v>
      </c>
      <c r="CQ26" s="62"/>
      <c r="CR26" s="77"/>
      <c r="CS26" s="378"/>
    </row>
    <row r="27" spans="3:98" ht="15">
      <c r="CF27" s="378"/>
      <c r="CG27" s="68"/>
      <c r="CH27" s="62"/>
      <c r="CI27" s="371" t="s">
        <v>170</v>
      </c>
      <c r="CJ27" s="371" t="s">
        <v>170</v>
      </c>
      <c r="CK27" s="371" t="s">
        <v>170</v>
      </c>
      <c r="CL27" s="371" t="s">
        <v>170</v>
      </c>
      <c r="CM27" s="372" t="s">
        <v>544</v>
      </c>
      <c r="CN27" s="372" t="s">
        <v>544</v>
      </c>
      <c r="CO27" s="372" t="s">
        <v>544</v>
      </c>
      <c r="CP27" s="372" t="s">
        <v>544</v>
      </c>
      <c r="CQ27" s="62"/>
      <c r="CR27" s="77"/>
      <c r="CS27" s="378"/>
      <c r="CT27" s="384"/>
    </row>
    <row r="28" spans="3:98">
      <c r="CF28" s="378"/>
      <c r="CG28" s="68"/>
      <c r="CH28" s="62"/>
      <c r="CI28" s="385">
        <f>CG9</f>
        <v>3.25656770063839</v>
      </c>
      <c r="CJ28" s="385">
        <f t="shared" ref="CJ28:CP28" si="0">CH9</f>
        <v>3.27110127859771</v>
      </c>
      <c r="CK28" s="385">
        <f t="shared" si="0"/>
        <v>3.2944309740921498</v>
      </c>
      <c r="CL28" s="385">
        <f t="shared" si="0"/>
        <v>3.3143993617605201</v>
      </c>
      <c r="CM28" s="385">
        <f t="shared" si="0"/>
        <v>3.3322344903885601</v>
      </c>
      <c r="CN28" s="385">
        <f t="shared" si="0"/>
        <v>3.35046325499723</v>
      </c>
      <c r="CO28" s="385">
        <f t="shared" si="0"/>
        <v>3.3669734300441201</v>
      </c>
      <c r="CP28" s="385">
        <f t="shared" si="0"/>
        <v>3.3835781064221901</v>
      </c>
      <c r="CQ28" s="62"/>
      <c r="CR28" s="77">
        <f>AVERAGE(CI28:CP28)</f>
        <v>3.3212185746176086</v>
      </c>
      <c r="CS28" s="378"/>
    </row>
    <row r="29" spans="3:98">
      <c r="CF29" s="378"/>
      <c r="CG29" s="68"/>
      <c r="CH29" s="62"/>
      <c r="CI29" s="62"/>
      <c r="CJ29" s="62"/>
      <c r="CK29" s="62"/>
      <c r="CL29" s="62"/>
      <c r="CM29" s="62"/>
      <c r="CN29" s="62"/>
      <c r="CO29" s="62"/>
      <c r="CP29" s="62"/>
      <c r="CQ29" s="62"/>
      <c r="CR29" s="78"/>
      <c r="CS29" s="378"/>
    </row>
    <row r="30" spans="3:98">
      <c r="CF30" s="378"/>
      <c r="CG30" s="68"/>
      <c r="CH30" s="62"/>
      <c r="CI30" s="62"/>
      <c r="CJ30" s="62"/>
      <c r="CK30" s="62"/>
      <c r="CL30" s="62"/>
      <c r="CM30" s="62"/>
      <c r="CN30" s="62"/>
      <c r="CO30" s="62"/>
      <c r="CP30" s="62"/>
      <c r="CQ30" s="82" t="s">
        <v>273</v>
      </c>
      <c r="CR30" s="83">
        <f>(CR28-CR23)/CR23</f>
        <v>2.5758086673353865E-2</v>
      </c>
      <c r="CS30" s="378"/>
      <c r="CT30" s="386"/>
    </row>
    <row r="31" spans="3:98">
      <c r="CF31" s="378"/>
      <c r="CG31" s="84"/>
      <c r="CH31" s="85"/>
      <c r="CI31" s="85"/>
      <c r="CJ31" s="85"/>
      <c r="CK31" s="85"/>
      <c r="CL31" s="85"/>
      <c r="CM31" s="85"/>
      <c r="CN31" s="85"/>
      <c r="CO31" s="85"/>
      <c r="CP31" s="85"/>
      <c r="CQ31" s="85"/>
      <c r="CR31" s="86"/>
      <c r="CS31" s="378"/>
    </row>
    <row r="32" spans="3:98">
      <c r="CF32" s="378"/>
      <c r="CG32" s="378"/>
      <c r="CH32" s="378"/>
      <c r="CI32" s="378"/>
      <c r="CJ32" s="378"/>
      <c r="CK32" s="378"/>
      <c r="CL32" s="378"/>
      <c r="CM32" s="378"/>
      <c r="CN32" s="378"/>
      <c r="CO32" s="378"/>
      <c r="CP32" s="378"/>
      <c r="CQ32" s="378"/>
      <c r="CR32" s="378"/>
      <c r="CS32" s="378"/>
    </row>
    <row r="46" spans="88:97">
      <c r="CJ46" s="375"/>
      <c r="CS46" s="375"/>
    </row>
    <row r="51" spans="88:97">
      <c r="CJ51" s="375"/>
      <c r="CK51" s="375"/>
      <c r="CL51" s="375"/>
      <c r="CM51" s="375"/>
      <c r="CN51" s="375"/>
      <c r="CO51" s="375"/>
      <c r="CP51" s="375"/>
      <c r="CQ51" s="375"/>
      <c r="CS51" s="375"/>
    </row>
    <row r="53" spans="88:97" ht="15">
      <c r="CS53" s="384"/>
    </row>
  </sheetData>
  <mergeCells count="2">
    <mergeCell ref="A1:B1"/>
    <mergeCell ref="CG25:CI25"/>
  </mergeCells>
  <pageMargins left="0.25" right="0.2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53"/>
  <sheetViews>
    <sheetView zoomScale="80" zoomScaleNormal="80" workbookViewId="0">
      <selection activeCell="C5" sqref="C5:C34"/>
    </sheetView>
  </sheetViews>
  <sheetFormatPr defaultColWidth="29.140625" defaultRowHeight="15"/>
  <cols>
    <col min="1" max="1" width="3.85546875" customWidth="1"/>
    <col min="2" max="2" width="62.42578125" customWidth="1"/>
    <col min="3" max="4" width="20.85546875" customWidth="1"/>
    <col min="5" max="5" width="62.5703125" customWidth="1"/>
    <col min="6" max="6" width="57.85546875" customWidth="1"/>
  </cols>
  <sheetData>
    <row r="1" spans="2:7" ht="21">
      <c r="B1" s="89" t="s">
        <v>73</v>
      </c>
      <c r="C1" s="10" t="s">
        <v>74</v>
      </c>
      <c r="D1" s="10"/>
    </row>
    <row r="2" spans="2:7" ht="21">
      <c r="C2" s="33">
        <v>43952</v>
      </c>
      <c r="D2" s="33"/>
    </row>
    <row r="3" spans="2:7" ht="21">
      <c r="B3" s="14"/>
      <c r="C3" s="13" t="s">
        <v>75</v>
      </c>
      <c r="D3" s="13"/>
      <c r="E3" s="15"/>
      <c r="F3" s="16"/>
      <c r="G3" s="16"/>
    </row>
    <row r="4" spans="2:7" s="88" customFormat="1" ht="42.75" thickBot="1">
      <c r="B4" s="42" t="s">
        <v>22</v>
      </c>
      <c r="C4" s="43" t="s">
        <v>76</v>
      </c>
      <c r="D4" s="43"/>
      <c r="E4" s="42" t="s">
        <v>77</v>
      </c>
      <c r="F4" s="44" t="s">
        <v>78</v>
      </c>
      <c r="G4" s="44" t="s">
        <v>79</v>
      </c>
    </row>
    <row r="5" spans="2:7" ht="33.6" customHeight="1">
      <c r="B5" s="17" t="s">
        <v>80</v>
      </c>
      <c r="C5" s="18">
        <v>16.791999999999998</v>
      </c>
      <c r="D5" s="24"/>
      <c r="E5" s="1462" t="s">
        <v>81</v>
      </c>
      <c r="F5" s="1460" t="s">
        <v>82</v>
      </c>
      <c r="G5" s="1460" t="s">
        <v>83</v>
      </c>
    </row>
    <row r="6" spans="2:7" ht="21.75" thickBot="1">
      <c r="B6" s="34" t="s">
        <v>84</v>
      </c>
      <c r="C6" s="35">
        <v>34927</v>
      </c>
      <c r="D6" s="35"/>
      <c r="E6" s="1463"/>
      <c r="F6" s="1461"/>
      <c r="G6" s="1461"/>
    </row>
    <row r="7" spans="2:7" ht="39" customHeight="1">
      <c r="B7" s="17" t="s">
        <v>85</v>
      </c>
      <c r="C7" s="18">
        <v>21.736000000000001</v>
      </c>
      <c r="D7" s="24"/>
      <c r="E7" s="20" t="s">
        <v>86</v>
      </c>
      <c r="F7" s="1460" t="s">
        <v>87</v>
      </c>
      <c r="G7" s="1460" t="s">
        <v>88</v>
      </c>
    </row>
    <row r="8" spans="2:7" ht="21.75" thickBot="1">
      <c r="B8" s="21" t="s">
        <v>89</v>
      </c>
      <c r="C8" s="22">
        <v>45210.880000000005</v>
      </c>
      <c r="D8" s="22"/>
      <c r="E8" s="15" t="s">
        <v>90</v>
      </c>
      <c r="F8" s="1464"/>
      <c r="G8" s="1464"/>
    </row>
    <row r="9" spans="2:7" ht="21">
      <c r="B9" s="17" t="s">
        <v>91</v>
      </c>
      <c r="C9" s="18">
        <v>17.260000000000002</v>
      </c>
      <c r="D9" s="24"/>
      <c r="E9" s="20"/>
      <c r="F9" s="1460" t="s">
        <v>92</v>
      </c>
      <c r="G9" s="1460" t="s">
        <v>93</v>
      </c>
    </row>
    <row r="10" spans="2:7" ht="21.75" thickBot="1">
      <c r="B10" s="34" t="s">
        <v>94</v>
      </c>
      <c r="C10" s="35">
        <v>35900.800000000003</v>
      </c>
      <c r="D10" s="35"/>
      <c r="E10" s="36"/>
      <c r="F10" s="1461"/>
      <c r="G10" s="1461"/>
    </row>
    <row r="11" spans="2:7" ht="21">
      <c r="B11" s="17" t="s">
        <v>95</v>
      </c>
      <c r="C11" s="18">
        <v>21.814999999999998</v>
      </c>
      <c r="D11" s="24"/>
      <c r="E11" s="20" t="s">
        <v>96</v>
      </c>
      <c r="F11" s="1460" t="s">
        <v>97</v>
      </c>
      <c r="G11" s="1460" t="s">
        <v>98</v>
      </c>
    </row>
    <row r="12" spans="2:7" ht="21.75" thickBot="1">
      <c r="B12" s="21" t="s">
        <v>99</v>
      </c>
      <c r="C12" s="22">
        <v>45375</v>
      </c>
      <c r="D12" s="22"/>
      <c r="E12" s="15" t="s">
        <v>100</v>
      </c>
      <c r="F12" s="1464"/>
      <c r="G12" s="1464"/>
    </row>
    <row r="13" spans="2:7" ht="42">
      <c r="B13" s="23" t="s">
        <v>101</v>
      </c>
      <c r="C13" s="18">
        <v>26.16</v>
      </c>
      <c r="D13" s="24"/>
      <c r="E13" s="20" t="s">
        <v>102</v>
      </c>
      <c r="F13" s="1460" t="s">
        <v>103</v>
      </c>
      <c r="G13" s="1460" t="s">
        <v>104</v>
      </c>
    </row>
    <row r="14" spans="2:7" ht="42.75" thickBot="1">
      <c r="B14" s="37" t="s">
        <v>105</v>
      </c>
      <c r="C14" s="35">
        <v>54412.800000000003</v>
      </c>
      <c r="D14" s="35"/>
      <c r="E14" s="36" t="s">
        <v>106</v>
      </c>
      <c r="F14" s="1461"/>
      <c r="G14" s="1461"/>
    </row>
    <row r="15" spans="2:7" ht="21">
      <c r="B15" s="17" t="s">
        <v>107</v>
      </c>
      <c r="C15" s="18">
        <v>28.8</v>
      </c>
      <c r="D15" s="24"/>
      <c r="E15" s="20"/>
      <c r="F15" s="1460" t="s">
        <v>108</v>
      </c>
      <c r="G15" s="1460" t="s">
        <v>109</v>
      </c>
    </row>
    <row r="16" spans="2:7" ht="21.75" thickBot="1">
      <c r="B16" s="34" t="s">
        <v>110</v>
      </c>
      <c r="C16" s="35">
        <v>59904</v>
      </c>
      <c r="D16" s="35"/>
      <c r="E16" s="36"/>
      <c r="F16" s="1461"/>
      <c r="G16" s="1461"/>
    </row>
    <row r="17" spans="2:7" ht="21">
      <c r="B17" s="17" t="s">
        <v>111</v>
      </c>
      <c r="C17" s="18">
        <v>30.59</v>
      </c>
      <c r="D17" s="24"/>
      <c r="E17" s="20" t="s">
        <v>112</v>
      </c>
      <c r="F17" s="1460" t="s">
        <v>113</v>
      </c>
      <c r="G17" s="1460" t="s">
        <v>114</v>
      </c>
    </row>
    <row r="18" spans="2:7" ht="21.75" thickBot="1">
      <c r="B18" s="34" t="s">
        <v>115</v>
      </c>
      <c r="C18" s="35">
        <v>63627</v>
      </c>
      <c r="D18" s="35"/>
      <c r="E18" s="36"/>
      <c r="F18" s="1461"/>
      <c r="G18" s="1461"/>
    </row>
    <row r="19" spans="2:7" ht="21">
      <c r="B19" s="17" t="s">
        <v>116</v>
      </c>
      <c r="C19" s="24">
        <v>31.99</v>
      </c>
      <c r="D19" s="24"/>
      <c r="E19" s="20"/>
      <c r="F19" s="1460" t="s">
        <v>117</v>
      </c>
      <c r="G19" s="1460" t="s">
        <v>118</v>
      </c>
    </row>
    <row r="20" spans="2:7" ht="21.75" thickBot="1">
      <c r="B20" s="34" t="s">
        <v>119</v>
      </c>
      <c r="C20" s="35">
        <v>66539</v>
      </c>
      <c r="D20" s="35"/>
      <c r="E20" s="36"/>
      <c r="F20" s="1461"/>
      <c r="G20" s="1461"/>
    </row>
    <row r="21" spans="2:7" ht="21">
      <c r="B21" s="21" t="s">
        <v>120</v>
      </c>
      <c r="C21" s="25">
        <v>33.46153846153846</v>
      </c>
      <c r="D21" s="25"/>
      <c r="E21" s="15" t="s">
        <v>121</v>
      </c>
      <c r="F21" s="1460" t="s">
        <v>122</v>
      </c>
      <c r="G21" s="1465" t="s">
        <v>123</v>
      </c>
    </row>
    <row r="22" spans="2:7" ht="21.75" thickBot="1">
      <c r="B22" s="34" t="s">
        <v>124</v>
      </c>
      <c r="C22" s="35">
        <v>69600</v>
      </c>
      <c r="D22" s="35"/>
      <c r="E22" s="36" t="s">
        <v>125</v>
      </c>
      <c r="F22" s="1461"/>
      <c r="G22" s="1466"/>
    </row>
    <row r="23" spans="2:7" ht="21">
      <c r="B23" s="21" t="s">
        <v>126</v>
      </c>
      <c r="C23" s="25">
        <v>34.022499999999994</v>
      </c>
      <c r="D23" s="25"/>
      <c r="E23" s="15" t="s">
        <v>127</v>
      </c>
      <c r="F23" s="1460" t="s">
        <v>103</v>
      </c>
      <c r="G23" s="1460" t="s">
        <v>128</v>
      </c>
    </row>
    <row r="24" spans="2:7" ht="21.75" thickBot="1">
      <c r="B24" s="34" t="s">
        <v>129</v>
      </c>
      <c r="C24" s="35">
        <v>70766.799999999988</v>
      </c>
      <c r="D24" s="35"/>
      <c r="E24" s="36"/>
      <c r="F24" s="1461"/>
      <c r="G24" s="1461"/>
    </row>
    <row r="25" spans="2:7" ht="21">
      <c r="B25" s="21" t="s">
        <v>130</v>
      </c>
      <c r="C25" s="25">
        <v>36.380000000000003</v>
      </c>
      <c r="D25" s="25"/>
      <c r="E25" s="15" t="s">
        <v>131</v>
      </c>
      <c r="F25" s="1460" t="s">
        <v>103</v>
      </c>
      <c r="G25" s="1460" t="s">
        <v>132</v>
      </c>
    </row>
    <row r="26" spans="2:7" ht="21.75" thickBot="1">
      <c r="B26" s="34" t="s">
        <v>133</v>
      </c>
      <c r="C26" s="22">
        <v>75670</v>
      </c>
      <c r="D26" s="22"/>
      <c r="E26" s="15"/>
      <c r="F26" s="1461"/>
      <c r="G26" s="1461"/>
    </row>
    <row r="27" spans="2:7" ht="21">
      <c r="B27" s="17" t="s">
        <v>134</v>
      </c>
      <c r="C27" s="18">
        <v>40.57</v>
      </c>
      <c r="D27" s="24"/>
      <c r="E27" s="1467" t="s">
        <v>135</v>
      </c>
      <c r="F27" s="1460" t="s">
        <v>136</v>
      </c>
      <c r="G27" s="1460" t="s">
        <v>137</v>
      </c>
    </row>
    <row r="28" spans="2:7" ht="21.75" thickBot="1">
      <c r="B28" s="34" t="s">
        <v>138</v>
      </c>
      <c r="C28" s="35">
        <v>84385.600000000006</v>
      </c>
      <c r="D28" s="35"/>
      <c r="E28" s="1468"/>
      <c r="F28" s="1461"/>
      <c r="G28" s="1461"/>
    </row>
    <row r="29" spans="2:7" ht="21">
      <c r="B29" s="17" t="s">
        <v>139</v>
      </c>
      <c r="C29" s="18">
        <v>37.751999999999995</v>
      </c>
      <c r="D29" s="24"/>
      <c r="E29" s="20"/>
      <c r="F29" s="1460" t="s">
        <v>103</v>
      </c>
      <c r="G29" s="1460" t="s">
        <v>140</v>
      </c>
    </row>
    <row r="30" spans="2:7" ht="21.75" thickBot="1">
      <c r="B30" s="34" t="s">
        <v>141</v>
      </c>
      <c r="C30" s="35">
        <v>78524.159999999989</v>
      </c>
      <c r="D30" s="35"/>
      <c r="E30" s="36"/>
      <c r="F30" s="1461"/>
      <c r="G30" s="1461"/>
    </row>
    <row r="31" spans="2:7" ht="21">
      <c r="B31" s="17" t="s">
        <v>142</v>
      </c>
      <c r="C31" s="18">
        <v>43.41</v>
      </c>
      <c r="D31" s="24"/>
      <c r="E31" s="20"/>
      <c r="F31" s="1460" t="s">
        <v>143</v>
      </c>
      <c r="G31" s="1460" t="s">
        <v>144</v>
      </c>
    </row>
    <row r="32" spans="2:7" ht="21.75" thickBot="1">
      <c r="B32" s="34" t="s">
        <v>145</v>
      </c>
      <c r="C32" s="35">
        <v>90292.799999999988</v>
      </c>
      <c r="D32" s="35"/>
      <c r="E32" s="36"/>
      <c r="F32" s="1461"/>
      <c r="G32" s="1461"/>
    </row>
    <row r="33" spans="2:7" ht="21">
      <c r="B33" s="17" t="s">
        <v>146</v>
      </c>
      <c r="C33" s="18">
        <v>59.6</v>
      </c>
      <c r="D33" s="24"/>
      <c r="E33" s="20"/>
      <c r="F33" s="1460" t="s">
        <v>147</v>
      </c>
      <c r="G33" s="1460" t="s">
        <v>148</v>
      </c>
    </row>
    <row r="34" spans="2:7" ht="21.75" thickBot="1">
      <c r="B34" s="34" t="s">
        <v>149</v>
      </c>
      <c r="C34" s="35">
        <v>123968</v>
      </c>
      <c r="D34" s="35"/>
      <c r="E34" s="36"/>
      <c r="F34" s="1461"/>
      <c r="G34" s="1461"/>
    </row>
    <row r="35" spans="2:7" ht="21">
      <c r="B35" s="15"/>
      <c r="C35" s="15"/>
      <c r="D35" s="15"/>
      <c r="E35" s="15"/>
      <c r="F35" s="16"/>
      <c r="G35" s="16"/>
    </row>
    <row r="36" spans="2:7" ht="37.5">
      <c r="B36" s="26" t="s">
        <v>150</v>
      </c>
      <c r="C36" s="27">
        <v>34927.359999999993</v>
      </c>
      <c r="D36" s="27"/>
      <c r="E36" s="28"/>
      <c r="F36" s="29"/>
      <c r="G36" s="29"/>
    </row>
    <row r="37" spans="2:7" ht="18.75">
      <c r="B37" s="28"/>
      <c r="C37" s="28"/>
      <c r="D37" s="28"/>
      <c r="E37" s="28"/>
      <c r="F37" s="29"/>
      <c r="G37" s="29"/>
    </row>
    <row r="38" spans="2:7" ht="37.5">
      <c r="B38" s="26" t="s">
        <v>151</v>
      </c>
      <c r="C38" s="27">
        <v>29640</v>
      </c>
      <c r="D38" s="27"/>
      <c r="E38" s="28" t="s">
        <v>152</v>
      </c>
      <c r="F38" s="29"/>
      <c r="G38" s="29"/>
    </row>
    <row r="39" spans="2:7" ht="18.75">
      <c r="B39" s="28"/>
      <c r="C39" s="28"/>
      <c r="D39" s="28"/>
      <c r="E39" s="28"/>
      <c r="F39" s="29"/>
      <c r="G39" s="29"/>
    </row>
    <row r="40" spans="2:7" ht="18.75">
      <c r="B40" s="30" t="s">
        <v>153</v>
      </c>
      <c r="C40" s="31">
        <v>0.2422</v>
      </c>
      <c r="D40" s="31"/>
      <c r="E40" s="28" t="s">
        <v>281</v>
      </c>
      <c r="F40" s="29"/>
      <c r="G40" s="29"/>
    </row>
    <row r="41" spans="2:7" ht="35.450000000000003" customHeight="1">
      <c r="B41" s="30"/>
      <c r="C41" s="28"/>
      <c r="D41" s="28"/>
      <c r="E41" s="1469" t="s">
        <v>282</v>
      </c>
      <c r="F41" s="1469"/>
      <c r="G41" s="11"/>
    </row>
    <row r="42" spans="2:7" ht="18.75">
      <c r="B42" s="30"/>
      <c r="C42" s="28"/>
      <c r="D42" s="28"/>
      <c r="E42" s="87"/>
      <c r="F42" s="87"/>
      <c r="G42" s="11"/>
    </row>
    <row r="43" spans="2:7" ht="18.75">
      <c r="B43" s="30" t="s">
        <v>48</v>
      </c>
      <c r="C43" s="31">
        <f>'CAF Fall 2021 rpt'!CD24</f>
        <v>2.3077627802923752E-2</v>
      </c>
      <c r="D43" s="31"/>
      <c r="E43" s="28" t="s">
        <v>274</v>
      </c>
      <c r="F43" s="29"/>
      <c r="G43" s="29"/>
    </row>
    <row r="44" spans="2:7" ht="18.75">
      <c r="B44" s="28"/>
      <c r="C44" s="28"/>
      <c r="D44" s="28"/>
      <c r="E44" s="28"/>
      <c r="F44" s="29"/>
      <c r="G44" s="29"/>
    </row>
    <row r="45" spans="2:7" ht="18.75">
      <c r="B45" s="30" t="s">
        <v>29</v>
      </c>
      <c r="C45" s="32">
        <v>0.12</v>
      </c>
      <c r="D45" s="32"/>
      <c r="E45" s="28" t="s">
        <v>154</v>
      </c>
      <c r="F45" s="29"/>
      <c r="G45" s="29"/>
    </row>
    <row r="47" spans="2:7">
      <c r="B47" s="38" t="s">
        <v>155</v>
      </c>
      <c r="C47" s="39">
        <v>214261</v>
      </c>
      <c r="D47" s="39"/>
      <c r="E47" s="40" t="s">
        <v>156</v>
      </c>
    </row>
    <row r="48" spans="2:7">
      <c r="B48" s="38" t="s">
        <v>157</v>
      </c>
      <c r="C48" s="39">
        <v>188350</v>
      </c>
      <c r="D48" s="39"/>
      <c r="E48" s="40" t="s">
        <v>158</v>
      </c>
      <c r="F48" s="12" t="s">
        <v>159</v>
      </c>
    </row>
    <row r="49" spans="2:5">
      <c r="B49" s="38" t="s">
        <v>160</v>
      </c>
      <c r="C49" s="39">
        <v>195380</v>
      </c>
      <c r="D49" s="39"/>
      <c r="E49" s="40" t="s">
        <v>161</v>
      </c>
    </row>
    <row r="52" spans="2:5">
      <c r="C52" s="19"/>
      <c r="D52" s="19"/>
    </row>
    <row r="53" spans="2:5">
      <c r="C53" s="41"/>
      <c r="D53" s="41"/>
    </row>
  </sheetData>
  <mergeCells count="33">
    <mergeCell ref="E41:F41"/>
    <mergeCell ref="F29:F30"/>
    <mergeCell ref="G29:G30"/>
    <mergeCell ref="F31:F32"/>
    <mergeCell ref="G31:G32"/>
    <mergeCell ref="F33:F34"/>
    <mergeCell ref="G33:G34"/>
    <mergeCell ref="F23:F24"/>
    <mergeCell ref="G23:G24"/>
    <mergeCell ref="F25:F26"/>
    <mergeCell ref="G25:G26"/>
    <mergeCell ref="E27:E28"/>
    <mergeCell ref="F27:F28"/>
    <mergeCell ref="G27:G28"/>
    <mergeCell ref="F17:F18"/>
    <mergeCell ref="G17:G18"/>
    <mergeCell ref="F19:F20"/>
    <mergeCell ref="G19:G20"/>
    <mergeCell ref="F21:F22"/>
    <mergeCell ref="G21:G22"/>
    <mergeCell ref="F15:F16"/>
    <mergeCell ref="G15:G16"/>
    <mergeCell ref="E5:E6"/>
    <mergeCell ref="F5:F6"/>
    <mergeCell ref="G5:G6"/>
    <mergeCell ref="F7:F8"/>
    <mergeCell ref="G7:G8"/>
    <mergeCell ref="F9:F10"/>
    <mergeCell ref="G9:G10"/>
    <mergeCell ref="F11:F12"/>
    <mergeCell ref="G11:G12"/>
    <mergeCell ref="F13:F14"/>
    <mergeCell ref="G13:G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L25"/>
  <sheetViews>
    <sheetView topLeftCell="BR1" workbookViewId="0">
      <selection activeCell="CG23" sqref="CG23"/>
    </sheetView>
  </sheetViews>
  <sheetFormatPr defaultRowHeight="15"/>
  <sheetData>
    <row r="1" spans="1:90" ht="18">
      <c r="A1" s="45" t="s">
        <v>162</v>
      </c>
      <c r="B1" s="46"/>
    </row>
    <row r="2" spans="1:90" ht="15.75">
      <c r="A2" s="47" t="s">
        <v>163</v>
      </c>
      <c r="B2" s="48"/>
    </row>
    <row r="3" spans="1:90" ht="15.75" thickBot="1">
      <c r="A3" s="49" t="s">
        <v>164</v>
      </c>
      <c r="B3" s="50"/>
    </row>
    <row r="6" spans="1:90">
      <c r="BM6" s="52" t="s">
        <v>165</v>
      </c>
      <c r="BN6" s="52" t="s">
        <v>165</v>
      </c>
      <c r="BO6" s="52" t="s">
        <v>165</v>
      </c>
      <c r="BP6" s="52" t="s">
        <v>165</v>
      </c>
      <c r="BQ6" s="53" t="s">
        <v>166</v>
      </c>
      <c r="BR6" s="53" t="s">
        <v>166</v>
      </c>
      <c r="BS6" s="53" t="s">
        <v>166</v>
      </c>
      <c r="BT6" s="53" t="s">
        <v>166</v>
      </c>
      <c r="BU6" s="54" t="s">
        <v>167</v>
      </c>
      <c r="BV6" s="54" t="s">
        <v>167</v>
      </c>
      <c r="BW6" s="54" t="s">
        <v>167</v>
      </c>
      <c r="BX6" s="54" t="s">
        <v>167</v>
      </c>
      <c r="BY6" s="55" t="s">
        <v>168</v>
      </c>
      <c r="BZ6" s="55" t="s">
        <v>168</v>
      </c>
      <c r="CA6" s="55" t="s">
        <v>168</v>
      </c>
      <c r="CB6" s="55" t="s">
        <v>168</v>
      </c>
      <c r="CC6" s="56" t="s">
        <v>169</v>
      </c>
      <c r="CD6" s="56" t="s">
        <v>169</v>
      </c>
      <c r="CE6" s="56" t="s">
        <v>169</v>
      </c>
      <c r="CF6" s="56" t="s">
        <v>169</v>
      </c>
      <c r="CG6" s="57" t="s">
        <v>170</v>
      </c>
      <c r="CH6" s="57" t="s">
        <v>170</v>
      </c>
      <c r="CI6" s="57" t="s">
        <v>170</v>
      </c>
      <c r="CJ6" s="57" t="s">
        <v>170</v>
      </c>
    </row>
    <row r="7" spans="1:90">
      <c r="A7" s="51"/>
      <c r="B7" s="51" t="s">
        <v>171</v>
      </c>
      <c r="C7" s="58" t="s">
        <v>172</v>
      </c>
      <c r="D7" s="58" t="s">
        <v>173</v>
      </c>
      <c r="E7" s="58" t="s">
        <v>174</v>
      </c>
      <c r="F7" s="58" t="s">
        <v>175</v>
      </c>
      <c r="G7" s="58" t="s">
        <v>176</v>
      </c>
      <c r="H7" s="58" t="s">
        <v>177</v>
      </c>
      <c r="I7" s="58" t="s">
        <v>178</v>
      </c>
      <c r="J7" s="58" t="s">
        <v>179</v>
      </c>
      <c r="K7" s="58" t="s">
        <v>180</v>
      </c>
      <c r="L7" s="58" t="s">
        <v>181</v>
      </c>
      <c r="M7" s="58" t="s">
        <v>182</v>
      </c>
      <c r="N7" s="58" t="s">
        <v>183</v>
      </c>
      <c r="O7" s="58" t="s">
        <v>184</v>
      </c>
      <c r="P7" s="58" t="s">
        <v>185</v>
      </c>
      <c r="Q7" s="58" t="s">
        <v>186</v>
      </c>
      <c r="R7" s="58" t="s">
        <v>187</v>
      </c>
      <c r="S7" s="58" t="s">
        <v>188</v>
      </c>
      <c r="T7" s="58" t="s">
        <v>189</v>
      </c>
      <c r="U7" s="58" t="s">
        <v>190</v>
      </c>
      <c r="V7" s="58" t="s">
        <v>191</v>
      </c>
      <c r="W7" s="58" t="s">
        <v>192</v>
      </c>
      <c r="X7" s="58" t="s">
        <v>193</v>
      </c>
      <c r="Y7" s="58" t="s">
        <v>194</v>
      </c>
      <c r="Z7" s="58" t="s">
        <v>195</v>
      </c>
      <c r="AA7" s="58" t="s">
        <v>196</v>
      </c>
      <c r="AB7" s="58" t="s">
        <v>197</v>
      </c>
      <c r="AC7" s="58" t="s">
        <v>198</v>
      </c>
      <c r="AD7" s="58" t="s">
        <v>199</v>
      </c>
      <c r="AE7" s="58" t="s">
        <v>200</v>
      </c>
      <c r="AF7" s="58" t="s">
        <v>201</v>
      </c>
      <c r="AG7" s="58" t="s">
        <v>202</v>
      </c>
      <c r="AH7" s="58" t="s">
        <v>203</v>
      </c>
      <c r="AI7" s="58" t="s">
        <v>204</v>
      </c>
      <c r="AJ7" s="58" t="s">
        <v>205</v>
      </c>
      <c r="AK7" s="58" t="s">
        <v>206</v>
      </c>
      <c r="AL7" s="58" t="s">
        <v>207</v>
      </c>
      <c r="AM7" s="58" t="s">
        <v>208</v>
      </c>
      <c r="AN7" s="58" t="s">
        <v>209</v>
      </c>
      <c r="AO7" s="58" t="s">
        <v>210</v>
      </c>
      <c r="AP7" s="58" t="s">
        <v>211</v>
      </c>
      <c r="AQ7" s="58" t="s">
        <v>212</v>
      </c>
      <c r="AR7" s="58" t="s">
        <v>213</v>
      </c>
      <c r="AS7" s="58" t="s">
        <v>214</v>
      </c>
      <c r="AT7" s="58" t="s">
        <v>215</v>
      </c>
      <c r="AU7" s="51" t="s">
        <v>216</v>
      </c>
      <c r="AV7" s="51" t="s">
        <v>217</v>
      </c>
      <c r="AW7" s="51" t="s">
        <v>218</v>
      </c>
      <c r="AX7" s="51" t="s">
        <v>219</v>
      </c>
      <c r="AY7" s="51" t="s">
        <v>220</v>
      </c>
      <c r="AZ7" s="51" t="s">
        <v>221</v>
      </c>
      <c r="BA7" s="51" t="s">
        <v>222</v>
      </c>
      <c r="BB7" s="51" t="s">
        <v>223</v>
      </c>
      <c r="BC7" s="51" t="s">
        <v>224</v>
      </c>
      <c r="BD7" s="51" t="s">
        <v>225</v>
      </c>
      <c r="BE7" s="51" t="s">
        <v>226</v>
      </c>
      <c r="BF7" s="51" t="s">
        <v>227</v>
      </c>
      <c r="BG7" s="51" t="s">
        <v>228</v>
      </c>
      <c r="BH7" s="51" t="s">
        <v>229</v>
      </c>
      <c r="BI7" s="51" t="s">
        <v>230</v>
      </c>
      <c r="BJ7" s="51" t="s">
        <v>231</v>
      </c>
      <c r="BK7" s="51" t="s">
        <v>232</v>
      </c>
      <c r="BL7" s="51" t="s">
        <v>233</v>
      </c>
      <c r="BM7" s="51" t="s">
        <v>234</v>
      </c>
      <c r="BN7" s="51" t="s">
        <v>235</v>
      </c>
      <c r="BO7" s="51" t="s">
        <v>236</v>
      </c>
      <c r="BP7" s="51" t="s">
        <v>237</v>
      </c>
      <c r="BQ7" s="51" t="s">
        <v>238</v>
      </c>
      <c r="BR7" s="51" t="s">
        <v>239</v>
      </c>
      <c r="BS7" s="51" t="s">
        <v>240</v>
      </c>
      <c r="BT7" s="51" t="s">
        <v>241</v>
      </c>
      <c r="BU7" s="51" t="s">
        <v>242</v>
      </c>
      <c r="BV7" s="51" t="s">
        <v>243</v>
      </c>
      <c r="BW7" s="51" t="s">
        <v>244</v>
      </c>
      <c r="BX7" s="51" t="s">
        <v>245</v>
      </c>
      <c r="BY7" s="51" t="s">
        <v>246</v>
      </c>
      <c r="BZ7" s="51" t="s">
        <v>247</v>
      </c>
      <c r="CA7" s="51" t="s">
        <v>248</v>
      </c>
      <c r="CB7" s="51" t="s">
        <v>249</v>
      </c>
      <c r="CC7" s="51" t="s">
        <v>250</v>
      </c>
      <c r="CD7" s="51" t="s">
        <v>251</v>
      </c>
      <c r="CE7" s="51" t="s">
        <v>252</v>
      </c>
      <c r="CF7" s="51" t="s">
        <v>253</v>
      </c>
      <c r="CG7" s="51" t="s">
        <v>254</v>
      </c>
      <c r="CH7" s="51" t="s">
        <v>255</v>
      </c>
      <c r="CI7" s="51" t="s">
        <v>256</v>
      </c>
      <c r="CJ7" s="51" t="s">
        <v>257</v>
      </c>
      <c r="CK7" s="51" t="s">
        <v>258</v>
      </c>
      <c r="CL7" s="51" t="s">
        <v>259</v>
      </c>
    </row>
    <row r="8" spans="1:90">
      <c r="A8" s="51" t="s">
        <v>260</v>
      </c>
      <c r="B8" s="51" t="s">
        <v>261</v>
      </c>
      <c r="C8" s="59">
        <v>2.0346113976543099</v>
      </c>
      <c r="D8" s="59">
        <v>2.0596500771746999</v>
      </c>
      <c r="E8" s="59">
        <v>2.0647060372238499</v>
      </c>
      <c r="F8" s="59">
        <v>2.08676028581668</v>
      </c>
      <c r="G8" s="59">
        <v>2.10441481814272</v>
      </c>
      <c r="H8" s="59">
        <v>2.1147152065649601</v>
      </c>
      <c r="I8" s="59">
        <v>2.1510993425276599</v>
      </c>
      <c r="J8" s="59">
        <v>2.1700303556901499</v>
      </c>
      <c r="K8" s="59">
        <v>2.1872092233455001</v>
      </c>
      <c r="L8" s="59">
        <v>2.2125396282877201</v>
      </c>
      <c r="M8" s="59">
        <v>2.2351374505046602</v>
      </c>
      <c r="N8" s="59">
        <v>2.2204817980336999</v>
      </c>
      <c r="O8" s="59">
        <v>2.2320116226990798</v>
      </c>
      <c r="P8" s="59">
        <v>2.2583096838239101</v>
      </c>
      <c r="Q8" s="59">
        <v>2.27564540872048</v>
      </c>
      <c r="R8" s="59">
        <v>2.30212674606845</v>
      </c>
      <c r="S8" s="59">
        <v>2.31936770794078</v>
      </c>
      <c r="T8" s="59">
        <v>2.3630887075886</v>
      </c>
      <c r="U8" s="59">
        <v>2.40401775208483</v>
      </c>
      <c r="V8" s="59">
        <v>2.3508872068266702</v>
      </c>
      <c r="W8" s="59">
        <v>2.3397884211161499</v>
      </c>
      <c r="X8" s="59">
        <v>2.3463315593326199</v>
      </c>
      <c r="Y8" s="59">
        <v>2.3660251530796899</v>
      </c>
      <c r="Z8" s="59">
        <v>2.38072574928248</v>
      </c>
      <c r="AA8" s="59">
        <v>2.3786733941980902</v>
      </c>
      <c r="AB8" s="59">
        <v>2.3833613783132601</v>
      </c>
      <c r="AC8" s="59">
        <v>2.3978430594132099</v>
      </c>
      <c r="AD8" s="59">
        <v>2.42168970868748</v>
      </c>
      <c r="AE8" s="59">
        <v>2.4317072324959299</v>
      </c>
      <c r="AF8" s="59">
        <v>2.47695645025907</v>
      </c>
      <c r="AG8" s="59">
        <v>2.4885116546577</v>
      </c>
      <c r="AH8" s="59">
        <v>2.4969754819522398</v>
      </c>
      <c r="AI8" s="59">
        <v>2.5130795409255899</v>
      </c>
      <c r="AJ8" s="59">
        <v>2.5194466142060299</v>
      </c>
      <c r="AK8" s="59">
        <v>2.52963857685537</v>
      </c>
      <c r="AL8" s="59">
        <v>2.5501989464999602</v>
      </c>
      <c r="AM8" s="59">
        <v>2.55712003670995</v>
      </c>
      <c r="AN8" s="59">
        <v>2.5546952042684001</v>
      </c>
      <c r="AO8" s="59">
        <v>2.57375608575328</v>
      </c>
      <c r="AP8" s="59">
        <v>2.5883411608511002</v>
      </c>
      <c r="AQ8" s="59">
        <v>2.5966793575059901</v>
      </c>
      <c r="AR8" s="59">
        <v>2.6079522450453201</v>
      </c>
      <c r="AS8" s="59">
        <v>2.6142540104276799</v>
      </c>
      <c r="AT8" s="59">
        <v>2.6167589769378798</v>
      </c>
      <c r="AU8" s="59">
        <v>2.6115923571662201</v>
      </c>
      <c r="AV8" s="59">
        <v>2.62275484000673</v>
      </c>
      <c r="AW8" s="59">
        <v>2.6191293013400601</v>
      </c>
      <c r="AX8" s="59">
        <v>2.62627714923654</v>
      </c>
      <c r="AY8" s="59">
        <v>2.6194265314110301</v>
      </c>
      <c r="AZ8" s="59">
        <v>2.6415043138832401</v>
      </c>
      <c r="BA8" s="59">
        <v>2.662062301288</v>
      </c>
      <c r="BB8" s="59">
        <v>2.67729020882655</v>
      </c>
      <c r="BC8" s="59">
        <v>2.6907954146946098</v>
      </c>
      <c r="BD8" s="59">
        <v>2.6947387967675498</v>
      </c>
      <c r="BE8" s="59">
        <v>2.7066859028113202</v>
      </c>
      <c r="BF8" s="59">
        <v>2.72054827789868</v>
      </c>
      <c r="BG8" s="59">
        <v>2.7569640168604699</v>
      </c>
      <c r="BH8" s="59">
        <v>2.7703563734588399</v>
      </c>
      <c r="BI8" s="59">
        <v>2.7758420471732599</v>
      </c>
      <c r="BJ8" s="59">
        <v>2.78863899429814</v>
      </c>
      <c r="BK8" s="59">
        <v>2.80152864366993</v>
      </c>
      <c r="BL8" s="59">
        <v>2.8145299240305102</v>
      </c>
      <c r="BM8" s="59">
        <v>2.8281189721556101</v>
      </c>
      <c r="BN8" s="59">
        <v>2.8436922082042799</v>
      </c>
      <c r="BO8" s="59">
        <v>2.8613737788287201</v>
      </c>
      <c r="BP8" s="59">
        <v>2.8656515498241899</v>
      </c>
      <c r="BQ8" s="59">
        <v>2.9040288860327399</v>
      </c>
      <c r="BR8" s="59">
        <v>2.91977882121695</v>
      </c>
      <c r="BS8" s="59">
        <v>2.93326675921104</v>
      </c>
      <c r="BT8" s="59">
        <v>2.97685668244746</v>
      </c>
      <c r="BU8" s="59">
        <v>3.0371208125829399</v>
      </c>
      <c r="BV8" s="59">
        <v>3.1020153690202301</v>
      </c>
      <c r="BW8" s="59">
        <v>3.1100610044392401</v>
      </c>
      <c r="BX8" s="59">
        <v>3.1395252293610501</v>
      </c>
      <c r="BY8" s="59">
        <v>3.1649822337431801</v>
      </c>
      <c r="BZ8" s="59">
        <v>3.1857564897189699</v>
      </c>
      <c r="CA8" s="59">
        <v>3.2089601115627802</v>
      </c>
      <c r="CB8" s="59">
        <v>3.2251006295920801</v>
      </c>
      <c r="CC8" s="59">
        <v>3.2438223796834902</v>
      </c>
      <c r="CD8" s="59">
        <v>3.2612789195942602</v>
      </c>
      <c r="CE8" s="59">
        <v>3.2772287993110498</v>
      </c>
      <c r="CF8" s="59">
        <v>3.29441871755468</v>
      </c>
      <c r="CG8" s="59">
        <v>3.3120850786098299</v>
      </c>
      <c r="CH8" s="59">
        <v>3.3308896530961198</v>
      </c>
      <c r="CI8" s="59">
        <v>3.34923634399235</v>
      </c>
      <c r="CJ8" s="59">
        <v>3.3692526326061798</v>
      </c>
      <c r="CK8" s="59">
        <v>3.3881610508489999</v>
      </c>
      <c r="CL8" s="59">
        <v>3.4084892012091399</v>
      </c>
    </row>
    <row r="9" spans="1:90">
      <c r="A9" s="51" t="s">
        <v>262</v>
      </c>
      <c r="B9" s="51" t="s">
        <v>263</v>
      </c>
      <c r="C9" s="59">
        <v>2.0346113976543099</v>
      </c>
      <c r="D9" s="59">
        <v>2.0596500771746999</v>
      </c>
      <c r="E9" s="59">
        <v>2.0647060372238499</v>
      </c>
      <c r="F9" s="59">
        <v>2.08676028581668</v>
      </c>
      <c r="G9" s="59">
        <v>2.10441481814272</v>
      </c>
      <c r="H9" s="59">
        <v>2.1147152065649601</v>
      </c>
      <c r="I9" s="59">
        <v>2.1510993425276599</v>
      </c>
      <c r="J9" s="59">
        <v>2.1700303556901499</v>
      </c>
      <c r="K9" s="59">
        <v>2.1872092233455001</v>
      </c>
      <c r="L9" s="59">
        <v>2.2125396282877201</v>
      </c>
      <c r="M9" s="59">
        <v>2.2351374505046602</v>
      </c>
      <c r="N9" s="59">
        <v>2.2204817980336999</v>
      </c>
      <c r="O9" s="59">
        <v>2.2320116226990798</v>
      </c>
      <c r="P9" s="59">
        <v>2.2583096838239101</v>
      </c>
      <c r="Q9" s="59">
        <v>2.27564540872048</v>
      </c>
      <c r="R9" s="59">
        <v>2.30212674606845</v>
      </c>
      <c r="S9" s="59">
        <v>2.31936770794078</v>
      </c>
      <c r="T9" s="59">
        <v>2.3630887075886</v>
      </c>
      <c r="U9" s="59">
        <v>2.40401775208483</v>
      </c>
      <c r="V9" s="59">
        <v>2.3508872068266702</v>
      </c>
      <c r="W9" s="59">
        <v>2.3397884211161499</v>
      </c>
      <c r="X9" s="59">
        <v>2.3463315593326199</v>
      </c>
      <c r="Y9" s="59">
        <v>2.3660251530796899</v>
      </c>
      <c r="Z9" s="59">
        <v>2.38072574928248</v>
      </c>
      <c r="AA9" s="59">
        <v>2.3786733941980902</v>
      </c>
      <c r="AB9" s="59">
        <v>2.3833613783132601</v>
      </c>
      <c r="AC9" s="59">
        <v>2.3978430594132099</v>
      </c>
      <c r="AD9" s="59">
        <v>2.42168970868748</v>
      </c>
      <c r="AE9" s="59">
        <v>2.4317072324959299</v>
      </c>
      <c r="AF9" s="59">
        <v>2.47695645025907</v>
      </c>
      <c r="AG9" s="59">
        <v>2.4885116546577</v>
      </c>
      <c r="AH9" s="59">
        <v>2.4969754819522398</v>
      </c>
      <c r="AI9" s="59">
        <v>2.5130795409255899</v>
      </c>
      <c r="AJ9" s="59">
        <v>2.5194466142060299</v>
      </c>
      <c r="AK9" s="59">
        <v>2.52963857685537</v>
      </c>
      <c r="AL9" s="59">
        <v>2.5501989464999602</v>
      </c>
      <c r="AM9" s="59">
        <v>2.55712003670995</v>
      </c>
      <c r="AN9" s="59">
        <v>2.5546952042684001</v>
      </c>
      <c r="AO9" s="59">
        <v>2.57375608575328</v>
      </c>
      <c r="AP9" s="59">
        <v>2.5883411608511002</v>
      </c>
      <c r="AQ9" s="59">
        <v>2.5966793575059901</v>
      </c>
      <c r="AR9" s="59">
        <v>2.6079522450453201</v>
      </c>
      <c r="AS9" s="59">
        <v>2.6142540104276799</v>
      </c>
      <c r="AT9" s="59">
        <v>2.6167589769378798</v>
      </c>
      <c r="AU9" s="59">
        <v>2.6115923571662201</v>
      </c>
      <c r="AV9" s="59">
        <v>2.62275484000673</v>
      </c>
      <c r="AW9" s="59">
        <v>2.6191293013400601</v>
      </c>
      <c r="AX9" s="59">
        <v>2.62627714923654</v>
      </c>
      <c r="AY9" s="59">
        <v>2.6194265314110301</v>
      </c>
      <c r="AZ9" s="59">
        <v>2.6415043138832401</v>
      </c>
      <c r="BA9" s="59">
        <v>2.662062301288</v>
      </c>
      <c r="BB9" s="59">
        <v>2.67729020882655</v>
      </c>
      <c r="BC9" s="59">
        <v>2.6907954146946098</v>
      </c>
      <c r="BD9" s="59">
        <v>2.6947387967675498</v>
      </c>
      <c r="BE9" s="59">
        <v>2.7066859028113202</v>
      </c>
      <c r="BF9" s="59">
        <v>2.72054827789868</v>
      </c>
      <c r="BG9" s="59">
        <v>2.7569640168604699</v>
      </c>
      <c r="BH9" s="59">
        <v>2.7703563734588399</v>
      </c>
      <c r="BI9" s="59">
        <v>2.7758420471732599</v>
      </c>
      <c r="BJ9" s="59">
        <v>2.78863899429814</v>
      </c>
      <c r="BK9" s="59">
        <v>2.80152864366993</v>
      </c>
      <c r="BL9" s="59">
        <v>2.8145299240305102</v>
      </c>
      <c r="BM9" s="59">
        <v>2.8281189721556101</v>
      </c>
      <c r="BN9" s="59">
        <v>2.8436922082042799</v>
      </c>
      <c r="BO9" s="59">
        <v>2.8613737788287201</v>
      </c>
      <c r="BP9" s="59">
        <v>2.8656515498241899</v>
      </c>
      <c r="BQ9" s="59">
        <v>2.9040288860327399</v>
      </c>
      <c r="BR9" s="59">
        <v>2.91977882121695</v>
      </c>
      <c r="BS9" s="59">
        <v>2.93326675921104</v>
      </c>
      <c r="BT9" s="59">
        <v>2.97685668244746</v>
      </c>
      <c r="BU9" s="59">
        <v>3.0371208125829399</v>
      </c>
      <c r="BV9" s="59">
        <v>3.0959472484614499</v>
      </c>
      <c r="BW9" s="59">
        <v>3.0976631041438898</v>
      </c>
      <c r="BX9" s="59">
        <v>3.1216976513906798</v>
      </c>
      <c r="BY9" s="59">
        <v>3.1419964810498202</v>
      </c>
      <c r="BZ9" s="59">
        <v>3.1572395520324501</v>
      </c>
      <c r="CA9" s="59">
        <v>3.1752468332852302</v>
      </c>
      <c r="CB9" s="59">
        <v>3.1874038099320501</v>
      </c>
      <c r="CC9" s="59">
        <v>3.2020926608413101</v>
      </c>
      <c r="CD9" s="59">
        <v>3.2161508717239098</v>
      </c>
      <c r="CE9" s="59">
        <v>3.22822510404264</v>
      </c>
      <c r="CF9" s="59">
        <v>3.2415569103144701</v>
      </c>
      <c r="CG9" s="59">
        <v>3.2555670741349401</v>
      </c>
      <c r="CH9" s="59">
        <v>3.2707270341806298</v>
      </c>
      <c r="CI9" s="59">
        <v>3.2856628789659599</v>
      </c>
      <c r="CJ9" s="59">
        <v>3.3023973816657799</v>
      </c>
      <c r="CK9" s="59">
        <v>3.3181498816848198</v>
      </c>
      <c r="CL9" s="59">
        <v>3.3354145185996198</v>
      </c>
    </row>
    <row r="10" spans="1:90">
      <c r="A10" s="51" t="s">
        <v>264</v>
      </c>
      <c r="B10" s="51" t="s">
        <v>265</v>
      </c>
      <c r="C10" s="59">
        <v>2.0346113976543099</v>
      </c>
      <c r="D10" s="59">
        <v>2.0596500771746999</v>
      </c>
      <c r="E10" s="59">
        <v>2.0647060372238499</v>
      </c>
      <c r="F10" s="59">
        <v>2.08676028581668</v>
      </c>
      <c r="G10" s="59">
        <v>2.10441481814272</v>
      </c>
      <c r="H10" s="59">
        <v>2.1147152065649601</v>
      </c>
      <c r="I10" s="59">
        <v>2.1510993425276599</v>
      </c>
      <c r="J10" s="59">
        <v>2.1700303556901499</v>
      </c>
      <c r="K10" s="59">
        <v>2.1872092233455001</v>
      </c>
      <c r="L10" s="59">
        <v>2.2125396282877201</v>
      </c>
      <c r="M10" s="59">
        <v>2.2351374505046602</v>
      </c>
      <c r="N10" s="59">
        <v>2.2204817980336999</v>
      </c>
      <c r="O10" s="59">
        <v>2.2320116226990798</v>
      </c>
      <c r="P10" s="59">
        <v>2.2583096838239101</v>
      </c>
      <c r="Q10" s="59">
        <v>2.27564540872048</v>
      </c>
      <c r="R10" s="59">
        <v>2.30212674606845</v>
      </c>
      <c r="S10" s="59">
        <v>2.31936770794078</v>
      </c>
      <c r="T10" s="59">
        <v>2.3630887075886</v>
      </c>
      <c r="U10" s="59">
        <v>2.40401775208483</v>
      </c>
      <c r="V10" s="59">
        <v>2.3508872068266702</v>
      </c>
      <c r="W10" s="59">
        <v>2.3397884211161499</v>
      </c>
      <c r="X10" s="59">
        <v>2.3463315593326199</v>
      </c>
      <c r="Y10" s="59">
        <v>2.3660251530796899</v>
      </c>
      <c r="Z10" s="59">
        <v>2.38072574928248</v>
      </c>
      <c r="AA10" s="59">
        <v>2.3786733941980902</v>
      </c>
      <c r="AB10" s="59">
        <v>2.3833613783132601</v>
      </c>
      <c r="AC10" s="59">
        <v>2.3978430594132099</v>
      </c>
      <c r="AD10" s="59">
        <v>2.42168970868748</v>
      </c>
      <c r="AE10" s="59">
        <v>2.4317072324959299</v>
      </c>
      <c r="AF10" s="59">
        <v>2.47695645025907</v>
      </c>
      <c r="AG10" s="59">
        <v>2.4885116546577</v>
      </c>
      <c r="AH10" s="59">
        <v>2.4969754819522398</v>
      </c>
      <c r="AI10" s="59">
        <v>2.5130795409255899</v>
      </c>
      <c r="AJ10" s="59">
        <v>2.5194466142060299</v>
      </c>
      <c r="AK10" s="59">
        <v>2.52963857685537</v>
      </c>
      <c r="AL10" s="59">
        <v>2.5501989464999602</v>
      </c>
      <c r="AM10" s="59">
        <v>2.55712003670995</v>
      </c>
      <c r="AN10" s="59">
        <v>2.5546952042684001</v>
      </c>
      <c r="AO10" s="59">
        <v>2.57375608575328</v>
      </c>
      <c r="AP10" s="59">
        <v>2.5883411608511002</v>
      </c>
      <c r="AQ10" s="59">
        <v>2.5966793575059901</v>
      </c>
      <c r="AR10" s="59">
        <v>2.6079522450453201</v>
      </c>
      <c r="AS10" s="59">
        <v>2.6142540104276799</v>
      </c>
      <c r="AT10" s="59">
        <v>2.6167589769378798</v>
      </c>
      <c r="AU10" s="59">
        <v>2.6115923571662201</v>
      </c>
      <c r="AV10" s="59">
        <v>2.62275484000673</v>
      </c>
      <c r="AW10" s="59">
        <v>2.6191293013400601</v>
      </c>
      <c r="AX10" s="59">
        <v>2.62627714923654</v>
      </c>
      <c r="AY10" s="59">
        <v>2.6194265314110301</v>
      </c>
      <c r="AZ10" s="59">
        <v>2.6415043138832401</v>
      </c>
      <c r="BA10" s="59">
        <v>2.662062301288</v>
      </c>
      <c r="BB10" s="59">
        <v>2.67729020882655</v>
      </c>
      <c r="BC10" s="59">
        <v>2.6907954146946098</v>
      </c>
      <c r="BD10" s="59">
        <v>2.6947387967675498</v>
      </c>
      <c r="BE10" s="59">
        <v>2.7066859028113202</v>
      </c>
      <c r="BF10" s="59">
        <v>2.72054827789868</v>
      </c>
      <c r="BG10" s="59">
        <v>2.7569640168604699</v>
      </c>
      <c r="BH10" s="59">
        <v>2.7703563734588399</v>
      </c>
      <c r="BI10" s="59">
        <v>2.7758420471732599</v>
      </c>
      <c r="BJ10" s="59">
        <v>2.78863899429814</v>
      </c>
      <c r="BK10" s="59">
        <v>2.80152864366993</v>
      </c>
      <c r="BL10" s="59">
        <v>2.8145299240305102</v>
      </c>
      <c r="BM10" s="59">
        <v>2.8281189721556101</v>
      </c>
      <c r="BN10" s="59">
        <v>2.8436922082042799</v>
      </c>
      <c r="BO10" s="59">
        <v>2.8613737788287201</v>
      </c>
      <c r="BP10" s="59">
        <v>2.8656515498241899</v>
      </c>
      <c r="BQ10" s="59">
        <v>2.9040288860327399</v>
      </c>
      <c r="BR10" s="59">
        <v>2.91977882121695</v>
      </c>
      <c r="BS10" s="59">
        <v>2.93326675921104</v>
      </c>
      <c r="BT10" s="59">
        <v>2.97685668244746</v>
      </c>
      <c r="BU10" s="59">
        <v>3.0371208125829399</v>
      </c>
      <c r="BV10" s="59">
        <v>3.1088573789987799</v>
      </c>
      <c r="BW10" s="59">
        <v>3.1239179214581299</v>
      </c>
      <c r="BX10" s="59">
        <v>3.1603777797394499</v>
      </c>
      <c r="BY10" s="59">
        <v>3.19320129266299</v>
      </c>
      <c r="BZ10" s="59">
        <v>3.2216577384305198</v>
      </c>
      <c r="CA10" s="59">
        <v>3.2523592132470598</v>
      </c>
      <c r="CB10" s="59">
        <v>3.2758148065757999</v>
      </c>
      <c r="CC10" s="59">
        <v>3.3018263656289402</v>
      </c>
      <c r="CD10" s="59">
        <v>3.3267091139689202</v>
      </c>
      <c r="CE10" s="59">
        <v>3.3503420472321199</v>
      </c>
      <c r="CF10" s="59">
        <v>3.3755320197722698</v>
      </c>
      <c r="CG10" s="59">
        <v>3.4013821049706801</v>
      </c>
      <c r="CH10" s="59">
        <v>3.4285196349741498</v>
      </c>
      <c r="CI10" s="59">
        <v>3.4554729414972001</v>
      </c>
      <c r="CJ10" s="59">
        <v>3.4846161149341701</v>
      </c>
      <c r="CK10" s="59">
        <v>3.51305467966387</v>
      </c>
      <c r="CL10" s="59">
        <v>3.5434825289363499</v>
      </c>
    </row>
    <row r="12" spans="1:9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row>
    <row r="13" spans="1:9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BS13" s="61" t="s">
        <v>266</v>
      </c>
      <c r="BT13" s="62"/>
      <c r="BU13" s="62"/>
      <c r="BV13" s="63" t="s">
        <v>267</v>
      </c>
      <c r="BW13" s="64"/>
      <c r="BX13" s="64"/>
      <c r="BY13" s="64"/>
      <c r="BZ13" s="64"/>
      <c r="CA13" s="64"/>
      <c r="CB13" s="62"/>
      <c r="CC13" s="62"/>
      <c r="CD13" s="62"/>
    </row>
    <row r="14" spans="1:90">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BS14" s="65"/>
      <c r="BT14" s="66"/>
      <c r="BU14" s="66"/>
      <c r="BV14" s="66"/>
      <c r="BW14" s="66"/>
      <c r="BX14" s="66"/>
      <c r="BY14" s="66"/>
      <c r="BZ14" s="66"/>
      <c r="CA14" s="66"/>
      <c r="CB14" s="66"/>
      <c r="CC14" s="66"/>
      <c r="CD14" s="67"/>
    </row>
    <row r="15" spans="1:90">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BS15" s="68"/>
      <c r="BT15" s="69" t="s">
        <v>268</v>
      </c>
      <c r="BU15" s="70" t="s">
        <v>245</v>
      </c>
      <c r="BV15" s="62"/>
      <c r="BW15" s="62"/>
      <c r="BX15" s="62"/>
      <c r="BY15" s="62"/>
      <c r="BZ15" s="62"/>
      <c r="CA15" s="62"/>
      <c r="CB15" s="62"/>
      <c r="CC15" s="62"/>
      <c r="CD15" s="71"/>
    </row>
    <row r="16" spans="1:90">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BS16" s="68"/>
      <c r="BT16" s="62"/>
      <c r="BU16" s="72" t="s">
        <v>269</v>
      </c>
      <c r="BV16" s="62"/>
      <c r="BW16" s="62"/>
      <c r="BX16" s="62"/>
      <c r="BY16" s="62"/>
      <c r="BZ16" s="62"/>
      <c r="CA16" s="62"/>
      <c r="CB16" s="62"/>
      <c r="CC16" s="62"/>
      <c r="CD16" s="73" t="s">
        <v>270</v>
      </c>
    </row>
    <row r="17" spans="3:82">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BS17" s="68"/>
      <c r="BT17" s="62"/>
      <c r="BU17" s="75">
        <v>3.1216976513906798</v>
      </c>
      <c r="BV17" s="76"/>
      <c r="BW17" s="62"/>
      <c r="BX17" s="62"/>
      <c r="BY17" s="62"/>
      <c r="BZ17" s="62"/>
      <c r="CA17" s="62"/>
      <c r="CB17" s="62"/>
      <c r="CC17" s="62"/>
      <c r="CD17" s="77">
        <v>3.1216976513906798</v>
      </c>
    </row>
    <row r="18" spans="3:82">
      <c r="BS18" s="68"/>
      <c r="BT18" s="62"/>
      <c r="BU18" s="62"/>
      <c r="BV18" s="62"/>
      <c r="BW18" s="62"/>
      <c r="BX18" s="62"/>
      <c r="BY18" s="62"/>
      <c r="BZ18" s="62"/>
      <c r="CA18" s="62"/>
      <c r="CB18" s="62"/>
      <c r="CC18" s="62"/>
      <c r="CD18" s="78"/>
    </row>
    <row r="19" spans="3:82">
      <c r="BS19" s="1458" t="s">
        <v>271</v>
      </c>
      <c r="BT19" s="1459"/>
      <c r="BU19" s="1459"/>
      <c r="BV19" s="62" t="s">
        <v>272</v>
      </c>
      <c r="BW19" s="62"/>
      <c r="BX19" s="62"/>
      <c r="BY19" s="62"/>
      <c r="BZ19" s="62"/>
      <c r="CA19" s="62"/>
      <c r="CB19" s="62"/>
      <c r="CC19" s="62"/>
      <c r="CD19" s="78"/>
    </row>
    <row r="20" spans="3:82">
      <c r="BS20" s="79"/>
      <c r="BT20" s="69"/>
      <c r="BU20" s="70" t="s">
        <v>246</v>
      </c>
      <c r="BV20" s="70" t="s">
        <v>247</v>
      </c>
      <c r="BW20" s="70" t="s">
        <v>248</v>
      </c>
      <c r="BX20" s="70" t="s">
        <v>249</v>
      </c>
      <c r="BY20" s="70" t="s">
        <v>250</v>
      </c>
      <c r="BZ20" s="70" t="s">
        <v>251</v>
      </c>
      <c r="CA20" s="70" t="s">
        <v>252</v>
      </c>
      <c r="CB20" s="70" t="s">
        <v>253</v>
      </c>
      <c r="CC20" s="62"/>
      <c r="CD20" s="78"/>
    </row>
    <row r="21" spans="3:82">
      <c r="BS21" s="68"/>
      <c r="BT21" s="62"/>
      <c r="BU21" s="80" t="s">
        <v>168</v>
      </c>
      <c r="BV21" s="80" t="s">
        <v>168</v>
      </c>
      <c r="BW21" s="80" t="s">
        <v>168</v>
      </c>
      <c r="BX21" s="80" t="s">
        <v>168</v>
      </c>
      <c r="BY21" s="80" t="s">
        <v>169</v>
      </c>
      <c r="BZ21" s="80" t="s">
        <v>169</v>
      </c>
      <c r="CA21" s="80" t="s">
        <v>169</v>
      </c>
      <c r="CB21" s="80" t="s">
        <v>169</v>
      </c>
      <c r="CC21" s="62"/>
      <c r="CD21" s="78"/>
    </row>
    <row r="22" spans="3:82">
      <c r="BS22" s="68"/>
      <c r="BT22" s="62"/>
      <c r="BU22" s="81">
        <v>3.1419964810498202</v>
      </c>
      <c r="BV22" s="81">
        <v>3.1572395520324501</v>
      </c>
      <c r="BW22" s="81">
        <v>3.1752468332852302</v>
      </c>
      <c r="BX22" s="81">
        <v>3.1874038099320501</v>
      </c>
      <c r="BY22" s="81">
        <v>3.2020926608413101</v>
      </c>
      <c r="BZ22" s="81">
        <v>3.2161508717239098</v>
      </c>
      <c r="CA22" s="81">
        <v>3.22822510404264</v>
      </c>
      <c r="CB22" s="81">
        <v>3.2415569103144701</v>
      </c>
      <c r="CC22" s="62"/>
      <c r="CD22" s="77">
        <v>3.1937390279027351</v>
      </c>
    </row>
    <row r="23" spans="3:82">
      <c r="BS23" s="68"/>
      <c r="BT23" s="62"/>
      <c r="BU23" s="62"/>
      <c r="BV23" s="62"/>
      <c r="BW23" s="62"/>
      <c r="BX23" s="62"/>
      <c r="BY23" s="62"/>
      <c r="BZ23" s="62"/>
      <c r="CA23" s="62"/>
      <c r="CB23" s="62"/>
      <c r="CC23" s="62"/>
      <c r="CD23" s="78"/>
    </row>
    <row r="24" spans="3:82">
      <c r="BS24" s="68"/>
      <c r="BT24" s="62"/>
      <c r="BU24" s="62"/>
      <c r="BV24" s="62"/>
      <c r="BW24" s="62"/>
      <c r="BX24" s="62"/>
      <c r="BY24" s="62"/>
      <c r="BZ24" s="62"/>
      <c r="CA24" s="62"/>
      <c r="CB24" s="62"/>
      <c r="CC24" s="82" t="s">
        <v>273</v>
      </c>
      <c r="CD24" s="83">
        <v>2.3077627802923752E-2</v>
      </c>
    </row>
    <row r="25" spans="3:82">
      <c r="BS25" s="84"/>
      <c r="BT25" s="85"/>
      <c r="BU25" s="85"/>
      <c r="BV25" s="85"/>
      <c r="BW25" s="85"/>
      <c r="BX25" s="85"/>
      <c r="BY25" s="85"/>
      <c r="BZ25" s="85"/>
      <c r="CA25" s="85"/>
      <c r="CB25" s="85"/>
      <c r="CC25" s="85"/>
      <c r="CD25" s="86"/>
    </row>
  </sheetData>
  <mergeCells count="1">
    <mergeCell ref="BS19:BU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89CCF-20CD-4D41-AAD2-0D36ECC30EB2}">
  <dimension ref="B2:Q93"/>
  <sheetViews>
    <sheetView topLeftCell="A11" workbookViewId="0">
      <selection activeCell="I17" sqref="I17:I24"/>
    </sheetView>
  </sheetViews>
  <sheetFormatPr defaultRowHeight="15"/>
  <cols>
    <col min="2" max="2" width="44.85546875" customWidth="1"/>
    <col min="3" max="7" width="14.85546875" customWidth="1"/>
    <col min="8" max="8" width="12.140625" customWidth="1"/>
    <col min="9" max="9" width="10.42578125" bestFit="1" customWidth="1"/>
  </cols>
  <sheetData>
    <row r="2" spans="2:17">
      <c r="B2" s="343" t="s">
        <v>425</v>
      </c>
      <c r="D2" s="362"/>
      <c r="E2" s="363">
        <f>E27</f>
        <v>0</v>
      </c>
      <c r="F2" s="362"/>
      <c r="G2" s="362"/>
      <c r="H2" s="362"/>
    </row>
    <row r="3" spans="2:17">
      <c r="B3" s="343"/>
      <c r="C3" s="362"/>
      <c r="D3" s="362"/>
      <c r="E3" s="362"/>
      <c r="F3" s="362"/>
      <c r="G3" s="362"/>
      <c r="H3" s="362"/>
    </row>
    <row r="4" spans="2:17" ht="15.75" thickBot="1">
      <c r="C4" s="1472" t="s">
        <v>370</v>
      </c>
      <c r="D4" s="1472"/>
      <c r="E4" s="1472"/>
      <c r="F4" s="1473" t="s">
        <v>426</v>
      </c>
      <c r="G4" s="1473"/>
      <c r="H4" s="1473"/>
      <c r="K4" t="s">
        <v>538</v>
      </c>
    </row>
    <row r="5" spans="2:17" ht="15.75" thickBot="1">
      <c r="B5" s="352" t="s">
        <v>427</v>
      </c>
      <c r="C5" s="353" t="s">
        <v>428</v>
      </c>
      <c r="D5" s="353" t="s">
        <v>429</v>
      </c>
      <c r="E5" s="353" t="s">
        <v>430</v>
      </c>
      <c r="F5" s="356" t="s">
        <v>428</v>
      </c>
      <c r="G5" s="356" t="s">
        <v>429</v>
      </c>
      <c r="H5" s="356" t="s">
        <v>430</v>
      </c>
      <c r="I5" s="356" t="s">
        <v>452</v>
      </c>
    </row>
    <row r="6" spans="2:17" ht="30.75" thickBot="1">
      <c r="B6" s="339" t="s">
        <v>431</v>
      </c>
      <c r="C6" s="340" t="s">
        <v>432</v>
      </c>
      <c r="D6" s="341">
        <v>36.79</v>
      </c>
      <c r="E6" s="341">
        <v>36.79</v>
      </c>
      <c r="F6" s="340" t="s">
        <v>432</v>
      </c>
      <c r="G6" s="360">
        <v>37.739182</v>
      </c>
      <c r="H6" s="341">
        <v>37.739182</v>
      </c>
      <c r="I6" s="311">
        <v>2.580000000000001E-2</v>
      </c>
    </row>
    <row r="7" spans="2:17" ht="15.75" thickBot="1">
      <c r="B7" s="339" t="s">
        <v>433</v>
      </c>
      <c r="C7" s="341">
        <v>10.33</v>
      </c>
      <c r="D7" s="341">
        <v>36.79</v>
      </c>
      <c r="E7" s="341">
        <v>47.12</v>
      </c>
      <c r="F7" s="336">
        <v>11.448333626850511</v>
      </c>
      <c r="G7" s="361">
        <v>37.739182</v>
      </c>
      <c r="H7" s="336">
        <v>49.187515626850512</v>
      </c>
      <c r="I7" s="311">
        <v>4.3877666104637413E-2</v>
      </c>
    </row>
    <row r="8" spans="2:17" ht="15.75" thickBot="1">
      <c r="B8" s="339" t="s">
        <v>434</v>
      </c>
      <c r="C8" s="341">
        <v>79.540000000000006</v>
      </c>
      <c r="D8" s="341">
        <v>73.349999999999994</v>
      </c>
      <c r="E8" s="341">
        <v>152.88999999999999</v>
      </c>
      <c r="F8" s="336">
        <v>88.163927146931599</v>
      </c>
      <c r="G8" s="361">
        <v>75.167702896842258</v>
      </c>
      <c r="H8" s="336">
        <v>163.32163004377387</v>
      </c>
      <c r="I8" s="311">
        <v>6.8229642512746935E-2</v>
      </c>
    </row>
    <row r="9" spans="2:17" ht="15.75" thickBot="1">
      <c r="B9" s="339" t="s">
        <v>435</v>
      </c>
      <c r="C9" s="341">
        <v>79.540000000000006</v>
      </c>
      <c r="D9" s="341">
        <v>84.74</v>
      </c>
      <c r="E9" s="341">
        <v>164.28</v>
      </c>
      <c r="F9" s="336">
        <v>88.163927146931599</v>
      </c>
      <c r="G9" s="361">
        <v>86.823829525164257</v>
      </c>
      <c r="H9" s="336">
        <v>174.97775667209586</v>
      </c>
      <c r="I9" s="311">
        <v>6.5119044753444502E-2</v>
      </c>
    </row>
    <row r="10" spans="2:17" ht="15.75" thickBot="1">
      <c r="B10" s="339" t="s">
        <v>436</v>
      </c>
      <c r="C10" s="341">
        <v>82.09</v>
      </c>
      <c r="D10" s="341">
        <v>100.23</v>
      </c>
      <c r="E10" s="341">
        <v>182.32</v>
      </c>
      <c r="F10" s="336">
        <v>90.99476273649276</v>
      </c>
      <c r="G10" s="361">
        <v>102.68045892922258</v>
      </c>
      <c r="H10" s="336">
        <v>193.67522166571536</v>
      </c>
      <c r="I10" s="311">
        <v>6.2281821334551131E-2</v>
      </c>
    </row>
    <row r="11" spans="2:17" ht="15.75" thickBot="1">
      <c r="B11" s="339" t="s">
        <v>437</v>
      </c>
      <c r="C11" s="341">
        <v>90.23</v>
      </c>
      <c r="D11" s="341">
        <v>110.14</v>
      </c>
      <c r="E11" s="341">
        <v>200.37</v>
      </c>
      <c r="F11" s="336">
        <v>100.01772429611643</v>
      </c>
      <c r="G11" s="361">
        <v>112.90688489684226</v>
      </c>
      <c r="H11" s="336">
        <v>212.92460919295868</v>
      </c>
      <c r="I11" s="311">
        <v>6.2657130273786887E-2</v>
      </c>
    </row>
    <row r="12" spans="2:17" ht="15.75" thickBot="1">
      <c r="B12" s="339" t="s">
        <v>438</v>
      </c>
      <c r="C12" s="341">
        <v>143.03</v>
      </c>
      <c r="D12" s="341">
        <v>107.49</v>
      </c>
      <c r="E12" s="341">
        <v>250.51999999999998</v>
      </c>
      <c r="F12" s="336">
        <v>156.97647136577504</v>
      </c>
      <c r="G12" s="361">
        <v>110.11459683410629</v>
      </c>
      <c r="H12" s="336">
        <v>267.09106819988131</v>
      </c>
      <c r="I12" s="311">
        <v>6.6146687689131914E-2</v>
      </c>
    </row>
    <row r="13" spans="2:17" ht="15.75" thickBot="1">
      <c r="B13" s="342"/>
      <c r="I13" s="358">
        <f>AVERAGE(I6:I12)</f>
        <v>5.6301713238328395E-2</v>
      </c>
      <c r="J13" t="s">
        <v>453</v>
      </c>
    </row>
    <row r="14" spans="2:17">
      <c r="B14" s="343" t="s">
        <v>439</v>
      </c>
      <c r="I14" s="351"/>
    </row>
    <row r="15" spans="2:17" ht="15.75" thickBot="1">
      <c r="B15" s="342"/>
      <c r="C15" s="1472" t="s">
        <v>370</v>
      </c>
      <c r="D15" s="1472"/>
      <c r="E15" s="1472"/>
      <c r="F15" s="1473" t="s">
        <v>426</v>
      </c>
      <c r="G15" s="1473"/>
      <c r="H15" s="1473"/>
      <c r="I15" s="351"/>
    </row>
    <row r="16" spans="2:17" ht="15.75" thickBot="1">
      <c r="B16" s="352" t="s">
        <v>427</v>
      </c>
      <c r="C16" s="353" t="s">
        <v>428</v>
      </c>
      <c r="D16" s="353" t="s">
        <v>429</v>
      </c>
      <c r="E16" s="353" t="s">
        <v>430</v>
      </c>
      <c r="F16" s="353" t="s">
        <v>428</v>
      </c>
      <c r="G16" s="353" t="s">
        <v>429</v>
      </c>
      <c r="H16" s="353" t="s">
        <v>430</v>
      </c>
      <c r="I16" s="356" t="s">
        <v>452</v>
      </c>
      <c r="O16" s="447"/>
      <c r="P16" s="448"/>
      <c r="Q16" s="448"/>
    </row>
    <row r="17" spans="2:17" ht="15.75" thickBot="1">
      <c r="B17" s="339" t="s">
        <v>440</v>
      </c>
      <c r="C17" s="341">
        <v>110.48640834616936</v>
      </c>
      <c r="D17" s="341">
        <v>82.450705827084803</v>
      </c>
      <c r="E17" s="341">
        <f>C17+D17</f>
        <v>192.93711417325414</v>
      </c>
      <c r="F17" s="336">
        <v>120.27072509833339</v>
      </c>
      <c r="G17" s="361">
        <v>84.481861225648885</v>
      </c>
      <c r="H17" s="336">
        <v>204.75258632398226</v>
      </c>
      <c r="I17" s="311">
        <f>(H17-E17)/E17</f>
        <v>6.1240016993920753E-2</v>
      </c>
      <c r="O17" s="349"/>
      <c r="P17" s="403"/>
      <c r="Q17" s="403"/>
    </row>
    <row r="18" spans="2:17" ht="15.75" thickBot="1">
      <c r="B18" s="339" t="s">
        <v>56</v>
      </c>
      <c r="C18" s="341">
        <v>201.18782450912815</v>
      </c>
      <c r="D18" s="341">
        <v>74.800360033486811</v>
      </c>
      <c r="E18" s="341">
        <f t="shared" ref="E18:E23" si="0">C18+D18</f>
        <v>275.98818454261493</v>
      </c>
      <c r="F18" s="336">
        <v>219.89387961448651</v>
      </c>
      <c r="G18" s="361">
        <v>76.650233288278599</v>
      </c>
      <c r="H18" s="336">
        <v>296.54411290276511</v>
      </c>
      <c r="I18" s="311">
        <f t="shared" ref="I18:I24" si="1">(H18-E18)/E18</f>
        <v>7.4481189816936397E-2</v>
      </c>
      <c r="O18" s="349"/>
      <c r="P18" s="403"/>
      <c r="Q18" s="403"/>
    </row>
    <row r="19" spans="2:17" ht="15.75" thickBot="1">
      <c r="B19" s="339" t="s">
        <v>441</v>
      </c>
      <c r="C19" s="341">
        <v>97.083277310156433</v>
      </c>
      <c r="D19" s="341">
        <v>93.837022954730628</v>
      </c>
      <c r="E19" s="341">
        <f t="shared" si="0"/>
        <v>190.92030026488706</v>
      </c>
      <c r="F19" s="336">
        <v>107.66043797887298</v>
      </c>
      <c r="G19" s="361">
        <v>96.13798785397087</v>
      </c>
      <c r="H19" s="336">
        <v>203.79842583284386</v>
      </c>
      <c r="I19" s="311">
        <f t="shared" si="1"/>
        <v>6.7452887671396927E-2</v>
      </c>
      <c r="O19" s="349"/>
      <c r="P19" s="403"/>
      <c r="Q19" s="403"/>
    </row>
    <row r="20" spans="2:17" ht="15.75" thickBot="1">
      <c r="B20" s="339" t="s">
        <v>443</v>
      </c>
      <c r="C20" s="341">
        <v>161.44765749855355</v>
      </c>
      <c r="D20" s="341">
        <v>130.25224916019701</v>
      </c>
      <c r="E20" s="341">
        <f t="shared" si="0"/>
        <v>291.69990665875059</v>
      </c>
      <c r="F20" s="336">
        <v>177.97762945313468</v>
      </c>
      <c r="G20" s="361">
        <v>133.4161071168993</v>
      </c>
      <c r="H20" s="336">
        <v>311.39373657003398</v>
      </c>
      <c r="I20" s="311">
        <f t="shared" si="1"/>
        <v>6.7514008272626921E-2</v>
      </c>
      <c r="O20" s="349"/>
      <c r="P20" s="403"/>
      <c r="Q20" s="403"/>
    </row>
    <row r="21" spans="2:17" ht="15.75" thickBot="1">
      <c r="B21" s="339" t="s">
        <v>442</v>
      </c>
      <c r="C21" s="341">
        <v>97.077242551904419</v>
      </c>
      <c r="D21" s="341">
        <v>96.26971574880281</v>
      </c>
      <c r="E21" s="341">
        <f t="shared" si="0"/>
        <v>193.34695830070723</v>
      </c>
      <c r="F21" s="336">
        <v>105.99581349116399</v>
      </c>
      <c r="G21" s="361">
        <v>98.6283255933497</v>
      </c>
      <c r="H21" s="336">
        <v>204.62413908451367</v>
      </c>
      <c r="I21" s="311">
        <f t="shared" si="1"/>
        <v>5.8326134959244373E-2</v>
      </c>
      <c r="O21" s="349"/>
      <c r="P21" s="403"/>
      <c r="Q21" s="403"/>
    </row>
    <row r="22" spans="2:17" ht="15.75" thickBot="1">
      <c r="B22" s="339" t="s">
        <v>65</v>
      </c>
      <c r="C22" s="341">
        <v>166.81456774604484</v>
      </c>
      <c r="D22" s="341">
        <v>125.80439859099096</v>
      </c>
      <c r="E22" s="341">
        <f t="shared" si="0"/>
        <v>292.61896633703577</v>
      </c>
      <c r="F22" s="336">
        <v>182.32530115354035</v>
      </c>
      <c r="G22" s="361">
        <v>128.86286054232062</v>
      </c>
      <c r="H22" s="336">
        <v>311.18816169586097</v>
      </c>
      <c r="I22" s="311">
        <f t="shared" si="1"/>
        <v>6.3458618527950691E-2</v>
      </c>
      <c r="O22" s="349"/>
      <c r="P22" s="403"/>
      <c r="Q22" s="403"/>
    </row>
    <row r="23" spans="2:17" ht="15.75" thickBot="1">
      <c r="B23" s="339" t="s">
        <v>66</v>
      </c>
      <c r="C23" s="341">
        <v>282.94087141113141</v>
      </c>
      <c r="D23" s="341">
        <v>125.80439859099096</v>
      </c>
      <c r="E23" s="341">
        <f t="shared" si="0"/>
        <v>408.74527000212237</v>
      </c>
      <c r="F23" s="336">
        <v>308.07744806749423</v>
      </c>
      <c r="G23" s="361">
        <v>128.86286054232062</v>
      </c>
      <c r="H23" s="336">
        <v>436.94030860981485</v>
      </c>
      <c r="I23" s="311">
        <f t="shared" si="1"/>
        <v>6.8979485946213101E-2</v>
      </c>
      <c r="O23" s="349"/>
      <c r="P23" s="400"/>
      <c r="Q23" s="403"/>
    </row>
    <row r="24" spans="2:17" ht="15.75" thickBot="1">
      <c r="B24" s="339" t="s">
        <v>444</v>
      </c>
      <c r="C24" s="341">
        <v>243.14382499434004</v>
      </c>
      <c r="D24" s="340" t="s">
        <v>432</v>
      </c>
      <c r="E24" s="341">
        <f>C24</f>
        <v>243.14382499434004</v>
      </c>
      <c r="F24" s="336">
        <v>274.21897062293283</v>
      </c>
      <c r="G24" s="336" t="s">
        <v>432</v>
      </c>
      <c r="H24" s="336">
        <v>274.21897062293283</v>
      </c>
      <c r="I24" s="311">
        <f t="shared" si="1"/>
        <v>0.12780561311526692</v>
      </c>
    </row>
    <row r="25" spans="2:17" ht="15.75" thickBot="1">
      <c r="B25" s="354"/>
      <c r="I25" s="357">
        <f>AVERAGE(I17:I24)</f>
        <v>7.3657244412944509E-2</v>
      </c>
      <c r="J25" t="s">
        <v>453</v>
      </c>
    </row>
    <row r="26" spans="2:17">
      <c r="B26" s="343" t="s">
        <v>376</v>
      </c>
    </row>
    <row r="27" spans="2:17" ht="15.75" thickBot="1">
      <c r="B27" s="342"/>
      <c r="E27" s="351"/>
      <c r="F27" s="338"/>
    </row>
    <row r="28" spans="2:17" ht="15.75" thickBot="1">
      <c r="B28" s="344" t="s">
        <v>377</v>
      </c>
      <c r="C28" s="345" t="s">
        <v>370</v>
      </c>
      <c r="D28" s="345" t="s">
        <v>424</v>
      </c>
    </row>
    <row r="29" spans="2:17" ht="15.75" thickBot="1">
      <c r="B29" s="350" t="s">
        <v>378</v>
      </c>
      <c r="C29" s="348"/>
      <c r="D29" s="348"/>
      <c r="E29" s="406"/>
    </row>
    <row r="30" spans="2:17" ht="15.75" thickBot="1">
      <c r="B30" s="402" t="s">
        <v>379</v>
      </c>
      <c r="C30" s="403" t="e">
        <f>#REF!</f>
        <v>#REF!</v>
      </c>
      <c r="D30" s="405">
        <v>2650.2623535819775</v>
      </c>
      <c r="E30" s="408" t="e">
        <f>(D30-C30)/C30</f>
        <v>#REF!</v>
      </c>
    </row>
    <row r="31" spans="2:17" ht="45.75" thickBot="1">
      <c r="B31" s="404" t="s">
        <v>380</v>
      </c>
      <c r="C31" s="403" t="e">
        <f>#REF!</f>
        <v>#REF!</v>
      </c>
      <c r="D31" s="405">
        <v>2650.2623535819775</v>
      </c>
      <c r="E31" s="408" t="e">
        <f t="shared" ref="E31:E32" si="2">(D31-C31)/C31</f>
        <v>#REF!</v>
      </c>
    </row>
    <row r="32" spans="2:17" ht="30.75" thickBot="1">
      <c r="B32" s="404" t="s">
        <v>381</v>
      </c>
      <c r="C32" s="403" t="e">
        <f>#REF!</f>
        <v>#REF!</v>
      </c>
      <c r="D32" s="405">
        <v>3333.4185830869005</v>
      </c>
      <c r="E32" s="408" t="e">
        <f t="shared" si="2"/>
        <v>#REF!</v>
      </c>
    </row>
    <row r="33" spans="2:5" ht="30.75" thickBot="1">
      <c r="B33" s="404" t="s">
        <v>382</v>
      </c>
      <c r="C33" s="403" t="e">
        <f>#REF!</f>
        <v>#REF!</v>
      </c>
      <c r="D33" s="405">
        <v>3333.4185830869005</v>
      </c>
      <c r="E33" s="408" t="e">
        <f>(D32-C33)/C33</f>
        <v>#REF!</v>
      </c>
    </row>
    <row r="34" spans="2:5" ht="15.75" customHeight="1" thickBot="1">
      <c r="B34" s="402" t="s">
        <v>383</v>
      </c>
      <c r="C34" s="403" t="e">
        <f>#REF!</f>
        <v>#REF!</v>
      </c>
      <c r="D34" s="405">
        <v>400.53653109850143</v>
      </c>
      <c r="E34" s="408" t="e">
        <f>(D34-C34)/C34</f>
        <v>#REF!</v>
      </c>
    </row>
    <row r="35" spans="2:5" ht="15.75" thickBot="1">
      <c r="B35" s="402" t="s">
        <v>384</v>
      </c>
      <c r="C35" s="403" t="e">
        <f>#REF!</f>
        <v>#REF!</v>
      </c>
      <c r="D35" s="405">
        <v>691.22662539860346</v>
      </c>
      <c r="E35" s="408" t="e">
        <f t="shared" ref="E35:E81" si="3">(D35-C35)/C35</f>
        <v>#REF!</v>
      </c>
    </row>
    <row r="36" spans="2:5" ht="15.75" thickBot="1">
      <c r="B36" s="1474" t="s">
        <v>385</v>
      </c>
      <c r="C36" s="1475"/>
      <c r="D36" s="405">
        <v>0</v>
      </c>
      <c r="E36" s="408"/>
    </row>
    <row r="37" spans="2:5" ht="15.75" thickBot="1">
      <c r="B37" s="402" t="s">
        <v>386</v>
      </c>
      <c r="C37" s="403" t="e">
        <f>#REF!</f>
        <v>#REF!</v>
      </c>
      <c r="D37" s="405">
        <v>691.22662539860346</v>
      </c>
      <c r="E37" s="408" t="e">
        <f t="shared" si="3"/>
        <v>#REF!</v>
      </c>
    </row>
    <row r="38" spans="2:5" ht="15.75" thickBot="1">
      <c r="B38" s="402" t="s">
        <v>387</v>
      </c>
      <c r="C38" s="403" t="e">
        <f>#REF!</f>
        <v>#REF!</v>
      </c>
      <c r="D38" s="405">
        <v>2650.2623535819775</v>
      </c>
      <c r="E38" s="408" t="e">
        <f t="shared" si="3"/>
        <v>#REF!</v>
      </c>
    </row>
    <row r="39" spans="2:5" ht="30.75" thickBot="1">
      <c r="B39" s="404" t="s">
        <v>388</v>
      </c>
      <c r="C39" s="403" t="e">
        <f>#REF!</f>
        <v>#REF!</v>
      </c>
      <c r="D39" s="405">
        <v>2650.2623535819775</v>
      </c>
      <c r="E39" s="408" t="e">
        <f t="shared" si="3"/>
        <v>#REF!</v>
      </c>
    </row>
    <row r="40" spans="2:5" ht="15.75" thickBot="1">
      <c r="B40" s="1470" t="s">
        <v>389</v>
      </c>
      <c r="C40" s="1471"/>
      <c r="D40" s="405">
        <v>0</v>
      </c>
      <c r="E40" s="408"/>
    </row>
    <row r="41" spans="2:5" ht="15.75" thickBot="1">
      <c r="B41" s="346" t="s">
        <v>390</v>
      </c>
      <c r="C41" s="403" t="e">
        <f>#REF!</f>
        <v>#REF!</v>
      </c>
      <c r="D41" s="405">
        <v>5500.7818411326625</v>
      </c>
      <c r="E41" s="408" t="e">
        <f t="shared" si="3"/>
        <v>#REF!</v>
      </c>
    </row>
    <row r="42" spans="2:5" ht="15.75" thickBot="1">
      <c r="B42" s="346" t="s">
        <v>391</v>
      </c>
      <c r="C42" s="403" t="e">
        <f>#REF!</f>
        <v>#REF!</v>
      </c>
      <c r="D42" s="405">
        <v>8850.3523475874663</v>
      </c>
      <c r="E42" s="408" t="e">
        <f t="shared" si="3"/>
        <v>#REF!</v>
      </c>
    </row>
    <row r="43" spans="2:5" ht="15.75" thickBot="1">
      <c r="B43" s="346" t="s">
        <v>392</v>
      </c>
      <c r="C43" s="403" t="e">
        <f>#REF!</f>
        <v>#REF!</v>
      </c>
      <c r="D43" s="405">
        <v>13375.662654155825</v>
      </c>
      <c r="E43" s="408" t="e">
        <f t="shared" si="3"/>
        <v>#REF!</v>
      </c>
    </row>
    <row r="44" spans="2:5" ht="15.75" thickBot="1">
      <c r="B44" s="1470" t="s">
        <v>393</v>
      </c>
      <c r="C44" s="1471"/>
      <c r="D44" s="405">
        <v>0</v>
      </c>
      <c r="E44" s="408"/>
    </row>
    <row r="45" spans="2:5" ht="15.75" thickBot="1">
      <c r="B45" s="346" t="s">
        <v>390</v>
      </c>
      <c r="C45" s="403" t="e">
        <f>#REF!</f>
        <v>#REF!</v>
      </c>
      <c r="D45" s="405">
        <v>4417.1002121097818</v>
      </c>
      <c r="E45" s="408" t="e">
        <f t="shared" si="3"/>
        <v>#REF!</v>
      </c>
    </row>
    <row r="46" spans="2:5" ht="15.75" thickBot="1">
      <c r="B46" s="346" t="s">
        <v>391</v>
      </c>
      <c r="C46" s="403" t="e">
        <f>#REF!</f>
        <v>#REF!</v>
      </c>
      <c r="D46" s="405">
        <v>7083.514489059663</v>
      </c>
      <c r="E46" s="408" t="e">
        <f t="shared" si="3"/>
        <v>#REF!</v>
      </c>
    </row>
    <row r="47" spans="2:5" ht="15.75" thickBot="1">
      <c r="B47" s="346" t="s">
        <v>392</v>
      </c>
      <c r="C47" s="403" t="e">
        <f>#REF!</f>
        <v>#REF!</v>
      </c>
      <c r="D47" s="405">
        <v>10625.271733589496</v>
      </c>
      <c r="E47" s="408" t="e">
        <f t="shared" si="3"/>
        <v>#REF!</v>
      </c>
    </row>
    <row r="48" spans="2:5" ht="15.75" thickBot="1">
      <c r="B48" s="1470" t="s">
        <v>394</v>
      </c>
      <c r="C48" s="1471"/>
      <c r="D48" s="405">
        <v>0</v>
      </c>
      <c r="E48" s="408"/>
    </row>
    <row r="49" spans="2:5" ht="15.75" thickBot="1">
      <c r="B49" s="346" t="s">
        <v>390</v>
      </c>
      <c r="C49" s="403" t="e">
        <f>#REF!</f>
        <v>#REF!</v>
      </c>
      <c r="D49" s="405">
        <v>1083.6816290228812</v>
      </c>
      <c r="E49" s="408" t="e">
        <f t="shared" si="3"/>
        <v>#REF!</v>
      </c>
    </row>
    <row r="50" spans="2:5" ht="15.75" thickBot="1">
      <c r="B50" s="346" t="s">
        <v>391</v>
      </c>
      <c r="C50" s="403" t="e">
        <f>#REF!</f>
        <v>#REF!</v>
      </c>
      <c r="D50" s="405">
        <v>1766.837858527804</v>
      </c>
      <c r="E50" s="408" t="e">
        <f>(D50-C50)/C50</f>
        <v>#REF!</v>
      </c>
    </row>
    <row r="51" spans="2:5" ht="15.75" thickBot="1">
      <c r="B51" s="346" t="s">
        <v>392</v>
      </c>
      <c r="C51" s="403" t="e">
        <f>#REF!</f>
        <v>#REF!</v>
      </c>
      <c r="D51" s="405">
        <v>2650.2623535819775</v>
      </c>
      <c r="E51" s="408" t="e">
        <f t="shared" si="3"/>
        <v>#REF!</v>
      </c>
    </row>
    <row r="52" spans="2:5" ht="15.75" thickBot="1">
      <c r="B52" s="1470" t="s">
        <v>395</v>
      </c>
      <c r="C52" s="1471"/>
      <c r="D52" s="405">
        <v>0</v>
      </c>
      <c r="E52" s="408"/>
    </row>
    <row r="53" spans="2:5" ht="15.75" thickBot="1">
      <c r="B53" s="346" t="s">
        <v>390</v>
      </c>
      <c r="C53" s="403" t="e">
        <f>#REF!</f>
        <v>#REF!</v>
      </c>
      <c r="D53" s="405">
        <v>5500.7818411326625</v>
      </c>
      <c r="E53" s="408" t="e">
        <f t="shared" si="3"/>
        <v>#REF!</v>
      </c>
    </row>
    <row r="54" spans="2:5" ht="15.75" thickBot="1">
      <c r="B54" s="346" t="s">
        <v>391</v>
      </c>
      <c r="C54" s="403" t="e">
        <f>#REF!</f>
        <v>#REF!</v>
      </c>
      <c r="D54" s="405">
        <v>8850.3523475874663</v>
      </c>
      <c r="E54" s="408" t="e">
        <f t="shared" si="3"/>
        <v>#REF!</v>
      </c>
    </row>
    <row r="55" spans="2:5" ht="15.75" thickBot="1">
      <c r="B55" s="346" t="s">
        <v>392</v>
      </c>
      <c r="C55" s="403" t="e">
        <f>#REF!</f>
        <v>#REF!</v>
      </c>
      <c r="D55" s="405">
        <v>13375.662654155825</v>
      </c>
      <c r="E55" s="408" t="e">
        <f t="shared" si="3"/>
        <v>#REF!</v>
      </c>
    </row>
    <row r="56" spans="2:5" ht="30.75" thickBot="1">
      <c r="B56" s="339" t="s">
        <v>396</v>
      </c>
      <c r="C56" s="403" t="e">
        <f>#REF!</f>
        <v>#REF!</v>
      </c>
      <c r="D56" s="405">
        <v>833.35464577172513</v>
      </c>
      <c r="E56" s="408" t="e">
        <f t="shared" si="3"/>
        <v>#REF!</v>
      </c>
    </row>
    <row r="57" spans="2:5" ht="15.75" thickBot="1">
      <c r="B57" s="1470" t="s">
        <v>397</v>
      </c>
      <c r="C57" s="1471"/>
      <c r="D57" s="405">
        <v>0</v>
      </c>
      <c r="E57" s="408"/>
    </row>
    <row r="58" spans="2:5" ht="15.75" thickBot="1">
      <c r="B58" s="346" t="s">
        <v>398</v>
      </c>
      <c r="C58" s="403" t="e">
        <f>#REF!</f>
        <v>#REF!</v>
      </c>
      <c r="D58" s="405">
        <v>1566.5807245590963</v>
      </c>
      <c r="E58" s="408" t="e">
        <f t="shared" si="3"/>
        <v>#REF!</v>
      </c>
    </row>
    <row r="59" spans="2:5" ht="15.75" thickBot="1">
      <c r="B59" s="346" t="s">
        <v>399</v>
      </c>
      <c r="C59" s="403" t="e">
        <f>#REF!</f>
        <v>#REF!</v>
      </c>
      <c r="D59" s="405">
        <v>3333.4185830869005</v>
      </c>
      <c r="E59" s="408" t="e">
        <f t="shared" si="3"/>
        <v>#REF!</v>
      </c>
    </row>
    <row r="60" spans="2:5" ht="15.75" thickBot="1">
      <c r="B60" s="346" t="s">
        <v>400</v>
      </c>
      <c r="C60" s="403" t="e">
        <f>#REF!</f>
        <v>#REF!</v>
      </c>
      <c r="D60" s="405">
        <v>6166.1720680909457</v>
      </c>
      <c r="E60" s="408" t="e">
        <f t="shared" si="3"/>
        <v>#REF!</v>
      </c>
    </row>
    <row r="61" spans="2:5" ht="15.75" thickBot="1">
      <c r="B61" s="346" t="s">
        <v>401</v>
      </c>
      <c r="C61" s="403" t="e">
        <f>#REF!</f>
        <v>#REF!</v>
      </c>
      <c r="D61" s="405">
        <v>1967.106124077055</v>
      </c>
      <c r="E61" s="408" t="e">
        <f t="shared" si="3"/>
        <v>#REF!</v>
      </c>
    </row>
    <row r="62" spans="2:5" ht="30.75" thickBot="1">
      <c r="B62" s="339" t="s">
        <v>402</v>
      </c>
      <c r="C62" s="403" t="e">
        <f>#REF!</f>
        <v>#REF!</v>
      </c>
      <c r="D62" s="405">
        <v>691.22662539860346</v>
      </c>
      <c r="E62" s="408" t="e">
        <f t="shared" si="3"/>
        <v>#REF!</v>
      </c>
    </row>
    <row r="63" spans="2:5" ht="15.75" thickBot="1">
      <c r="B63" s="346" t="s">
        <v>403</v>
      </c>
      <c r="C63" s="403" t="e">
        <f>#REF!</f>
        <v>#REF!</v>
      </c>
      <c r="D63" s="405">
        <v>1766.837858527804</v>
      </c>
      <c r="E63" s="408" t="e">
        <f t="shared" si="3"/>
        <v>#REF!</v>
      </c>
    </row>
    <row r="64" spans="2:5" ht="15.75" thickBot="1">
      <c r="B64" s="346" t="s">
        <v>404</v>
      </c>
      <c r="C64" s="403" t="e">
        <f>#REF!</f>
        <v>#REF!</v>
      </c>
      <c r="D64" s="405">
        <v>484.4797799733222</v>
      </c>
      <c r="E64" s="408" t="e">
        <f t="shared" si="3"/>
        <v>#REF!</v>
      </c>
    </row>
    <row r="65" spans="2:5" ht="15.75" thickBot="1">
      <c r="B65" s="346" t="s">
        <v>405</v>
      </c>
      <c r="C65" s="403" t="e">
        <f>#REF!</f>
        <v>#REF!</v>
      </c>
      <c r="D65" s="405">
        <v>600.79366506720919</v>
      </c>
      <c r="E65" s="408" t="e">
        <f t="shared" si="3"/>
        <v>#REF!</v>
      </c>
    </row>
    <row r="66" spans="2:5" ht="15.75" thickBot="1">
      <c r="B66" s="346" t="s">
        <v>406</v>
      </c>
      <c r="C66" s="403" t="e">
        <f>#REF!</f>
        <v>#REF!</v>
      </c>
      <c r="D66" s="405">
        <v>332.67841610832681</v>
      </c>
      <c r="E66" s="408" t="e">
        <f>(D66-C66)/C66</f>
        <v>#REF!</v>
      </c>
    </row>
    <row r="67" spans="2:5" ht="15.75" thickBot="1">
      <c r="B67" s="346" t="s">
        <v>407</v>
      </c>
      <c r="C67" s="403" t="e">
        <f>#REF!</f>
        <v>#REF!</v>
      </c>
      <c r="D67" s="405">
        <v>1566.5807245590963</v>
      </c>
      <c r="E67" s="408" t="e">
        <f t="shared" si="3"/>
        <v>#REF!</v>
      </c>
    </row>
    <row r="68" spans="2:5" ht="15.75" thickBot="1">
      <c r="B68" s="1476" t="s">
        <v>408</v>
      </c>
      <c r="C68" s="1477"/>
      <c r="D68" s="405">
        <v>0</v>
      </c>
      <c r="E68" s="408"/>
    </row>
    <row r="69" spans="2:5" ht="15.75" thickBot="1">
      <c r="B69" s="346" t="s">
        <v>409</v>
      </c>
      <c r="C69" s="403" t="e">
        <f>#REF!</f>
        <v>#REF!</v>
      </c>
      <c r="D69" s="405">
        <v>6666.8260345932576</v>
      </c>
      <c r="E69" s="408" t="e">
        <f t="shared" si="3"/>
        <v>#REF!</v>
      </c>
    </row>
    <row r="70" spans="2:5" ht="15.75" thickBot="1">
      <c r="B70" s="346" t="s">
        <v>410</v>
      </c>
      <c r="C70" s="403" t="e">
        <f>#REF!</f>
        <v>#REF!</v>
      </c>
      <c r="D70" s="405">
        <v>2357.9470485225966</v>
      </c>
      <c r="E70" s="408" t="e">
        <f t="shared" si="3"/>
        <v>#REF!</v>
      </c>
    </row>
    <row r="71" spans="2:5" ht="15.75" thickBot="1">
      <c r="B71" s="1476" t="s">
        <v>411</v>
      </c>
      <c r="C71" s="1477"/>
      <c r="D71" s="405">
        <v>0</v>
      </c>
      <c r="E71" s="408"/>
    </row>
    <row r="72" spans="2:5" ht="15.75" thickBot="1">
      <c r="B72" s="346" t="s">
        <v>412</v>
      </c>
      <c r="C72" s="403" t="e">
        <f>#REF!</f>
        <v>#REF!</v>
      </c>
      <c r="D72" s="405">
        <v>2357.9470485225966</v>
      </c>
      <c r="E72" s="408" t="e">
        <f t="shared" si="3"/>
        <v>#REF!</v>
      </c>
    </row>
    <row r="73" spans="2:5" ht="15.75" thickBot="1">
      <c r="B73" s="346" t="s">
        <v>413</v>
      </c>
      <c r="C73" s="403" t="e">
        <f>#REF!</f>
        <v>#REF!</v>
      </c>
      <c r="D73" s="405">
        <v>2357.9470485225966</v>
      </c>
      <c r="E73" s="408" t="e">
        <f t="shared" si="3"/>
        <v>#REF!</v>
      </c>
    </row>
    <row r="74" spans="2:5" ht="15.75" thickBot="1">
      <c r="B74" s="346" t="s">
        <v>610</v>
      </c>
      <c r="C74" s="403" t="e">
        <f>#REF!</f>
        <v>#REF!</v>
      </c>
      <c r="D74" s="405">
        <v>65.94348313677736</v>
      </c>
      <c r="E74" s="408" t="e">
        <f t="shared" si="3"/>
        <v>#REF!</v>
      </c>
    </row>
    <row r="75" spans="2:5" ht="15.75" thickBot="1">
      <c r="B75" s="1476" t="s">
        <v>414</v>
      </c>
      <c r="C75" s="1477"/>
      <c r="D75" s="405">
        <v>0</v>
      </c>
      <c r="E75" s="408"/>
    </row>
    <row r="76" spans="2:5" ht="15.75" thickBot="1">
      <c r="B76" s="346" t="s">
        <v>415</v>
      </c>
      <c r="C76" s="403" t="e">
        <f>#REF!</f>
        <v>#REF!</v>
      </c>
      <c r="D76" s="405">
        <v>3129.3767117335706</v>
      </c>
      <c r="E76" s="408" t="e">
        <f t="shared" si="3"/>
        <v>#REF!</v>
      </c>
    </row>
    <row r="77" spans="2:5" ht="15.75" thickBot="1">
      <c r="B77" s="346" t="s">
        <v>416</v>
      </c>
      <c r="C77" s="403" t="e">
        <f>#REF!</f>
        <v>#REF!</v>
      </c>
      <c r="D77" s="405">
        <v>691.22662539860346</v>
      </c>
      <c r="E77" s="408" t="e">
        <f t="shared" si="3"/>
        <v>#REF!</v>
      </c>
    </row>
    <row r="78" spans="2:5" ht="15.75" thickBot="1">
      <c r="B78" s="346" t="s">
        <v>417</v>
      </c>
      <c r="C78" s="403" t="e">
        <f>#REF!</f>
        <v>#REF!</v>
      </c>
      <c r="D78" s="405">
        <v>5500.7818411326625</v>
      </c>
      <c r="E78" s="408" t="e">
        <f t="shared" si="3"/>
        <v>#REF!</v>
      </c>
    </row>
    <row r="79" spans="2:5" ht="15.75" thickBot="1">
      <c r="B79" s="1476" t="s">
        <v>418</v>
      </c>
      <c r="C79" s="1477"/>
      <c r="D79" s="405">
        <v>0</v>
      </c>
      <c r="E79" s="408"/>
    </row>
    <row r="80" spans="2:5" ht="15.75" thickBot="1">
      <c r="B80" s="339" t="s">
        <v>419</v>
      </c>
      <c r="C80" s="403" t="e">
        <f>#REF!</f>
        <v>#REF!</v>
      </c>
      <c r="D80" s="405">
        <v>2259.4102975558926</v>
      </c>
      <c r="E80" s="408" t="e">
        <f t="shared" si="3"/>
        <v>#REF!</v>
      </c>
    </row>
    <row r="81" spans="2:6" ht="30.75" thickBot="1">
      <c r="B81" s="339" t="s">
        <v>420</v>
      </c>
      <c r="C81" s="403" t="e">
        <f>#REF!</f>
        <v>#REF!</v>
      </c>
      <c r="D81" s="341">
        <v>34.24</v>
      </c>
      <c r="E81" s="408" t="e">
        <f t="shared" si="3"/>
        <v>#REF!</v>
      </c>
    </row>
    <row r="82" spans="2:6" ht="15.75" thickBot="1">
      <c r="B82" s="1474" t="s">
        <v>421</v>
      </c>
      <c r="C82" s="1475"/>
      <c r="E82" s="406"/>
    </row>
    <row r="83" spans="2:6" ht="15.75" thickBot="1">
      <c r="B83" s="339" t="s">
        <v>422</v>
      </c>
      <c r="C83" s="340" t="s">
        <v>423</v>
      </c>
      <c r="D83" s="340" t="s">
        <v>423</v>
      </c>
      <c r="E83" s="407"/>
    </row>
    <row r="84" spans="2:6" ht="15.75" thickBot="1">
      <c r="B84" s="355"/>
      <c r="E84" s="357"/>
    </row>
    <row r="85" spans="2:6">
      <c r="B85" s="343" t="s">
        <v>445</v>
      </c>
    </row>
    <row r="86" spans="2:6" ht="15.75" thickBot="1">
      <c r="B86" s="342"/>
    </row>
    <row r="87" spans="2:6" ht="15.75" thickBot="1">
      <c r="B87" s="344" t="s">
        <v>446</v>
      </c>
      <c r="C87" s="345" t="s">
        <v>370</v>
      </c>
      <c r="D87" s="309" t="s">
        <v>424</v>
      </c>
      <c r="E87" s="306" t="s">
        <v>452</v>
      </c>
    </row>
    <row r="88" spans="2:6" ht="15.75" thickBot="1">
      <c r="B88" s="339" t="s">
        <v>447</v>
      </c>
      <c r="C88" s="341">
        <v>64.88</v>
      </c>
      <c r="D88" s="308">
        <v>70.085750091375232</v>
      </c>
      <c r="E88" s="305">
        <f>(D88-C88)/C88</f>
        <v>8.0236592037226218E-2</v>
      </c>
    </row>
    <row r="89" spans="2:6" ht="15.75" thickBot="1">
      <c r="B89" s="339" t="s">
        <v>448</v>
      </c>
      <c r="C89" s="347">
        <v>83386</v>
      </c>
      <c r="D89" s="307">
        <v>87335.637603853087</v>
      </c>
      <c r="E89" s="305">
        <f t="shared" ref="E89:E92" si="4">(D89-C89)/C89</f>
        <v>4.7365716113653214E-2</v>
      </c>
    </row>
    <row r="90" spans="2:6" ht="15.75" thickBot="1">
      <c r="B90" s="339" t="s">
        <v>449</v>
      </c>
      <c r="C90" s="341">
        <v>383.58</v>
      </c>
      <c r="D90" s="308">
        <v>398.40697303317791</v>
      </c>
      <c r="E90" s="305">
        <f t="shared" si="4"/>
        <v>3.8654186957552329E-2</v>
      </c>
    </row>
    <row r="91" spans="2:6" ht="15.75" thickBot="1">
      <c r="B91" s="339" t="s">
        <v>450</v>
      </c>
      <c r="C91" s="347">
        <v>173430</v>
      </c>
      <c r="D91" s="307">
        <v>181499.93353235535</v>
      </c>
      <c r="E91" s="305">
        <f t="shared" si="4"/>
        <v>4.6531358659720655E-2</v>
      </c>
    </row>
    <row r="92" spans="2:6" ht="15.75" thickBot="1">
      <c r="B92" s="339" t="s">
        <v>451</v>
      </c>
      <c r="C92" s="347">
        <v>188957</v>
      </c>
      <c r="D92" s="307">
        <v>191086.66606010371</v>
      </c>
      <c r="E92" s="305">
        <f t="shared" si="4"/>
        <v>1.1270638611449772E-2</v>
      </c>
    </row>
    <row r="93" spans="2:6">
      <c r="B93" s="342"/>
      <c r="E93" s="310">
        <f>AVERAGE(E88:E92)</f>
        <v>4.4811698475920439E-2</v>
      </c>
      <c r="F93" t="s">
        <v>453</v>
      </c>
    </row>
  </sheetData>
  <mergeCells count="15">
    <mergeCell ref="B75:C75"/>
    <mergeCell ref="B79:C79"/>
    <mergeCell ref="B82:C82"/>
    <mergeCell ref="B44:C44"/>
    <mergeCell ref="B48:C48"/>
    <mergeCell ref="B52:C52"/>
    <mergeCell ref="B57:C57"/>
    <mergeCell ref="B68:C68"/>
    <mergeCell ref="B71:C71"/>
    <mergeCell ref="B40:C40"/>
    <mergeCell ref="C4:E4"/>
    <mergeCell ref="F4:H4"/>
    <mergeCell ref="C15:E15"/>
    <mergeCell ref="F15:H15"/>
    <mergeCell ref="B36:C3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Q93"/>
  <sheetViews>
    <sheetView topLeftCell="A53" zoomScaleNormal="100" workbookViewId="0">
      <selection activeCell="B71" sqref="B71:C71"/>
    </sheetView>
  </sheetViews>
  <sheetFormatPr defaultRowHeight="15"/>
  <cols>
    <col min="2" max="2" width="72.28515625" customWidth="1"/>
    <col min="3" max="7" width="14.85546875" customWidth="1"/>
    <col min="8" max="8" width="12.140625" customWidth="1"/>
    <col min="9" max="9" width="10.42578125" bestFit="1" customWidth="1"/>
  </cols>
  <sheetData>
    <row r="2" spans="2:17">
      <c r="B2" s="343" t="s">
        <v>425</v>
      </c>
      <c r="D2" s="362"/>
      <c r="E2" s="519"/>
      <c r="F2" s="362"/>
      <c r="G2" s="362"/>
      <c r="H2" s="362"/>
    </row>
    <row r="3" spans="2:17">
      <c r="B3" s="343"/>
      <c r="C3" s="362"/>
      <c r="D3" s="362"/>
      <c r="E3" s="362"/>
      <c r="F3" s="362"/>
      <c r="G3" s="362"/>
      <c r="H3" s="362"/>
    </row>
    <row r="4" spans="2:17" ht="15.75" thickBot="1">
      <c r="C4" s="1479" t="s">
        <v>370</v>
      </c>
      <c r="D4" s="1479"/>
      <c r="E4" s="1479"/>
      <c r="F4" s="1478" t="s">
        <v>426</v>
      </c>
      <c r="G4" s="1478"/>
      <c r="H4" s="1478"/>
    </row>
    <row r="5" spans="2:17" ht="15.75" thickBot="1">
      <c r="B5" s="352" t="s">
        <v>427</v>
      </c>
      <c r="C5" s="353" t="s">
        <v>428</v>
      </c>
      <c r="D5" s="353" t="s">
        <v>429</v>
      </c>
      <c r="E5" s="353" t="s">
        <v>430</v>
      </c>
      <c r="F5" s="356" t="s">
        <v>428</v>
      </c>
      <c r="G5" s="356" t="s">
        <v>429</v>
      </c>
      <c r="H5" s="356" t="s">
        <v>430</v>
      </c>
      <c r="I5" s="356" t="s">
        <v>452</v>
      </c>
    </row>
    <row r="6" spans="2:17" ht="15.75" thickBot="1">
      <c r="B6" s="339" t="s">
        <v>431</v>
      </c>
      <c r="C6" s="340" t="s">
        <v>432</v>
      </c>
      <c r="D6" s="341">
        <v>36.79</v>
      </c>
      <c r="E6" s="341">
        <f>D6</f>
        <v>36.79</v>
      </c>
      <c r="F6" s="340" t="s">
        <v>432</v>
      </c>
      <c r="G6" s="341">
        <f>'IFC &amp; Enhanced FC'!H44</f>
        <v>37.739182</v>
      </c>
      <c r="H6" s="341">
        <f>G6</f>
        <v>37.739182</v>
      </c>
      <c r="I6" s="311">
        <f>(H6-E6)/E6</f>
        <v>2.580000000000001E-2</v>
      </c>
    </row>
    <row r="7" spans="2:17" ht="15.75" thickBot="1">
      <c r="B7" s="339" t="s">
        <v>433</v>
      </c>
      <c r="C7" s="341">
        <v>10.33</v>
      </c>
      <c r="D7" s="341">
        <v>36.79</v>
      </c>
      <c r="E7" s="341">
        <f>C7+D7</f>
        <v>47.12</v>
      </c>
      <c r="F7" s="336">
        <f>'IFC &amp; Enhanced FC'!I38</f>
        <v>11.510509831902972</v>
      </c>
      <c r="G7" s="336">
        <f>'IFC &amp; Enhanced FC'!I37</f>
        <v>37.739182</v>
      </c>
      <c r="H7" s="336">
        <f t="shared" ref="H7:H12" si="0">G7+F7</f>
        <v>49.249691831902972</v>
      </c>
      <c r="I7" s="311">
        <f t="shared" ref="I7:I12" si="1">(H7-E7)/E7</f>
        <v>4.5197195074341563E-2</v>
      </c>
    </row>
    <row r="8" spans="2:17" ht="15.75" thickBot="1">
      <c r="B8" s="339" t="s">
        <v>434</v>
      </c>
      <c r="C8" s="341">
        <v>79.540000000000006</v>
      </c>
      <c r="D8" s="341">
        <v>73.349999999999994</v>
      </c>
      <c r="E8" s="341">
        <f t="shared" ref="E8:E12" si="2">C8+D8</f>
        <v>152.88999999999999</v>
      </c>
      <c r="F8" s="336">
        <f>'IFC &amp; Enhanced FC'!I19</f>
        <v>88.642747785042758</v>
      </c>
      <c r="G8" s="336">
        <f>'IFC &amp; Enhanced FC'!I26</f>
        <v>75.396695284046586</v>
      </c>
      <c r="H8" s="336">
        <f>G8+F8-0.01</f>
        <v>164.02944306908935</v>
      </c>
      <c r="I8" s="311">
        <f t="shared" si="1"/>
        <v>7.2859199876312175E-2</v>
      </c>
    </row>
    <row r="9" spans="2:17" ht="15.75" thickBot="1">
      <c r="B9" s="339" t="s">
        <v>435</v>
      </c>
      <c r="C9" s="341">
        <v>79.540000000000006</v>
      </c>
      <c r="D9" s="341">
        <v>84.74</v>
      </c>
      <c r="E9" s="341">
        <f t="shared" si="2"/>
        <v>164.28</v>
      </c>
      <c r="F9" s="336">
        <f>'IFC &amp; Enhanced FC'!I19</f>
        <v>88.642747785042758</v>
      </c>
      <c r="G9" s="336">
        <f>'IFC &amp; Enhanced FC'!I33</f>
        <v>87.12413555763743</v>
      </c>
      <c r="H9" s="336">
        <f>G9+F9-0.01</f>
        <v>175.7568833426802</v>
      </c>
      <c r="I9" s="311">
        <f t="shared" si="1"/>
        <v>6.9861719884831974E-2</v>
      </c>
    </row>
    <row r="10" spans="2:17" ht="15.75" thickBot="1">
      <c r="B10" s="339" t="s">
        <v>436</v>
      </c>
      <c r="C10" s="341">
        <v>82.09</v>
      </c>
      <c r="D10" s="341">
        <v>100.23</v>
      </c>
      <c r="E10" s="341">
        <f t="shared" si="2"/>
        <v>182.32</v>
      </c>
      <c r="F10" s="336">
        <f>'IFC &amp; Enhanced FC'!M46</f>
        <v>91.488957718139261</v>
      </c>
      <c r="G10" s="336">
        <f>'IFC &amp; Enhanced FC'!M42</f>
        <v>103.0777778100062</v>
      </c>
      <c r="H10" s="336">
        <f t="shared" si="0"/>
        <v>194.56673552814544</v>
      </c>
      <c r="I10" s="311">
        <f t="shared" si="1"/>
        <v>6.7171651646256311E-2</v>
      </c>
    </row>
    <row r="11" spans="2:17" ht="15.75" thickBot="1">
      <c r="B11" s="339" t="s">
        <v>437</v>
      </c>
      <c r="C11" s="341">
        <v>90.23</v>
      </c>
      <c r="D11" s="341">
        <v>110.14</v>
      </c>
      <c r="E11" s="341">
        <f t="shared" si="2"/>
        <v>200.37</v>
      </c>
      <c r="F11" s="336">
        <f>'IFC &amp; Enhanced FC'!M30</f>
        <v>100.5609232224764</v>
      </c>
      <c r="G11" s="336">
        <f>'IFC &amp; Enhanced FC'!M34</f>
        <v>113.13587728404659</v>
      </c>
      <c r="H11" s="336">
        <f t="shared" si="0"/>
        <v>213.696800506523</v>
      </c>
      <c r="I11" s="311">
        <f t="shared" si="1"/>
        <v>6.6510957261680895E-2</v>
      </c>
    </row>
    <row r="12" spans="2:17" ht="15.75" thickBot="1">
      <c r="B12" s="339" t="s">
        <v>438</v>
      </c>
      <c r="C12" s="341">
        <v>143.03</v>
      </c>
      <c r="D12" s="341">
        <v>107.49</v>
      </c>
      <c r="E12" s="341">
        <f t="shared" si="2"/>
        <v>250.51999999999998</v>
      </c>
      <c r="F12" s="336">
        <f>'IFC &amp; Enhanced FC'!N19</f>
        <v>157.82724451126549</v>
      </c>
      <c r="G12" s="336">
        <f>'IFC &amp; Enhanced FC'!M26</f>
        <v>110.55739870339318</v>
      </c>
      <c r="H12" s="336">
        <f t="shared" si="0"/>
        <v>268.38464321465869</v>
      </c>
      <c r="I12" s="311">
        <f t="shared" si="1"/>
        <v>7.1310247543743877E-2</v>
      </c>
    </row>
    <row r="13" spans="2:17" ht="15.75" thickBot="1">
      <c r="B13" s="342"/>
      <c r="I13" s="358">
        <f>AVERAGE(I6:I12)</f>
        <v>5.9815853041023825E-2</v>
      </c>
      <c r="J13" t="s">
        <v>453</v>
      </c>
    </row>
    <row r="14" spans="2:17">
      <c r="B14" s="343" t="s">
        <v>439</v>
      </c>
      <c r="I14" s="351"/>
    </row>
    <row r="15" spans="2:17" ht="15.75" thickBot="1">
      <c r="B15" s="342"/>
      <c r="C15" s="1480" t="s">
        <v>370</v>
      </c>
      <c r="D15" s="1480"/>
      <c r="E15" s="1480"/>
      <c r="F15" s="1478" t="s">
        <v>426</v>
      </c>
      <c r="G15" s="1473"/>
      <c r="H15" s="1473"/>
      <c r="I15" s="351"/>
    </row>
    <row r="16" spans="2:17" ht="15.75" thickBot="1">
      <c r="B16" s="352" t="s">
        <v>427</v>
      </c>
      <c r="C16" s="353" t="s">
        <v>428</v>
      </c>
      <c r="D16" s="353" t="s">
        <v>429</v>
      </c>
      <c r="E16" s="353" t="s">
        <v>430</v>
      </c>
      <c r="F16" s="353" t="s">
        <v>428</v>
      </c>
      <c r="G16" s="353" t="s">
        <v>429</v>
      </c>
      <c r="H16" s="353" t="s">
        <v>430</v>
      </c>
      <c r="I16" s="356" t="s">
        <v>452</v>
      </c>
      <c r="O16" s="544"/>
      <c r="P16" s="544"/>
      <c r="Q16" s="544"/>
    </row>
    <row r="17" spans="2:17" ht="15.75" thickBot="1">
      <c r="B17" s="339" t="s">
        <v>440</v>
      </c>
      <c r="C17" s="341">
        <v>110.48640834616936</v>
      </c>
      <c r="D17" s="341">
        <v>82.450705827084803</v>
      </c>
      <c r="E17" s="341">
        <f>C17+D17</f>
        <v>192.93711417325414</v>
      </c>
      <c r="F17" s="336">
        <f>'Transition to Adulthood'!I21</f>
        <v>120.92309264039226</v>
      </c>
      <c r="G17" s="336">
        <f>'Transition to Adulthood'!H27</f>
        <v>84.767838802206285</v>
      </c>
      <c r="H17" s="336">
        <f>G17+F17</f>
        <v>205.69093144259853</v>
      </c>
      <c r="I17" s="311">
        <f>(H17-E17)/E17</f>
        <v>6.6103493482812622E-2</v>
      </c>
      <c r="O17" s="544"/>
      <c r="P17" s="544"/>
      <c r="Q17" s="544"/>
    </row>
    <row r="18" spans="2:17" ht="15.75" thickBot="1">
      <c r="B18" s="339" t="s">
        <v>56</v>
      </c>
      <c r="C18" s="341">
        <v>201.18782450912815</v>
      </c>
      <c r="D18" s="341">
        <v>74.800360033486811</v>
      </c>
      <c r="E18" s="341">
        <f t="shared" ref="E18:E23" si="3">C18+D18</f>
        <v>275.98818454261493</v>
      </c>
      <c r="F18" s="336">
        <f>'Transition to Adulthood'!N18</f>
        <v>221.08247220045249</v>
      </c>
      <c r="G18" s="336">
        <f>'Transition to Adulthood'!M27</f>
        <v>76.888295982438791</v>
      </c>
      <c r="H18" s="336">
        <f t="shared" ref="H18:H23" si="4">G18+F18</f>
        <v>297.97076818289128</v>
      </c>
      <c r="I18" s="311">
        <f t="shared" ref="I18:I23" si="5">(H18-E18)/E18</f>
        <v>7.9650451981150117E-2</v>
      </c>
      <c r="O18" s="544"/>
      <c r="P18" s="544"/>
      <c r="Q18" s="544"/>
    </row>
    <row r="19" spans="2:17" ht="15.75" thickBot="1">
      <c r="B19" s="339" t="s">
        <v>441</v>
      </c>
      <c r="C19" s="341">
        <v>97.083277310156433</v>
      </c>
      <c r="D19" s="341">
        <v>93.837022954730628</v>
      </c>
      <c r="E19" s="341">
        <f t="shared" si="3"/>
        <v>190.92030026488706</v>
      </c>
      <c r="F19" s="336">
        <f>'Emerg Homes &amp; Exploited Youth'!I17</f>
        <v>108.24464312458242</v>
      </c>
      <c r="G19" s="336">
        <f>'Emerg Homes &amp; Exploited Youth'!H25</f>
        <v>96.495279075797129</v>
      </c>
      <c r="H19" s="336">
        <f t="shared" si="4"/>
        <v>204.73992220037957</v>
      </c>
      <c r="I19" s="311">
        <f t="shared" si="5"/>
        <v>7.2384245762859456E-2</v>
      </c>
      <c r="O19" s="544"/>
      <c r="P19" s="544"/>
      <c r="Q19" s="544"/>
    </row>
    <row r="20" spans="2:17" ht="15.75" thickBot="1">
      <c r="B20" s="339" t="s">
        <v>443</v>
      </c>
      <c r="C20" s="341">
        <v>161.44765749855355</v>
      </c>
      <c r="D20" s="341">
        <v>130.25224916019701</v>
      </c>
      <c r="E20" s="341">
        <f t="shared" si="3"/>
        <v>291.69990665875059</v>
      </c>
      <c r="F20" s="336">
        <f>'Emerg Homes &amp; Exploited Youth'!N18</f>
        <v>178.88786716836489</v>
      </c>
      <c r="G20" s="336">
        <f>'Emerg Homes &amp; Exploited Youth'!M25</f>
        <v>134.00147054986189</v>
      </c>
      <c r="H20" s="336">
        <f t="shared" si="4"/>
        <v>312.88933771822678</v>
      </c>
      <c r="I20" s="311">
        <f t="shared" si="5"/>
        <v>7.2641199314009239E-2</v>
      </c>
      <c r="O20" s="544"/>
      <c r="P20" s="544"/>
      <c r="Q20" s="544"/>
    </row>
    <row r="21" spans="2:17" ht="15.75" thickBot="1">
      <c r="B21" s="339" t="s">
        <v>442</v>
      </c>
      <c r="C21" s="341">
        <v>97.077242551904419</v>
      </c>
      <c r="D21" s="341">
        <v>96.26971574880281</v>
      </c>
      <c r="E21" s="341">
        <f t="shared" si="3"/>
        <v>193.34695830070723</v>
      </c>
      <c r="F21" s="336">
        <f>'Child Home Based Rehab'!I18</f>
        <v>106.57102084062745</v>
      </c>
      <c r="G21" s="336">
        <f>'Child Home Based Rehab'!H25</f>
        <v>99.000853013941523</v>
      </c>
      <c r="H21" s="336">
        <f t="shared" si="4"/>
        <v>205.57187385456899</v>
      </c>
      <c r="I21" s="311">
        <f t="shared" si="5"/>
        <v>6.3227865911646183E-2</v>
      </c>
      <c r="O21" s="544"/>
      <c r="P21" s="544"/>
      <c r="Q21" s="544"/>
    </row>
    <row r="22" spans="2:17" ht="15.75" thickBot="1">
      <c r="B22" s="339" t="s">
        <v>65</v>
      </c>
      <c r="C22" s="341">
        <v>166.81456774604484</v>
      </c>
      <c r="D22" s="341">
        <v>125.80439859099096</v>
      </c>
      <c r="E22" s="341">
        <f t="shared" si="3"/>
        <v>292.61896633703577</v>
      </c>
      <c r="F22" s="336">
        <f>'Acute A &amp; B'!J19</f>
        <v>183.40622078120944</v>
      </c>
      <c r="G22" s="336">
        <f>'Acute A &amp; B'!I27</f>
        <v>129.42036664141966</v>
      </c>
      <c r="H22" s="336">
        <f t="shared" si="4"/>
        <v>312.82658742262913</v>
      </c>
      <c r="I22" s="311">
        <f t="shared" si="5"/>
        <v>6.9057796692229487E-2</v>
      </c>
      <c r="O22" s="544"/>
      <c r="P22" s="544"/>
      <c r="Q22" s="544"/>
    </row>
    <row r="23" spans="2:17" ht="15.75" thickBot="1">
      <c r="B23" s="339" t="s">
        <v>66</v>
      </c>
      <c r="C23" s="341">
        <v>282.94087141113141</v>
      </c>
      <c r="D23" s="341">
        <v>125.80439859099096</v>
      </c>
      <c r="E23" s="341">
        <f t="shared" si="3"/>
        <v>408.74527000212237</v>
      </c>
      <c r="F23" s="336">
        <f>'Acute A &amp; B'!O20</f>
        <v>309.7649596675588</v>
      </c>
      <c r="G23" s="336">
        <f>'Acute A &amp; B'!N27</f>
        <v>129.42036664141966</v>
      </c>
      <c r="H23" s="336">
        <f t="shared" si="4"/>
        <v>439.18532630897846</v>
      </c>
      <c r="I23" s="311">
        <f t="shared" si="5"/>
        <v>7.4471947544978406E-2</v>
      </c>
      <c r="O23" s="544"/>
      <c r="P23" s="545"/>
      <c r="Q23" s="544"/>
    </row>
    <row r="24" spans="2:17" ht="15.75" thickBot="1">
      <c r="B24" s="339" t="s">
        <v>444</v>
      </c>
      <c r="C24" s="341">
        <v>243.14382499434004</v>
      </c>
      <c r="D24" s="340" t="s">
        <v>432</v>
      </c>
      <c r="E24" s="341">
        <f>C24</f>
        <v>243.14382499434004</v>
      </c>
      <c r="F24" s="336">
        <f>'IFC Family Residential'!I19</f>
        <v>275.70347475548618</v>
      </c>
      <c r="G24" s="336" t="s">
        <v>432</v>
      </c>
      <c r="H24" s="336">
        <f>F24</f>
        <v>275.70347475548618</v>
      </c>
      <c r="I24" s="311">
        <f>(H24-E24)/E24</f>
        <v>0.13391106996817245</v>
      </c>
    </row>
    <row r="25" spans="2:17" ht="15.75" thickBot="1">
      <c r="B25" s="354"/>
      <c r="I25" s="357">
        <f>AVERAGE(I17:I24)</f>
        <v>7.8931008832232252E-2</v>
      </c>
      <c r="J25" t="s">
        <v>453</v>
      </c>
    </row>
    <row r="26" spans="2:17">
      <c r="B26" s="343" t="s">
        <v>376</v>
      </c>
    </row>
    <row r="27" spans="2:17" ht="15.75" thickBot="1">
      <c r="B27" s="342"/>
      <c r="E27" s="541"/>
      <c r="F27" s="338"/>
    </row>
    <row r="28" spans="2:17" ht="15.75" thickBot="1">
      <c r="B28" s="520" t="s">
        <v>377</v>
      </c>
      <c r="C28" s="521" t="s">
        <v>370</v>
      </c>
      <c r="D28" s="536" t="s">
        <v>424</v>
      </c>
    </row>
    <row r="29" spans="2:17" ht="15.75" thickBot="1">
      <c r="B29" s="523" t="s">
        <v>378</v>
      </c>
      <c r="C29" s="524"/>
      <c r="D29" s="537"/>
      <c r="E29" s="542"/>
    </row>
    <row r="30" spans="2:17" ht="15.75" thickBot="1">
      <c r="B30" s="525" t="s">
        <v>379</v>
      </c>
      <c r="C30" s="526"/>
      <c r="D30" s="538"/>
      <c r="E30" s="543"/>
      <c r="F30" s="225"/>
    </row>
    <row r="31" spans="2:17" ht="30.75" thickBot="1">
      <c r="B31" s="527" t="s">
        <v>380</v>
      </c>
      <c r="C31" s="526"/>
      <c r="D31" s="538"/>
      <c r="E31" s="543"/>
      <c r="F31" s="225"/>
    </row>
    <row r="32" spans="2:17" ht="15.75" thickBot="1">
      <c r="B32" s="527" t="s">
        <v>381</v>
      </c>
      <c r="C32" s="526"/>
      <c r="D32" s="538"/>
      <c r="E32" s="543"/>
      <c r="F32" s="225"/>
    </row>
    <row r="33" spans="2:6" ht="15.75" thickBot="1">
      <c r="B33" s="527" t="s">
        <v>382</v>
      </c>
      <c r="C33" s="526"/>
      <c r="D33" s="538"/>
      <c r="E33" s="543"/>
      <c r="F33" s="225"/>
    </row>
    <row r="34" spans="2:6" ht="15.75" customHeight="1" thickBot="1">
      <c r="B34" s="525" t="s">
        <v>383</v>
      </c>
      <c r="C34" s="526"/>
      <c r="D34" s="538"/>
      <c r="E34" s="543"/>
      <c r="F34" s="225"/>
    </row>
    <row r="35" spans="2:6" ht="15.75" thickBot="1">
      <c r="B35" s="525" t="s">
        <v>384</v>
      </c>
      <c r="C35" s="526"/>
      <c r="D35" s="538"/>
      <c r="E35" s="543"/>
      <c r="F35" s="225"/>
    </row>
    <row r="36" spans="2:6" ht="15.75" thickBot="1">
      <c r="B36" s="523" t="s">
        <v>385</v>
      </c>
      <c r="C36" s="1327"/>
      <c r="D36" s="538"/>
      <c r="E36" s="543"/>
      <c r="F36" s="225"/>
    </row>
    <row r="37" spans="2:6" ht="15.75" thickBot="1">
      <c r="B37" s="525" t="s">
        <v>386</v>
      </c>
      <c r="C37" s="526"/>
      <c r="D37" s="538"/>
      <c r="E37" s="543"/>
      <c r="F37" s="225"/>
    </row>
    <row r="38" spans="2:6" ht="15.75" thickBot="1">
      <c r="B38" s="525" t="s">
        <v>387</v>
      </c>
      <c r="C38" s="526"/>
      <c r="D38" s="538"/>
      <c r="E38" s="543"/>
      <c r="F38" s="225"/>
    </row>
    <row r="39" spans="2:6" ht="15.75" thickBot="1">
      <c r="B39" s="527" t="s">
        <v>388</v>
      </c>
      <c r="C39" s="526"/>
      <c r="D39" s="538"/>
      <c r="E39" s="543"/>
      <c r="F39" s="225"/>
    </row>
    <row r="40" spans="2:6" ht="15.75" thickBot="1">
      <c r="B40" s="1326" t="s">
        <v>389</v>
      </c>
      <c r="C40" s="521"/>
      <c r="D40" s="538"/>
      <c r="E40" s="543"/>
      <c r="F40" s="225"/>
    </row>
    <row r="41" spans="2:6" ht="15.75" thickBot="1">
      <c r="B41" s="528" t="s">
        <v>390</v>
      </c>
      <c r="C41" s="526"/>
      <c r="D41" s="538"/>
      <c r="E41" s="543"/>
      <c r="F41" s="225"/>
    </row>
    <row r="42" spans="2:6" ht="15.75" thickBot="1">
      <c r="B42" s="528" t="s">
        <v>391</v>
      </c>
      <c r="C42" s="526"/>
      <c r="D42" s="538"/>
      <c r="E42" s="543"/>
      <c r="F42" s="225"/>
    </row>
    <row r="43" spans="2:6" ht="15.75" thickBot="1">
      <c r="B43" s="528" t="s">
        <v>392</v>
      </c>
      <c r="C43" s="526"/>
      <c r="D43" s="538"/>
      <c r="E43" s="543"/>
      <c r="F43" s="225"/>
    </row>
    <row r="44" spans="2:6" ht="15.75" thickBot="1">
      <c r="B44" s="1326" t="s">
        <v>393</v>
      </c>
      <c r="C44" s="521"/>
      <c r="D44" s="538"/>
      <c r="E44" s="543"/>
      <c r="F44" s="225"/>
    </row>
    <row r="45" spans="2:6" ht="15.75" thickBot="1">
      <c r="B45" s="528" t="s">
        <v>390</v>
      </c>
      <c r="C45" s="526"/>
      <c r="D45" s="538"/>
      <c r="E45" s="543"/>
      <c r="F45" s="225"/>
    </row>
    <row r="46" spans="2:6" ht="15.75" thickBot="1">
      <c r="B46" s="528" t="s">
        <v>391</v>
      </c>
      <c r="C46" s="526"/>
      <c r="D46" s="538"/>
      <c r="E46" s="543"/>
      <c r="F46" s="225"/>
    </row>
    <row r="47" spans="2:6" ht="15.75" thickBot="1">
      <c r="B47" s="528" t="s">
        <v>392</v>
      </c>
      <c r="C47" s="526"/>
      <c r="D47" s="538"/>
      <c r="E47" s="543"/>
      <c r="F47" s="225"/>
    </row>
    <row r="48" spans="2:6" ht="15.75" thickBot="1">
      <c r="B48" s="1326" t="s">
        <v>394</v>
      </c>
      <c r="C48" s="521"/>
      <c r="D48" s="538"/>
      <c r="E48" s="543"/>
      <c r="F48" s="225"/>
    </row>
    <row r="49" spans="2:6" ht="15.75" thickBot="1">
      <c r="B49" s="528" t="s">
        <v>390</v>
      </c>
      <c r="C49" s="526"/>
      <c r="D49" s="538"/>
      <c r="E49" s="543"/>
      <c r="F49" s="225"/>
    </row>
    <row r="50" spans="2:6" ht="15.75" thickBot="1">
      <c r="B50" s="528" t="s">
        <v>391</v>
      </c>
      <c r="C50" s="526"/>
      <c r="D50" s="538"/>
      <c r="E50" s="543"/>
      <c r="F50" s="225"/>
    </row>
    <row r="51" spans="2:6" ht="15.75" thickBot="1">
      <c r="B51" s="528" t="s">
        <v>392</v>
      </c>
      <c r="C51" s="526"/>
      <c r="D51" s="538"/>
      <c r="E51" s="543"/>
      <c r="F51" s="225"/>
    </row>
    <row r="52" spans="2:6" ht="15.75" thickBot="1">
      <c r="B52" s="1326" t="s">
        <v>395</v>
      </c>
      <c r="C52" s="521"/>
      <c r="D52" s="538"/>
      <c r="E52" s="543"/>
      <c r="F52" s="225"/>
    </row>
    <row r="53" spans="2:6" ht="15.75" thickBot="1">
      <c r="B53" s="528" t="s">
        <v>390</v>
      </c>
      <c r="C53" s="526"/>
      <c r="D53" s="538"/>
      <c r="E53" s="543"/>
      <c r="F53" s="225"/>
    </row>
    <row r="54" spans="2:6" ht="15.75" thickBot="1">
      <c r="B54" s="528" t="s">
        <v>391</v>
      </c>
      <c r="C54" s="526"/>
      <c r="D54" s="538"/>
      <c r="E54" s="543"/>
      <c r="F54" s="225"/>
    </row>
    <row r="55" spans="2:6" ht="15.75" thickBot="1">
      <c r="B55" s="528" t="s">
        <v>392</v>
      </c>
      <c r="C55" s="526"/>
      <c r="D55" s="538"/>
      <c r="E55" s="543"/>
      <c r="F55" s="225"/>
    </row>
    <row r="56" spans="2:6" ht="15.75" thickBot="1">
      <c r="B56" s="529" t="s">
        <v>396</v>
      </c>
      <c r="C56" s="526"/>
      <c r="D56" s="538"/>
      <c r="E56" s="543"/>
      <c r="F56" s="225"/>
    </row>
    <row r="57" spans="2:6" ht="15.75" thickBot="1">
      <c r="B57" s="1326" t="s">
        <v>397</v>
      </c>
      <c r="C57" s="521"/>
      <c r="D57" s="538"/>
      <c r="E57" s="543"/>
      <c r="F57" s="225"/>
    </row>
    <row r="58" spans="2:6" ht="15.75" thickBot="1">
      <c r="B58" s="528" t="s">
        <v>398</v>
      </c>
      <c r="C58" s="526"/>
      <c r="D58" s="538"/>
      <c r="E58" s="543"/>
      <c r="F58" s="225"/>
    </row>
    <row r="59" spans="2:6" ht="15.75" thickBot="1">
      <c r="B59" s="528" t="s">
        <v>399</v>
      </c>
      <c r="C59" s="526"/>
      <c r="D59" s="538"/>
      <c r="E59" s="543"/>
      <c r="F59" s="225"/>
    </row>
    <row r="60" spans="2:6" ht="15.75" thickBot="1">
      <c r="B60" s="528" t="s">
        <v>400</v>
      </c>
      <c r="C60" s="526"/>
      <c r="D60" s="538"/>
      <c r="E60" s="543"/>
      <c r="F60" s="225"/>
    </row>
    <row r="61" spans="2:6" ht="15.75" thickBot="1">
      <c r="B61" s="528" t="s">
        <v>401</v>
      </c>
      <c r="C61" s="526"/>
      <c r="D61" s="538"/>
      <c r="E61" s="543"/>
      <c r="F61" s="225"/>
    </row>
    <row r="62" spans="2:6" ht="30.75" thickBot="1">
      <c r="B62" s="529" t="s">
        <v>402</v>
      </c>
      <c r="C62" s="526"/>
      <c r="D62" s="538"/>
      <c r="E62" s="543"/>
      <c r="F62" s="225"/>
    </row>
    <row r="63" spans="2:6" ht="15.75" thickBot="1">
      <c r="B63" s="528" t="s">
        <v>403</v>
      </c>
      <c r="C63" s="526"/>
      <c r="D63" s="538"/>
      <c r="E63" s="543"/>
      <c r="F63" s="225"/>
    </row>
    <row r="64" spans="2:6" ht="15.75" thickBot="1">
      <c r="B64" s="528" t="s">
        <v>404</v>
      </c>
      <c r="C64" s="526"/>
      <c r="D64" s="538"/>
      <c r="E64" s="543"/>
      <c r="F64" s="225"/>
    </row>
    <row r="65" spans="2:11" ht="15.75" thickBot="1">
      <c r="B65" s="528" t="s">
        <v>405</v>
      </c>
      <c r="C65" s="526"/>
      <c r="D65" s="538"/>
      <c r="E65" s="543"/>
      <c r="F65" s="225"/>
    </row>
    <row r="66" spans="2:11" ht="15.75" thickBot="1">
      <c r="B66" s="528" t="s">
        <v>406</v>
      </c>
      <c r="C66" s="526"/>
      <c r="D66" s="538"/>
      <c r="E66" s="543"/>
      <c r="F66" s="225"/>
    </row>
    <row r="67" spans="2:11" ht="15.75" thickBot="1">
      <c r="B67" s="528" t="s">
        <v>407</v>
      </c>
      <c r="C67" s="526"/>
      <c r="D67" s="538"/>
      <c r="E67" s="543"/>
      <c r="F67" s="225"/>
    </row>
    <row r="68" spans="2:11" ht="15.75" thickBot="1">
      <c r="B68" s="1328" t="s">
        <v>408</v>
      </c>
      <c r="C68" s="524"/>
      <c r="D68" s="538"/>
      <c r="E68" s="543"/>
      <c r="F68" s="225"/>
    </row>
    <row r="69" spans="2:11" ht="15.75" thickBot="1">
      <c r="B69" s="528" t="s">
        <v>409</v>
      </c>
      <c r="C69" s="526"/>
      <c r="D69" s="538"/>
      <c r="E69" s="543"/>
      <c r="F69" s="225"/>
    </row>
    <row r="70" spans="2:11" ht="15.75" thickBot="1">
      <c r="B70" s="528" t="s">
        <v>410</v>
      </c>
      <c r="C70" s="526"/>
      <c r="D70" s="538"/>
      <c r="E70" s="543"/>
      <c r="F70" s="225"/>
    </row>
    <row r="71" spans="2:11" ht="15.75" thickBot="1">
      <c r="B71" s="1328" t="s">
        <v>411</v>
      </c>
      <c r="C71" s="524"/>
      <c r="D71" s="538"/>
      <c r="E71" s="543"/>
      <c r="F71" s="225"/>
    </row>
    <row r="72" spans="2:11" ht="15.75" thickBot="1">
      <c r="B72" s="528" t="s">
        <v>412</v>
      </c>
      <c r="C72" s="526"/>
      <c r="D72" s="538"/>
      <c r="E72" s="543"/>
      <c r="F72" s="225"/>
    </row>
    <row r="73" spans="2:11" ht="15.75" thickBot="1">
      <c r="B73" s="528" t="s">
        <v>413</v>
      </c>
      <c r="C73" s="526"/>
      <c r="D73" s="538"/>
      <c r="E73" s="543"/>
      <c r="F73" s="225"/>
      <c r="G73" s="522" t="s">
        <v>766</v>
      </c>
      <c r="H73" s="522"/>
      <c r="I73" s="522"/>
      <c r="J73" s="522"/>
      <c r="K73" s="522"/>
    </row>
    <row r="74" spans="2:11" ht="15.75" thickBot="1">
      <c r="B74" s="528" t="s">
        <v>610</v>
      </c>
      <c r="C74" s="526"/>
      <c r="D74" s="538"/>
      <c r="E74" s="543"/>
      <c r="F74" s="225"/>
    </row>
    <row r="75" spans="2:11" ht="15.75" thickBot="1">
      <c r="B75" s="1328" t="s">
        <v>414</v>
      </c>
      <c r="C75" s="524"/>
      <c r="D75" s="538"/>
      <c r="E75" s="543"/>
      <c r="F75" s="225"/>
    </row>
    <row r="76" spans="2:11" ht="15.75" thickBot="1">
      <c r="B76" s="528" t="s">
        <v>415</v>
      </c>
      <c r="C76" s="526"/>
      <c r="D76" s="538"/>
      <c r="E76" s="543"/>
      <c r="F76" s="225"/>
    </row>
    <row r="77" spans="2:11" ht="15.75" thickBot="1">
      <c r="B77" s="528" t="s">
        <v>416</v>
      </c>
      <c r="C77" s="526"/>
      <c r="D77" s="538"/>
      <c r="E77" s="543"/>
      <c r="F77" s="225"/>
    </row>
    <row r="78" spans="2:11" ht="15.75" thickBot="1">
      <c r="B78" s="528" t="s">
        <v>417</v>
      </c>
      <c r="C78" s="526"/>
      <c r="D78" s="538"/>
      <c r="E78" s="543"/>
      <c r="F78" s="225"/>
    </row>
    <row r="79" spans="2:11" ht="15.75" thickBot="1">
      <c r="B79" s="1328" t="s">
        <v>418</v>
      </c>
      <c r="C79" s="524"/>
      <c r="D79" s="538"/>
      <c r="E79" s="543"/>
      <c r="F79" s="225"/>
    </row>
    <row r="80" spans="2:11" ht="15.75" thickBot="1">
      <c r="B80" s="529" t="s">
        <v>419</v>
      </c>
      <c r="C80" s="526"/>
      <c r="D80" s="538"/>
      <c r="E80" s="543"/>
      <c r="F80" s="225"/>
    </row>
    <row r="81" spans="2:6" ht="15.75" thickBot="1">
      <c r="B81" s="529" t="s">
        <v>420</v>
      </c>
      <c r="C81" s="526"/>
      <c r="D81" s="538"/>
      <c r="E81" s="543"/>
      <c r="F81" s="225"/>
    </row>
    <row r="82" spans="2:6" ht="15.75" thickBot="1">
      <c r="B82" s="523" t="s">
        <v>421</v>
      </c>
      <c r="C82" s="1327"/>
      <c r="D82" s="539"/>
      <c r="E82" s="542"/>
      <c r="F82" s="225"/>
    </row>
    <row r="83" spans="2:6" ht="15.75" thickBot="1">
      <c r="B83" s="529" t="s">
        <v>422</v>
      </c>
      <c r="C83" s="530"/>
      <c r="D83" s="540"/>
      <c r="E83" s="542"/>
      <c r="F83" s="225"/>
    </row>
    <row r="84" spans="2:6">
      <c r="B84" s="355"/>
      <c r="E84" s="310"/>
    </row>
    <row r="85" spans="2:6">
      <c r="B85" s="343" t="s">
        <v>445</v>
      </c>
    </row>
    <row r="86" spans="2:6" ht="15.75" thickBot="1">
      <c r="B86" s="342"/>
    </row>
    <row r="87" spans="2:6" ht="15.75" thickBot="1">
      <c r="B87" s="344" t="s">
        <v>446</v>
      </c>
      <c r="C87" s="345" t="s">
        <v>370</v>
      </c>
      <c r="D87" s="309" t="s">
        <v>424</v>
      </c>
      <c r="E87" s="306" t="s">
        <v>452</v>
      </c>
    </row>
    <row r="88" spans="2:6" ht="15.75" thickBot="1">
      <c r="B88" s="529" t="s">
        <v>447</v>
      </c>
      <c r="C88" s="531">
        <v>64.88</v>
      </c>
      <c r="D88" s="532">
        <f>'Support Models '!Z29</f>
        <v>70.469553216649572</v>
      </c>
      <c r="E88" s="533"/>
      <c r="F88" s="225"/>
    </row>
    <row r="89" spans="2:6" ht="15.75" thickBot="1">
      <c r="B89" s="339" t="s">
        <v>448</v>
      </c>
      <c r="C89" s="347">
        <v>83386</v>
      </c>
      <c r="D89" s="307">
        <f>'Support Models '!K28</f>
        <v>87813.904450059112</v>
      </c>
      <c r="E89" s="305">
        <f t="shared" ref="E89:E92" si="6">(D89-C89)/C89</f>
        <v>5.3101293383291101E-2</v>
      </c>
    </row>
    <row r="90" spans="2:6" ht="15.75" thickBot="1">
      <c r="B90" s="339" t="s">
        <v>449</v>
      </c>
      <c r="C90" s="341">
        <v>383.58</v>
      </c>
      <c r="D90" s="308">
        <f>'Support Models '!AE30</f>
        <v>400.58872668754935</v>
      </c>
      <c r="E90" s="305">
        <f t="shared" si="6"/>
        <v>4.4342058208325173E-2</v>
      </c>
    </row>
    <row r="91" spans="2:6" ht="15.75" thickBot="1">
      <c r="B91" s="339" t="s">
        <v>450</v>
      </c>
      <c r="C91" s="347">
        <v>173430</v>
      </c>
      <c r="D91" s="307">
        <f>'Support Models '!P29</f>
        <v>182493.8622787265</v>
      </c>
      <c r="E91" s="305">
        <f t="shared" si="6"/>
        <v>5.2262366826538113E-2</v>
      </c>
    </row>
    <row r="92" spans="2:6" ht="15.75" thickBot="1">
      <c r="B92" s="339" t="s">
        <v>451</v>
      </c>
      <c r="C92" s="347">
        <v>188957</v>
      </c>
      <c r="D92" s="307">
        <f>'Support Models '!U34</f>
        <v>191889.69460728284</v>
      </c>
      <c r="E92" s="305">
        <f t="shared" si="6"/>
        <v>1.5520433788019726E-2</v>
      </c>
    </row>
    <row r="93" spans="2:6">
      <c r="B93" s="342"/>
      <c r="E93" s="310"/>
    </row>
  </sheetData>
  <mergeCells count="4">
    <mergeCell ref="F4:H4"/>
    <mergeCell ref="F15:H15"/>
    <mergeCell ref="C4:E4"/>
    <mergeCell ref="C15:E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8"/>
  <sheetViews>
    <sheetView zoomScale="80" zoomScaleNormal="80" workbookViewId="0">
      <selection activeCell="F23" sqref="F23:G23"/>
    </sheetView>
  </sheetViews>
  <sheetFormatPr defaultColWidth="8.85546875" defaultRowHeight="15"/>
  <cols>
    <col min="1" max="1" width="43.85546875" customWidth="1"/>
    <col min="2" max="2" width="12.5703125" customWidth="1"/>
    <col min="3" max="3" width="11.140625" bestFit="1" customWidth="1"/>
    <col min="4" max="4" width="39.5703125" customWidth="1"/>
    <col min="6" max="6" width="30.42578125" customWidth="1"/>
    <col min="7" max="7" width="17.85546875" customWidth="1"/>
    <col min="8" max="8" width="18.140625" customWidth="1"/>
    <col min="9" max="9" width="12.42578125" customWidth="1"/>
    <col min="10" max="10" width="9.5703125" bestFit="1" customWidth="1"/>
    <col min="11" max="11" width="31.85546875" customWidth="1"/>
    <col min="12" max="12" width="18.5703125" bestFit="1" customWidth="1"/>
    <col min="13" max="13" width="19.85546875" customWidth="1"/>
    <col min="14" max="14" width="11" bestFit="1" customWidth="1"/>
  </cols>
  <sheetData>
    <row r="1" spans="1:14" ht="15.75" thickBot="1">
      <c r="A1" s="1484" t="s">
        <v>0</v>
      </c>
      <c r="B1" s="1485"/>
      <c r="C1" s="1485"/>
      <c r="D1" s="1486"/>
      <c r="F1" s="1426" t="s">
        <v>19</v>
      </c>
      <c r="G1" s="1491"/>
      <c r="H1" s="1491"/>
      <c r="I1" s="1492"/>
      <c r="K1" s="1426" t="s">
        <v>38</v>
      </c>
      <c r="L1" s="1491"/>
      <c r="M1" s="1491"/>
      <c r="N1" s="1492"/>
    </row>
    <row r="2" spans="1:14">
      <c r="A2" s="1487" t="s">
        <v>1</v>
      </c>
      <c r="B2" s="1488"/>
      <c r="C2" s="1488"/>
      <c r="D2" s="546" t="s">
        <v>2</v>
      </c>
      <c r="F2" s="547" t="s">
        <v>20</v>
      </c>
      <c r="G2" s="337">
        <v>8</v>
      </c>
      <c r="H2" s="548" t="s">
        <v>21</v>
      </c>
      <c r="I2" s="549">
        <v>2920</v>
      </c>
      <c r="K2" s="547" t="s">
        <v>20</v>
      </c>
      <c r="L2" s="337">
        <v>5</v>
      </c>
      <c r="M2" s="548" t="s">
        <v>21</v>
      </c>
      <c r="N2" s="549">
        <v>1825</v>
      </c>
    </row>
    <row r="3" spans="1:14">
      <c r="A3" s="550" t="s">
        <v>3</v>
      </c>
      <c r="B3" s="551">
        <f>'M2024 BLS SALARY CH (40 50 53)'!C12</f>
        <v>66537.12000000001</v>
      </c>
      <c r="C3" s="552"/>
      <c r="D3" s="553" t="s">
        <v>627</v>
      </c>
      <c r="F3" s="554" t="s">
        <v>22</v>
      </c>
      <c r="G3" s="555" t="s">
        <v>23</v>
      </c>
      <c r="H3" s="555" t="s">
        <v>24</v>
      </c>
      <c r="I3" s="556" t="s">
        <v>25</v>
      </c>
      <c r="K3" s="554" t="s">
        <v>22</v>
      </c>
      <c r="L3" s="555" t="s">
        <v>23</v>
      </c>
      <c r="M3" s="555" t="s">
        <v>24</v>
      </c>
      <c r="N3" s="556" t="s">
        <v>25</v>
      </c>
    </row>
    <row r="4" spans="1:14">
      <c r="A4" s="550" t="s">
        <v>4</v>
      </c>
      <c r="B4" s="551">
        <f>'M2024 BLS SALARY CH (40 50 53)'!C8</f>
        <v>56388.633600000001</v>
      </c>
      <c r="C4" s="552"/>
      <c r="D4" s="553" t="s">
        <v>628</v>
      </c>
      <c r="F4" s="557" t="s">
        <v>3</v>
      </c>
      <c r="G4" s="558">
        <f>B3</f>
        <v>66537.12000000001</v>
      </c>
      <c r="H4" s="559">
        <v>0.43</v>
      </c>
      <c r="I4" s="560">
        <f>H4*G4</f>
        <v>28610.961600000002</v>
      </c>
      <c r="K4" s="557" t="s">
        <v>3</v>
      </c>
      <c r="L4" s="558">
        <f>G4</f>
        <v>66537.12000000001</v>
      </c>
      <c r="M4" s="559">
        <v>0.55000000000000004</v>
      </c>
      <c r="N4" s="560">
        <f>M4*L4</f>
        <v>36595.416000000012</v>
      </c>
    </row>
    <row r="5" spans="1:14">
      <c r="A5" s="561" t="s">
        <v>5</v>
      </c>
      <c r="B5" s="551">
        <f>'M2024 BLS SALARY CH (40 50 53)'!C14</f>
        <v>75175.152000000002</v>
      </c>
      <c r="C5" s="552"/>
      <c r="D5" s="553" t="s">
        <v>629</v>
      </c>
      <c r="F5" s="557" t="s">
        <v>4</v>
      </c>
      <c r="G5" s="558">
        <f>B4</f>
        <v>56388.633600000001</v>
      </c>
      <c r="H5" s="562">
        <v>0.22</v>
      </c>
      <c r="I5" s="560">
        <f t="shared" ref="I5:I8" si="0">H5*G5</f>
        <v>12405.499392</v>
      </c>
      <c r="K5" s="557" t="s">
        <v>4</v>
      </c>
      <c r="L5" s="558">
        <f t="shared" ref="L5:L8" si="1">G5</f>
        <v>56388.633600000001</v>
      </c>
      <c r="M5" s="559">
        <v>0.25</v>
      </c>
      <c r="N5" s="560">
        <f t="shared" ref="N5:N8" si="2">M5*L5</f>
        <v>14097.1584</v>
      </c>
    </row>
    <row r="6" spans="1:14">
      <c r="A6" s="550" t="s">
        <v>6</v>
      </c>
      <c r="B6" s="551">
        <f>'M2024 BLS SALARY CH (40 50 53)'!C6</f>
        <v>46842.432000000008</v>
      </c>
      <c r="C6" s="552"/>
      <c r="D6" s="553" t="s">
        <v>630</v>
      </c>
      <c r="F6" s="563" t="s">
        <v>5</v>
      </c>
      <c r="G6" s="558">
        <f>B5</f>
        <v>75175.152000000002</v>
      </c>
      <c r="H6" s="562">
        <v>1</v>
      </c>
      <c r="I6" s="560">
        <f t="shared" si="0"/>
        <v>75175.152000000002</v>
      </c>
      <c r="K6" s="563" t="s">
        <v>5</v>
      </c>
      <c r="L6" s="558">
        <f t="shared" si="1"/>
        <v>75175.152000000002</v>
      </c>
      <c r="M6" s="562">
        <v>1</v>
      </c>
      <c r="N6" s="560">
        <f t="shared" si="2"/>
        <v>75175.152000000002</v>
      </c>
    </row>
    <row r="7" spans="1:14">
      <c r="A7" s="550" t="s">
        <v>7</v>
      </c>
      <c r="B7" s="564">
        <f>'M2024 BLS SALARY CH (40 50 53)'!C22</f>
        <v>81486.911999999997</v>
      </c>
      <c r="C7" s="565"/>
      <c r="D7" s="566" t="s">
        <v>631</v>
      </c>
      <c r="F7" s="557" t="s">
        <v>6</v>
      </c>
      <c r="G7" s="558">
        <f>B6</f>
        <v>46842.432000000008</v>
      </c>
      <c r="H7" s="562">
        <v>1.004</v>
      </c>
      <c r="I7" s="560">
        <f t="shared" si="0"/>
        <v>47029.801728000006</v>
      </c>
      <c r="K7" s="557" t="s">
        <v>6</v>
      </c>
      <c r="L7" s="558">
        <f t="shared" si="1"/>
        <v>46842.432000000008</v>
      </c>
      <c r="M7" s="562">
        <v>0.6</v>
      </c>
      <c r="N7" s="560">
        <f t="shared" si="2"/>
        <v>28105.459200000005</v>
      </c>
    </row>
    <row r="8" spans="1:14" ht="15.75" thickBot="1">
      <c r="A8" s="567" t="s">
        <v>13</v>
      </c>
      <c r="B8" s="568"/>
      <c r="C8" s="568"/>
      <c r="D8" s="569"/>
      <c r="F8" s="557" t="s">
        <v>7</v>
      </c>
      <c r="G8" s="558">
        <f>B7</f>
        <v>81486.911999999997</v>
      </c>
      <c r="H8" s="562">
        <v>0.1</v>
      </c>
      <c r="I8" s="560">
        <f t="shared" si="0"/>
        <v>8148.6912000000002</v>
      </c>
      <c r="K8" s="557" t="s">
        <v>7</v>
      </c>
      <c r="L8" s="558">
        <f t="shared" si="1"/>
        <v>81486.911999999997</v>
      </c>
      <c r="M8" s="562">
        <v>0.15</v>
      </c>
      <c r="N8" s="560">
        <f t="shared" si="2"/>
        <v>12223.0368</v>
      </c>
    </row>
    <row r="9" spans="1:14" ht="15.75" thickBot="1">
      <c r="A9" s="550" t="s">
        <v>14</v>
      </c>
      <c r="B9" s="570"/>
      <c r="C9" s="570">
        <f>'M2024 BLS SALARY CHART (53_PCT)'!C38</f>
        <v>0.24970000000000001</v>
      </c>
      <c r="D9" s="571" t="s">
        <v>632</v>
      </c>
      <c r="F9" s="572" t="s">
        <v>26</v>
      </c>
      <c r="G9" s="573"/>
      <c r="H9" s="574">
        <f>SUM(H4:H8)</f>
        <v>2.754</v>
      </c>
      <c r="I9" s="575">
        <f>SUM(I4:I8)</f>
        <v>171370.10592</v>
      </c>
      <c r="K9" s="572" t="s">
        <v>26</v>
      </c>
      <c r="L9" s="573"/>
      <c r="M9" s="574">
        <f>SUM(M4:M8)</f>
        <v>2.5499999999999998</v>
      </c>
      <c r="N9" s="575">
        <f>SUM(N4:N8)</f>
        <v>166196.22240000003</v>
      </c>
    </row>
    <row r="10" spans="1:14">
      <c r="A10" s="550" t="s">
        <v>15</v>
      </c>
      <c r="B10" s="576"/>
      <c r="C10" s="577">
        <f>'M2024 BLS SALARY CHART (53_PCT)'!C41</f>
        <v>0.12</v>
      </c>
      <c r="D10" s="571" t="s">
        <v>633</v>
      </c>
      <c r="F10" s="578"/>
      <c r="G10" s="579"/>
      <c r="H10" s="580"/>
      <c r="I10" s="581"/>
      <c r="K10" s="578"/>
      <c r="L10" s="579"/>
      <c r="M10" s="580"/>
      <c r="N10" s="581"/>
    </row>
    <row r="11" spans="1:14">
      <c r="A11" s="550" t="s">
        <v>16</v>
      </c>
      <c r="B11" s="576"/>
      <c r="C11" s="582">
        <f>'M2024 BLS SALARY CHART (53_PCT)'!C18*(1+2.58%)*0.4</f>
        <v>34538.301940480007</v>
      </c>
      <c r="D11" s="553" t="s">
        <v>277</v>
      </c>
      <c r="F11" s="583" t="s">
        <v>27</v>
      </c>
      <c r="G11" s="584"/>
      <c r="H11" s="585">
        <f>C9</f>
        <v>0.24970000000000001</v>
      </c>
      <c r="I11" s="586">
        <f>H11*I9</f>
        <v>42791.115448224002</v>
      </c>
      <c r="K11" s="583" t="s">
        <v>27</v>
      </c>
      <c r="L11" s="584"/>
      <c r="M11" s="585">
        <f>H11</f>
        <v>0.24970000000000001</v>
      </c>
      <c r="N11" s="586">
        <f>M11*N9</f>
        <v>41499.196733280005</v>
      </c>
    </row>
    <row r="12" spans="1:14" ht="15.75" thickBot="1">
      <c r="A12" s="550" t="s">
        <v>18</v>
      </c>
      <c r="B12" s="587"/>
      <c r="C12" s="576">
        <f>3.03*(1+2.58%)</f>
        <v>3.108174</v>
      </c>
      <c r="D12" s="566" t="s">
        <v>637</v>
      </c>
      <c r="F12" s="588" t="s">
        <v>28</v>
      </c>
      <c r="G12" s="589"/>
      <c r="H12" s="589"/>
      <c r="I12" s="590">
        <f>I11+I9</f>
        <v>214161.22136822401</v>
      </c>
      <c r="K12" s="588" t="s">
        <v>28</v>
      </c>
      <c r="L12" s="589"/>
      <c r="M12" s="589"/>
      <c r="N12" s="590">
        <f>N11+N9</f>
        <v>207695.41913328003</v>
      </c>
    </row>
    <row r="13" spans="1:14" ht="15.75" thickTop="1">
      <c r="A13" s="1400" t="s">
        <v>536</v>
      </c>
      <c r="B13" s="591"/>
      <c r="C13" s="1401">
        <v>1.4999999999999999E-2</v>
      </c>
      <c r="D13" s="1402" t="s">
        <v>12</v>
      </c>
      <c r="F13" s="578" t="str">
        <f>A13</f>
        <v>Misc FC Specific expenses</v>
      </c>
      <c r="H13" s="592">
        <f>C13</f>
        <v>1.4999999999999999E-2</v>
      </c>
      <c r="I13" s="593">
        <f>I12*H13</f>
        <v>3212.4183205233599</v>
      </c>
      <c r="K13" s="578" t="str">
        <f>A13</f>
        <v>Misc FC Specific expenses</v>
      </c>
      <c r="L13" s="453"/>
      <c r="M13" s="592">
        <f>C13</f>
        <v>1.4999999999999999E-2</v>
      </c>
      <c r="N13" s="594">
        <f>(N12+N14)*M13</f>
        <v>3633.5058161064003</v>
      </c>
    </row>
    <row r="14" spans="1:14">
      <c r="A14" s="595" t="s">
        <v>622</v>
      </c>
      <c r="B14" s="596"/>
      <c r="C14" s="597">
        <f>'CAF FALL 2025'!CW30</f>
        <v>2.9959041375791508E-2</v>
      </c>
      <c r="D14" s="598" t="s">
        <v>625</v>
      </c>
      <c r="F14" s="578" t="s">
        <v>29</v>
      </c>
      <c r="H14" s="592">
        <v>0.12</v>
      </c>
      <c r="I14" s="593">
        <f>H14*I12</f>
        <v>25699.346564186879</v>
      </c>
      <c r="K14" s="578" t="s">
        <v>16</v>
      </c>
      <c r="L14" s="453"/>
      <c r="M14" s="453"/>
      <c r="N14" s="594">
        <f>C11</f>
        <v>34538.301940480007</v>
      </c>
    </row>
    <row r="15" spans="1:14">
      <c r="A15" s="578"/>
      <c r="B15" s="599" t="s">
        <v>33</v>
      </c>
      <c r="C15" s="599" t="s">
        <v>41</v>
      </c>
      <c r="D15" s="600"/>
      <c r="F15" s="578" t="s">
        <v>30</v>
      </c>
      <c r="H15" s="601">
        <f>C12</f>
        <v>3.108174</v>
      </c>
      <c r="I15" s="593">
        <f>H15*I2</f>
        <v>9075.8680800000002</v>
      </c>
      <c r="K15" s="578" t="s">
        <v>29</v>
      </c>
      <c r="M15" s="592">
        <v>0.12</v>
      </c>
      <c r="N15" s="593">
        <f>(N12+N14)*M15</f>
        <v>29068.046528851202</v>
      </c>
    </row>
    <row r="16" spans="1:14" ht="15.75" thickBot="1">
      <c r="A16" s="602" t="s">
        <v>662</v>
      </c>
      <c r="B16" s="603">
        <v>36.79</v>
      </c>
      <c r="C16" s="604">
        <f>B16*(1+2.58%)</f>
        <v>37.739182</v>
      </c>
      <c r="D16" s="605" t="s">
        <v>591</v>
      </c>
      <c r="F16" s="578"/>
      <c r="I16" s="600"/>
      <c r="K16" s="578" t="s">
        <v>30</v>
      </c>
      <c r="M16" s="601">
        <f>C12</f>
        <v>3.108174</v>
      </c>
      <c r="N16" s="593">
        <f>M16*N2</f>
        <v>5672.4175500000001</v>
      </c>
    </row>
    <row r="17" spans="1:14" ht="15.75" thickBot="1">
      <c r="A17" s="606"/>
      <c r="B17" s="607"/>
      <c r="C17" s="608"/>
      <c r="D17" s="607"/>
      <c r="F17" s="609" t="s">
        <v>31</v>
      </c>
      <c r="G17" s="610"/>
      <c r="H17" s="610"/>
      <c r="I17" s="611">
        <f>SUM(I12:I16)</f>
        <v>252148.85433293425</v>
      </c>
      <c r="K17" s="609" t="s">
        <v>31</v>
      </c>
      <c r="L17" s="612"/>
      <c r="M17" s="612"/>
      <c r="N17" s="611">
        <f>N16+N15+N14+N12+N13</f>
        <v>280607.69096871762</v>
      </c>
    </row>
    <row r="18" spans="1:14" ht="15.75" thickTop="1">
      <c r="A18" s="607"/>
      <c r="B18" s="607"/>
      <c r="C18" s="613"/>
      <c r="D18" s="607"/>
      <c r="F18" s="578" t="s">
        <v>17</v>
      </c>
      <c r="G18" s="614"/>
      <c r="H18" s="592">
        <f>C14</f>
        <v>2.9959041375791508E-2</v>
      </c>
      <c r="I18" s="594">
        <f>(I12+I15)*H18</f>
        <v>6687.9691993906126</v>
      </c>
      <c r="K18" s="615" t="s">
        <v>17</v>
      </c>
      <c r="L18" s="453"/>
      <c r="M18" s="592">
        <f>H18</f>
        <v>2.9959041375791508E-2</v>
      </c>
      <c r="N18" s="581">
        <f>(N12+N14+N16)*M18</f>
        <v>7427.0302643419327</v>
      </c>
    </row>
    <row r="19" spans="1:14" ht="15.75" thickBot="1">
      <c r="C19" s="102"/>
      <c r="F19" s="616" t="s">
        <v>32</v>
      </c>
      <c r="G19" s="617"/>
      <c r="H19" s="617"/>
      <c r="I19" s="618">
        <f>(I17+I18)/I2</f>
        <v>88.642747785042758</v>
      </c>
      <c r="K19" s="619" t="s">
        <v>32</v>
      </c>
      <c r="L19" s="620"/>
      <c r="M19" s="621"/>
      <c r="N19" s="622">
        <f>(N17+N18)/N2</f>
        <v>157.82724451126549</v>
      </c>
    </row>
    <row r="20" spans="1:14">
      <c r="A20" s="1403" t="s">
        <v>665</v>
      </c>
      <c r="C20" s="102"/>
      <c r="G20" s="592"/>
      <c r="H20" s="592" t="s">
        <v>33</v>
      </c>
      <c r="I20" s="623">
        <v>79.540000000000006</v>
      </c>
      <c r="K20" s="624"/>
      <c r="L20" s="625"/>
      <c r="M20" s="337" t="s">
        <v>33</v>
      </c>
      <c r="N20" s="623">
        <v>143.03</v>
      </c>
    </row>
    <row r="21" spans="1:14" ht="15.75" thickBot="1">
      <c r="A21" s="484" t="s">
        <v>666</v>
      </c>
      <c r="F21" s="626"/>
      <c r="G21" s="626"/>
      <c r="H21" s="626"/>
      <c r="I21" s="627">
        <f>(I19-I20)/I20</f>
        <v>0.11444239106163881</v>
      </c>
      <c r="K21" s="627"/>
      <c r="L21" s="627"/>
      <c r="M21" s="627"/>
      <c r="N21" s="627">
        <f>(N19-N20)/N20</f>
        <v>0.10345553038709004</v>
      </c>
    </row>
    <row r="22" spans="1:14" ht="15.75" thickBot="1">
      <c r="A22" s="484" t="s">
        <v>667</v>
      </c>
      <c r="F22" s="1341" t="s">
        <v>34</v>
      </c>
      <c r="G22" s="1342"/>
      <c r="H22" s="1342"/>
      <c r="I22" s="1343"/>
      <c r="K22" s="1493" t="s">
        <v>39</v>
      </c>
      <c r="L22" s="1494"/>
      <c r="M22" s="1495"/>
    </row>
    <row r="23" spans="1:14">
      <c r="A23" s="484" t="s">
        <v>663</v>
      </c>
      <c r="F23" s="1347"/>
      <c r="G23" s="1348"/>
      <c r="H23" s="628" t="s">
        <v>280</v>
      </c>
      <c r="I23" s="629" t="s">
        <v>43</v>
      </c>
      <c r="K23" s="630"/>
      <c r="L23" s="628" t="s">
        <v>280</v>
      </c>
      <c r="M23" s="629" t="s">
        <v>43</v>
      </c>
    </row>
    <row r="24" spans="1:14">
      <c r="A24" s="484" t="s">
        <v>664</v>
      </c>
      <c r="F24" s="1501" t="s">
        <v>278</v>
      </c>
      <c r="G24" s="1502"/>
      <c r="H24" s="631">
        <v>36.79</v>
      </c>
      <c r="I24" s="631">
        <f>C16</f>
        <v>37.739182</v>
      </c>
      <c r="J24" s="535">
        <f>(I24-H24)/H24</f>
        <v>2.580000000000001E-2</v>
      </c>
      <c r="K24" s="632" t="s">
        <v>279</v>
      </c>
      <c r="L24" s="633">
        <v>36.79</v>
      </c>
      <c r="M24" s="634">
        <f>I24</f>
        <v>37.739182</v>
      </c>
      <c r="N24" s="535">
        <f>(M24-L24)/L24</f>
        <v>2.580000000000001E-2</v>
      </c>
    </row>
    <row r="25" spans="1:14">
      <c r="A25" s="484" t="s">
        <v>668</v>
      </c>
      <c r="F25" s="1501" t="s">
        <v>35</v>
      </c>
      <c r="G25" s="1502"/>
      <c r="H25" s="631">
        <v>36.562146426468267</v>
      </c>
      <c r="I25" s="631">
        <f>H25*(C14+1)</f>
        <v>37.65751328404658</v>
      </c>
      <c r="J25" s="535">
        <f t="shared" ref="J25:J39" si="3">(I25-H25)/H25</f>
        <v>2.9959041375791567E-2</v>
      </c>
      <c r="K25" s="635" t="s">
        <v>35</v>
      </c>
      <c r="L25" s="633">
        <v>70.7001092064055</v>
      </c>
      <c r="M25" s="634">
        <f>L25*(C14+1)</f>
        <v>72.818216703393176</v>
      </c>
      <c r="N25" s="535">
        <f t="shared" ref="N25:N46" si="4">(M25-L25)/L25</f>
        <v>2.9959041375791445E-2</v>
      </c>
    </row>
    <row r="26" spans="1:14" ht="15.75" thickBot="1">
      <c r="F26" s="1489" t="s">
        <v>528</v>
      </c>
      <c r="G26" s="1490"/>
      <c r="H26" s="636">
        <f>SUM(H24:H25)</f>
        <v>73.352146426468266</v>
      </c>
      <c r="I26" s="637">
        <f>SUM(I24:I25)</f>
        <v>75.396695284046586</v>
      </c>
      <c r="J26" s="351">
        <f t="shared" si="3"/>
        <v>2.7873061078422221E-2</v>
      </c>
      <c r="K26" s="638" t="s">
        <v>40</v>
      </c>
      <c r="L26" s="639">
        <f>SUM(L24:L25)</f>
        <v>107.49010920640549</v>
      </c>
      <c r="M26" s="640">
        <f>M25+M24</f>
        <v>110.55739870339318</v>
      </c>
      <c r="N26" s="351">
        <f t="shared" si="4"/>
        <v>2.8535551034726266E-2</v>
      </c>
    </row>
    <row r="27" spans="1:14" ht="15.75" thickBot="1">
      <c r="I27" s="351">
        <f>(I26-H26)/H26</f>
        <v>2.7873061078422221E-2</v>
      </c>
      <c r="J27" s="351"/>
      <c r="N27" s="351"/>
    </row>
    <row r="28" spans="1:14" ht="15.75" thickBot="1">
      <c r="F28" s="1338" t="s">
        <v>36</v>
      </c>
      <c r="G28" s="1339"/>
      <c r="H28" s="1339"/>
      <c r="I28" s="1340"/>
      <c r="J28" s="351"/>
      <c r="K28" s="1496" t="s">
        <v>681</v>
      </c>
      <c r="L28" s="1497"/>
      <c r="M28" s="1498"/>
      <c r="N28" s="351"/>
    </row>
    <row r="29" spans="1:14">
      <c r="F29" s="630"/>
      <c r="G29" s="641"/>
      <c r="H29" s="628" t="s">
        <v>280</v>
      </c>
      <c r="I29" s="629" t="s">
        <v>43</v>
      </c>
      <c r="J29" s="535"/>
      <c r="K29" s="642"/>
      <c r="L29" s="643" t="s">
        <v>280</v>
      </c>
      <c r="M29" s="644" t="s">
        <v>43</v>
      </c>
      <c r="N29" s="535"/>
    </row>
    <row r="30" spans="1:14" ht="15.75" thickBot="1">
      <c r="F30" s="1499" t="s">
        <v>278</v>
      </c>
      <c r="G30" s="1500"/>
      <c r="H30" s="633">
        <v>36.79</v>
      </c>
      <c r="I30" s="631">
        <f>C16</f>
        <v>37.739182</v>
      </c>
      <c r="J30" s="535">
        <f t="shared" si="3"/>
        <v>2.580000000000001E-2</v>
      </c>
      <c r="K30" s="645" t="s">
        <v>535</v>
      </c>
      <c r="L30" s="646">
        <v>90.234294772904477</v>
      </c>
      <c r="M30" s="647">
        <f>L30*(I21+1)</f>
        <v>100.5609232224764</v>
      </c>
      <c r="N30" s="535">
        <f t="shared" si="4"/>
        <v>0.11444239106163884</v>
      </c>
    </row>
    <row r="31" spans="1:14">
      <c r="F31" s="1503" t="s">
        <v>533</v>
      </c>
      <c r="G31" s="1500"/>
      <c r="H31" s="633">
        <v>11.38631712764583</v>
      </c>
      <c r="I31" s="631">
        <f>H31*(C14+1)</f>
        <v>11.727440273590855</v>
      </c>
      <c r="J31" s="535">
        <f t="shared" si="3"/>
        <v>2.9959041375791477E-2</v>
      </c>
      <c r="K31" s="1344" t="s">
        <v>682</v>
      </c>
      <c r="L31" s="1345"/>
      <c r="M31" s="1346"/>
      <c r="N31" s="535"/>
    </row>
    <row r="32" spans="1:14">
      <c r="F32" s="1501" t="s">
        <v>527</v>
      </c>
      <c r="G32" s="1502"/>
      <c r="H32" s="633">
        <v>36.562146426468267</v>
      </c>
      <c r="I32" s="631">
        <f>H32*(C14+1)</f>
        <v>37.65751328404658</v>
      </c>
      <c r="J32" s="535">
        <f t="shared" si="3"/>
        <v>2.9959041375791567E-2</v>
      </c>
      <c r="K32" s="645" t="s">
        <v>530</v>
      </c>
      <c r="L32" s="646">
        <v>73.352146426468266</v>
      </c>
      <c r="M32" s="649">
        <f>I26</f>
        <v>75.396695284046586</v>
      </c>
      <c r="N32" s="535">
        <f t="shared" si="4"/>
        <v>2.7873061078422221E-2</v>
      </c>
    </row>
    <row r="33" spans="6:19" ht="15.75" thickBot="1">
      <c r="F33" s="1489" t="s">
        <v>528</v>
      </c>
      <c r="G33" s="1490"/>
      <c r="H33" s="669">
        <f>SUM(H30:H32)</f>
        <v>84.738463554114105</v>
      </c>
      <c r="I33" s="650">
        <f>SUM(I30:I32)</f>
        <v>87.12413555763743</v>
      </c>
      <c r="J33" s="535">
        <f t="shared" si="3"/>
        <v>2.8153354491727733E-2</v>
      </c>
      <c r="K33" s="651" t="s">
        <v>529</v>
      </c>
      <c r="L33" s="646">
        <v>36.79</v>
      </c>
      <c r="M33" s="649">
        <f>I24</f>
        <v>37.739182</v>
      </c>
      <c r="N33" s="535">
        <f t="shared" si="4"/>
        <v>2.580000000000001E-2</v>
      </c>
    </row>
    <row r="34" spans="6:19" ht="15.75" thickBot="1">
      <c r="J34" s="351"/>
      <c r="K34" s="638" t="s">
        <v>593</v>
      </c>
      <c r="L34" s="646">
        <v>110.14214642646826</v>
      </c>
      <c r="M34" s="640">
        <f>M32+M33</f>
        <v>113.13587728404659</v>
      </c>
      <c r="N34" s="351">
        <f t="shared" si="4"/>
        <v>2.7180611189350348E-2</v>
      </c>
    </row>
    <row r="35" spans="6:19" ht="15.75" thickBot="1">
      <c r="F35" s="1506" t="s">
        <v>769</v>
      </c>
      <c r="G35" s="1507"/>
      <c r="H35" s="1507"/>
      <c r="I35" s="1508"/>
      <c r="J35" s="351"/>
      <c r="K35" s="652" t="s">
        <v>37</v>
      </c>
      <c r="L35" s="639">
        <f>L30+L32+L33</f>
        <v>200.37644119937275</v>
      </c>
      <c r="M35" s="639">
        <f>M34+M30</f>
        <v>213.696800506523</v>
      </c>
      <c r="N35" s="351">
        <f t="shared" si="4"/>
        <v>6.6476673741782941E-2</v>
      </c>
    </row>
    <row r="36" spans="6:19">
      <c r="F36" s="653"/>
      <c r="G36" s="654"/>
      <c r="H36" s="628" t="s">
        <v>280</v>
      </c>
      <c r="I36" s="629" t="s">
        <v>43</v>
      </c>
      <c r="J36" s="351"/>
      <c r="N36" s="351"/>
    </row>
    <row r="37" spans="6:19" ht="15.75" thickBot="1">
      <c r="F37" s="1503" t="str">
        <f>F24</f>
        <v xml:space="preserve">DCF Departmental Stipend </v>
      </c>
      <c r="G37" s="1500"/>
      <c r="H37" s="670">
        <v>36.79</v>
      </c>
      <c r="I37" s="655">
        <f>C16</f>
        <v>37.739182</v>
      </c>
      <c r="J37" s="535">
        <f t="shared" si="3"/>
        <v>2.580000000000001E-2</v>
      </c>
      <c r="K37" s="656"/>
      <c r="L37" s="656"/>
      <c r="M37" s="656"/>
      <c r="N37" s="351"/>
    </row>
    <row r="38" spans="6:19" ht="15.75" thickBot="1">
      <c r="F38" s="1504" t="s">
        <v>428</v>
      </c>
      <c r="G38" s="1505"/>
      <c r="H38" s="671">
        <v>10.328492458850066</v>
      </c>
      <c r="I38" s="657">
        <f>H38*(I21+1)</f>
        <v>11.510509831902972</v>
      </c>
      <c r="J38" s="535">
        <f t="shared" si="3"/>
        <v>0.11444239106163874</v>
      </c>
      <c r="K38" s="1481" t="s">
        <v>683</v>
      </c>
      <c r="L38" s="1482"/>
      <c r="M38" s="1483"/>
      <c r="N38" s="351"/>
    </row>
    <row r="39" spans="6:19" ht="15.75" thickBot="1">
      <c r="F39" s="1509" t="s">
        <v>768</v>
      </c>
      <c r="G39" s="1510"/>
      <c r="H39" s="672">
        <f>H38+H37</f>
        <v>47.118492458850064</v>
      </c>
      <c r="I39" s="658">
        <f>I38+I37</f>
        <v>49.249691831902972</v>
      </c>
      <c r="J39" s="351">
        <f t="shared" si="3"/>
        <v>4.5230635825501971E-2</v>
      </c>
      <c r="K39" s="653"/>
      <c r="L39" s="628" t="s">
        <v>280</v>
      </c>
      <c r="M39" s="629" t="s">
        <v>43</v>
      </c>
      <c r="N39" s="351"/>
    </row>
    <row r="40" spans="6:19" ht="15.75" thickBot="1">
      <c r="J40" s="351"/>
      <c r="K40" s="648" t="str">
        <f>F24</f>
        <v xml:space="preserve">DCF Departmental Stipend </v>
      </c>
      <c r="L40" s="633">
        <v>36.79</v>
      </c>
      <c r="M40" s="634">
        <f>C16</f>
        <v>37.739182</v>
      </c>
      <c r="N40" s="535">
        <f t="shared" si="4"/>
        <v>2.580000000000001E-2</v>
      </c>
    </row>
    <row r="41" spans="6:19" ht="15.75" thickBot="1">
      <c r="F41" s="1481" t="s">
        <v>42</v>
      </c>
      <c r="G41" s="1482"/>
      <c r="H41" s="1483"/>
      <c r="I41" s="656"/>
      <c r="J41" s="351"/>
      <c r="K41" s="659" t="s">
        <v>534</v>
      </c>
      <c r="L41" s="660">
        <v>63.438052568312486</v>
      </c>
      <c r="M41" s="634">
        <f>L41*(C14+1)</f>
        <v>65.338595810006197</v>
      </c>
      <c r="N41" s="535">
        <f t="shared" si="4"/>
        <v>2.9959041375791518E-2</v>
      </c>
    </row>
    <row r="42" spans="6:19" ht="15.75" thickBot="1">
      <c r="F42" s="661"/>
      <c r="G42" s="628" t="s">
        <v>280</v>
      </c>
      <c r="H42" s="629" t="s">
        <v>43</v>
      </c>
      <c r="I42" s="656"/>
      <c r="J42" s="351"/>
      <c r="K42" s="662"/>
      <c r="L42" s="663">
        <f>L40+L41</f>
        <v>100.22805256831248</v>
      </c>
      <c r="M42" s="664">
        <f>M41+M40</f>
        <v>103.0777778100062</v>
      </c>
      <c r="N42" s="351">
        <f t="shared" si="4"/>
        <v>2.8432411572113805E-2</v>
      </c>
    </row>
    <row r="43" spans="6:19">
      <c r="F43" s="1399" t="s">
        <v>532</v>
      </c>
      <c r="G43" s="665">
        <v>36.79</v>
      </c>
      <c r="H43" s="655">
        <f>C16</f>
        <v>37.739182</v>
      </c>
      <c r="I43" s="656"/>
      <c r="J43" s="351">
        <f>(H43-G43)/G43</f>
        <v>2.580000000000001E-2</v>
      </c>
      <c r="N43" s="351"/>
    </row>
    <row r="44" spans="6:19" ht="15.75" thickBot="1">
      <c r="F44" s="1349"/>
      <c r="G44" s="1350"/>
      <c r="H44" s="666">
        <f>H43</f>
        <v>37.739182</v>
      </c>
      <c r="I44" s="656"/>
      <c r="J44" s="351"/>
      <c r="N44" s="351"/>
    </row>
    <row r="45" spans="6:19" ht="15.75" thickBot="1">
      <c r="F45" s="656"/>
      <c r="G45" s="656"/>
      <c r="H45" s="656"/>
      <c r="I45" s="656"/>
      <c r="J45" s="656"/>
      <c r="K45" s="1481" t="s">
        <v>684</v>
      </c>
      <c r="L45" s="1482"/>
      <c r="M45" s="1483"/>
      <c r="N45" s="351"/>
      <c r="O45" s="667"/>
      <c r="P45" s="667"/>
      <c r="Q45" s="667"/>
      <c r="R45" s="667"/>
      <c r="S45" s="667"/>
    </row>
    <row r="46" spans="6:19" ht="15.75" thickBot="1">
      <c r="F46" s="656"/>
      <c r="G46" s="656"/>
      <c r="H46" s="656"/>
      <c r="I46" s="656"/>
      <c r="J46" s="656"/>
      <c r="K46" s="668" t="s">
        <v>531</v>
      </c>
      <c r="L46" s="660">
        <v>82.093931863974731</v>
      </c>
      <c r="M46" s="664">
        <f>L46*(I21+1)</f>
        <v>91.488957718139261</v>
      </c>
      <c r="N46" s="351">
        <f t="shared" si="4"/>
        <v>0.11444239106163884</v>
      </c>
      <c r="O46" s="667"/>
      <c r="P46" s="667"/>
      <c r="Q46" s="667"/>
      <c r="R46" s="667"/>
      <c r="S46" s="667"/>
    </row>
    <row r="47" spans="6:19">
      <c r="F47" s="656"/>
      <c r="G47" s="656"/>
      <c r="H47" s="656"/>
      <c r="N47" s="667"/>
      <c r="O47" s="667"/>
      <c r="P47" s="667"/>
      <c r="Q47" s="667"/>
      <c r="R47" s="667"/>
      <c r="S47" s="667"/>
    </row>
    <row r="48" spans="6:19">
      <c r="F48" s="656"/>
      <c r="G48" s="656"/>
      <c r="H48" s="656"/>
    </row>
  </sheetData>
  <mergeCells count="20">
    <mergeCell ref="F38:G38"/>
    <mergeCell ref="F35:I35"/>
    <mergeCell ref="F37:G37"/>
    <mergeCell ref="F39:G39"/>
    <mergeCell ref="K45:M45"/>
    <mergeCell ref="A1:D1"/>
    <mergeCell ref="A2:C2"/>
    <mergeCell ref="F33:G33"/>
    <mergeCell ref="K1:N1"/>
    <mergeCell ref="K22:M22"/>
    <mergeCell ref="K28:M28"/>
    <mergeCell ref="F26:G26"/>
    <mergeCell ref="F30:G30"/>
    <mergeCell ref="F32:G32"/>
    <mergeCell ref="F24:G24"/>
    <mergeCell ref="F25:G25"/>
    <mergeCell ref="F41:H41"/>
    <mergeCell ref="F1:I1"/>
    <mergeCell ref="K38:M38"/>
    <mergeCell ref="F31:G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vt:i4>
      </vt:variant>
    </vt:vector>
  </HeadingPairs>
  <TitlesOfParts>
    <vt:vector size="25" baseType="lpstr">
      <vt:lpstr>M2024 BLS SALARY CHART (53_PCT)</vt:lpstr>
      <vt:lpstr>CAF FALL 2025</vt:lpstr>
      <vt:lpstr>M2024 BLS SALARY CH (40 50 53)</vt:lpstr>
      <vt:lpstr>CAF FALL 2023</vt:lpstr>
      <vt:lpstr>M2020 Benchmark Chart</vt:lpstr>
      <vt:lpstr>CAF Fall 2021 rpt</vt:lpstr>
      <vt:lpstr>VALUES  2.37</vt:lpstr>
      <vt:lpstr>Complete Rate Chart </vt:lpstr>
      <vt:lpstr>IFC &amp; Enhanced FC</vt:lpstr>
      <vt:lpstr>IFC Family Residential</vt:lpstr>
      <vt:lpstr>Transition to Adulthood</vt:lpstr>
      <vt:lpstr>Emerg Homes &amp; Exploited Youth</vt:lpstr>
      <vt:lpstr>Child Home Based Rehab</vt:lpstr>
      <vt:lpstr>Acute A &amp; B</vt:lpstr>
      <vt:lpstr>Support Models wip</vt:lpstr>
      <vt:lpstr>Support Models </vt:lpstr>
      <vt:lpstr>SL Add-Ons</vt:lpstr>
      <vt:lpstr>SL Stipend</vt:lpstr>
      <vt:lpstr>SL Models</vt:lpstr>
      <vt:lpstr>SL RDP Add On Model</vt:lpstr>
      <vt:lpstr>PSS BTL UFR FY22</vt:lpstr>
      <vt:lpstr>FY21 FAS0 UFR</vt:lpstr>
      <vt:lpstr>'M2024 BLS SALARY CHART (53_PCT)'!Print_Area</vt:lpstr>
      <vt:lpstr>'CAF FALL 2023'!Print_Titles</vt:lpstr>
      <vt:lpstr>'CAF FALL 2025'!Print_Titles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Harrison, Deborah (EHS)</cp:lastModifiedBy>
  <dcterms:created xsi:type="dcterms:W3CDTF">2022-01-28T14:09:28Z</dcterms:created>
  <dcterms:modified xsi:type="dcterms:W3CDTF">2026-06-26T18:20:44Z</dcterms:modified>
</cp:coreProperties>
</file>