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dministrative Services-POS Policy Office\Rate Setting\Rate Projects\Placement and Support Services-CMR 411\Rate Review 2022\3. Sign off\Website\"/>
    </mc:Choice>
  </mc:AlternateContent>
  <xr:revisionPtr revIDLastSave="0" documentId="13_ncr:1_{413FEC31-91B5-43A1-9665-7465E7A78EF6}" xr6:coauthVersionLast="44" xr6:coauthVersionMax="44" xr10:uidLastSave="{00000000-0000-0000-0000-000000000000}"/>
  <bookViews>
    <workbookView xWindow="28680" yWindow="-120" windowWidth="29040" windowHeight="15840" tabRatio="908" firstSheet="3" activeTab="12" xr2:uid="{00000000-000D-0000-FFFF-FFFF00000000}"/>
  </bookViews>
  <sheets>
    <sheet name="M2020 Benchmark Chart" sheetId="7" r:id="rId1"/>
    <sheet name="CAF Fall 2021 rpt" sheetId="8" r:id="rId2"/>
    <sheet name="IFC &amp; Enhanced FC" sheetId="1" r:id="rId3"/>
    <sheet name="IFC Family Residential" sheetId="10" r:id="rId4"/>
    <sheet name="Transition to Adulthood" sheetId="2" r:id="rId5"/>
    <sheet name="Emerg Homes &amp; Exploited Youth" sheetId="4" r:id="rId6"/>
    <sheet name="Child Home Based Rehab" sheetId="5" r:id="rId7"/>
    <sheet name="Acute A &amp; B" sheetId="6" r:id="rId8"/>
    <sheet name="Support Models " sheetId="14" r:id="rId9"/>
    <sheet name="AMSS products" sheetId="11" r:id="rId10"/>
    <sheet name=" Shared Living  " sheetId="16" r:id="rId11"/>
    <sheet name="Shared Living Add on Rates" sheetId="17" r:id="rId12"/>
    <sheet name="Stipend Rates " sheetId="18" r:id="rId13"/>
    <sheet name="DDS Calc for Respite Care" sheetId="19" state="hidden" r:id="rId14"/>
    <sheet name="Sh living FY20 Below the line" sheetId="20" state="hidden" r:id="rId15"/>
    <sheet name="FY21 FAS0 UFR" sheetId="15" state="hidden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xlnm._FilterDatabase" localSheetId="14" hidden="1">'Sh living FY20 Below the line'!#REF!</definedName>
    <definedName name="alldata">#REF!</definedName>
    <definedName name="alled">#REF!</definedName>
    <definedName name="allstem">#REF!</definedName>
    <definedName name="asdfasd">'[3]Complete UFR List'!#REF!</definedName>
    <definedName name="asdfasdf" localSheetId="10">#REF!</definedName>
    <definedName name="asdfasdf" localSheetId="11">#REF!</definedName>
    <definedName name="asdfasdf">#REF!</definedName>
    <definedName name="autsupp2">#REF!</definedName>
    <definedName name="Average" localSheetId="10">#REF!</definedName>
    <definedName name="Average">#REF!</definedName>
    <definedName name="CAF_NEW">[4]RawDataCalcs!$L$70:$DB$70</definedName>
    <definedName name="Cap">[5]RawDataCalcs!$L$70:$DB$70</definedName>
    <definedName name="Data" localSheetId="10">#REF!</definedName>
    <definedName name="Data" localSheetId="11">#REF!</definedName>
    <definedName name="Data" localSheetId="12">#REF!</definedName>
    <definedName name="Data">#REF!</definedName>
    <definedName name="Fisc">'[3]Complete UFR List'!#REF!</definedName>
    <definedName name="Floor">[5]RawDataCalcs!$L$69:$DB$69</definedName>
    <definedName name="Funds">'[6]RawDataCalcs3386&amp;3401'!$L$68:$DB$68</definedName>
    <definedName name="gk" localSheetId="10">#REF!</definedName>
    <definedName name="gk" localSheetId="11">#REF!</definedName>
    <definedName name="gk" localSheetId="12">#REF!</definedName>
    <definedName name="gk">#REF!</definedName>
    <definedName name="hhh" localSheetId="10">#REF!</definedName>
    <definedName name="hhh" localSheetId="12">#REF!</definedName>
    <definedName name="hhh">#REF!</definedName>
    <definedName name="JailDAverage" localSheetId="10">#REF!</definedName>
    <definedName name="JailDAverage">#REF!</definedName>
    <definedName name="JailDCap">[7]ALLRawDataCalcs!$L$80:$DB$80</definedName>
    <definedName name="JailDFloor">[7]ALLRawDataCalcs!$L$79:$DB$79</definedName>
    <definedName name="JailDgk" localSheetId="10">#REF!</definedName>
    <definedName name="JailDgk" localSheetId="11">#REF!</definedName>
    <definedName name="JailDgk" localSheetId="12">#REF!</definedName>
    <definedName name="JailDgk">#REF!</definedName>
    <definedName name="JailDMax" localSheetId="10">#REF!</definedName>
    <definedName name="JailDMax" localSheetId="11">#REF!</definedName>
    <definedName name="JailDMax" localSheetId="12">#REF!</definedName>
    <definedName name="JailDMax">#REF!</definedName>
    <definedName name="JailDMedian" localSheetId="10">#REF!</definedName>
    <definedName name="JailDMedian" localSheetId="11">#REF!</definedName>
    <definedName name="JailDMedian" localSheetId="12">#REF!</definedName>
    <definedName name="JailDMedian">#REF!</definedName>
    <definedName name="jm">'[3]Complete UFR List'!#REF!</definedName>
    <definedName name="kls" localSheetId="10">#REF!</definedName>
    <definedName name="kls">#REF!</definedName>
    <definedName name="ListProviders">'[8]List of Programs'!$A$24:$A$29</definedName>
    <definedName name="Max" localSheetId="10">#REF!</definedName>
    <definedName name="Max" localSheetId="11">#REF!</definedName>
    <definedName name="Max" localSheetId="12">#REF!</definedName>
    <definedName name="Max">#REF!</definedName>
    <definedName name="Median" localSheetId="10">#REF!</definedName>
    <definedName name="Median" localSheetId="11">#REF!</definedName>
    <definedName name="Median" localSheetId="12">#REF!</definedName>
    <definedName name="Median">#REF!</definedName>
    <definedName name="Min" localSheetId="10">#REF!</definedName>
    <definedName name="Min" localSheetId="11">#REF!</definedName>
    <definedName name="Min" localSheetId="12">#REF!</definedName>
    <definedName name="Min">#REF!</definedName>
    <definedName name="MT" localSheetId="10">#REF!</definedName>
    <definedName name="MT">#REF!</definedName>
    <definedName name="new" localSheetId="10">#REF!</definedName>
    <definedName name="new">#REF!</definedName>
    <definedName name="ok" localSheetId="10">#REF!</definedName>
    <definedName name="ok" localSheetId="12">#REF!</definedName>
    <definedName name="ok">#REF!</definedName>
    <definedName name="_xlnm.Print_Area" localSheetId="10">' Shared Living  '!$A$1:$F$35</definedName>
    <definedName name="_xlnm.Print_Area" localSheetId="11">'Shared Living Add on Rates'!$A$4:$K$26</definedName>
    <definedName name="_xlnm.Print_Area" localSheetId="12">'Stipend Rates '!$L$1:$AA$30</definedName>
    <definedName name="Program_File" localSheetId="10">#REF!</definedName>
    <definedName name="Program_File" localSheetId="11">#REF!</definedName>
    <definedName name="Program_File" localSheetId="12">#REF!</definedName>
    <definedName name="Program_File">#REF!</definedName>
    <definedName name="Programs">'[8]List of Programs'!$B$3:$B$19</definedName>
    <definedName name="ProvFTE" localSheetId="10">'[9]FTE Data'!$A$3:$AW$56</definedName>
    <definedName name="ProvFTE" localSheetId="11">'[9]FTE Data'!$A$3:$AW$56</definedName>
    <definedName name="ProvFTE" localSheetId="12">'[9]FTE Data'!$A$3:$AW$56</definedName>
    <definedName name="ProvFTE">'[9]FTE Data'!$A$3:$AW$56</definedName>
    <definedName name="PurchasedBy" localSheetId="10">'[9]FTE Data'!$C$263:$AZ$657</definedName>
    <definedName name="PurchasedBy" localSheetId="11">'[9]FTE Data'!$C$263:$AZ$657</definedName>
    <definedName name="PurchasedBy" localSheetId="12">'[9]FTE Data'!$C$263:$AZ$657</definedName>
    <definedName name="PurchasedBy">'[9]FTE Data'!$C$263:$AZ$657</definedName>
    <definedName name="resmay2007" localSheetId="10">#REF!</definedName>
    <definedName name="resmay2007" localSheetId="11">#REF!</definedName>
    <definedName name="resmay2007" localSheetId="12">#REF!</definedName>
    <definedName name="resmay2007">#REF!</definedName>
    <definedName name="sheet1">#REF!</definedName>
    <definedName name="Site_list" localSheetId="10">[9]Lists!$A$2:$A$53</definedName>
    <definedName name="Site_list" localSheetId="11">[9]Lists!$A$2:$A$53</definedName>
    <definedName name="Site_list" localSheetId="12">[9]Lists!$A$2:$A$53</definedName>
    <definedName name="Site_list">[9]Lists!$A$2:$A$53</definedName>
    <definedName name="Source" localSheetId="10">#REF!</definedName>
    <definedName name="Source" localSheetId="11">#REF!</definedName>
    <definedName name="Source" localSheetId="12">#REF!</definedName>
    <definedName name="Source">#REF!</definedName>
    <definedName name="Source_2" localSheetId="10">#REF!</definedName>
    <definedName name="Source_2" localSheetId="12">#REF!</definedName>
    <definedName name="Source_2">#REF!</definedName>
    <definedName name="SourcePathAndFileName" localSheetId="10">#REF!</definedName>
    <definedName name="SourcePathAndFileName">#REF!</definedName>
    <definedName name="Total_UFR" localSheetId="10">#REF!</definedName>
    <definedName name="Total_UFR" localSheetId="12">#REF!</definedName>
    <definedName name="Total_UFR">#REF!</definedName>
    <definedName name="Total_UFRs" localSheetId="10">#REF!</definedName>
    <definedName name="Total_UFRs">#REF!</definedName>
    <definedName name="Total_UFRs_" localSheetId="10">#REF!</definedName>
    <definedName name="Total_UFRs_">#REF!</definedName>
    <definedName name="UFR" localSheetId="10">'[10]Complete UFR List'!#REF!</definedName>
    <definedName name="UFR">'[10]Complete UFR List'!#REF!</definedName>
    <definedName name="UFRS" localSheetId="10">'[10]Complete UFR List'!#REF!</definedName>
    <definedName name="UFRS">'[10]Complete UFR List'!#REF!</definedName>
    <definedName name="UPDATE">'[3]Complete UFR List'!#REF!</definedName>
    <definedName name="wefqwerqwe">'[3]Complete UFR List'!#REF!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1" i="16" l="1"/>
  <c r="D31" i="16"/>
  <c r="C31" i="16"/>
  <c r="AQ294" i="20"/>
  <c r="AO294" i="20"/>
  <c r="AM294" i="20"/>
  <c r="AK294" i="20"/>
  <c r="AI294" i="20"/>
  <c r="AG294" i="20"/>
  <c r="AE294" i="20"/>
  <c r="AC294" i="20"/>
  <c r="AA294" i="20"/>
  <c r="Y294" i="20"/>
  <c r="W294" i="20"/>
  <c r="U294" i="20"/>
  <c r="S294" i="20"/>
  <c r="Q294" i="20"/>
  <c r="O294" i="20"/>
  <c r="M294" i="20"/>
  <c r="K294" i="20"/>
  <c r="I294" i="20"/>
  <c r="G294" i="20"/>
  <c r="E294" i="20"/>
  <c r="AQ293" i="20"/>
  <c r="AO293" i="20"/>
  <c r="AM293" i="20"/>
  <c r="AK293" i="20"/>
  <c r="AI293" i="20"/>
  <c r="AG293" i="20"/>
  <c r="AE293" i="20"/>
  <c r="AC293" i="20"/>
  <c r="AA293" i="20"/>
  <c r="Y293" i="20"/>
  <c r="W293" i="20"/>
  <c r="U293" i="20"/>
  <c r="S293" i="20"/>
  <c r="Q293" i="20"/>
  <c r="O293" i="20"/>
  <c r="M293" i="20"/>
  <c r="K293" i="20"/>
  <c r="I293" i="20"/>
  <c r="G293" i="20"/>
  <c r="E293" i="20"/>
  <c r="AQ292" i="20"/>
  <c r="AO292" i="20"/>
  <c r="AM292" i="20"/>
  <c r="AK292" i="20"/>
  <c r="AI292" i="20"/>
  <c r="AG292" i="20"/>
  <c r="AE292" i="20"/>
  <c r="AC292" i="20"/>
  <c r="AA292" i="20"/>
  <c r="Y292" i="20"/>
  <c r="W292" i="20"/>
  <c r="U292" i="20"/>
  <c r="S292" i="20"/>
  <c r="Q292" i="20"/>
  <c r="O292" i="20"/>
  <c r="M292" i="20"/>
  <c r="K292" i="20"/>
  <c r="I292" i="20"/>
  <c r="G292" i="20"/>
  <c r="E292" i="20"/>
  <c r="AQ291" i="20"/>
  <c r="AO291" i="20"/>
  <c r="AM291" i="20"/>
  <c r="AK291" i="20"/>
  <c r="AI291" i="20"/>
  <c r="AG291" i="20"/>
  <c r="AE291" i="20"/>
  <c r="AC291" i="20"/>
  <c r="AA291" i="20"/>
  <c r="Y291" i="20"/>
  <c r="W291" i="20"/>
  <c r="U291" i="20"/>
  <c r="S291" i="20"/>
  <c r="Q291" i="20"/>
  <c r="O291" i="20"/>
  <c r="M291" i="20"/>
  <c r="K291" i="20"/>
  <c r="I291" i="20"/>
  <c r="G291" i="20"/>
  <c r="E291" i="20"/>
  <c r="AQ290" i="20"/>
  <c r="AO290" i="20"/>
  <c r="AM290" i="20"/>
  <c r="AK290" i="20"/>
  <c r="AI290" i="20"/>
  <c r="AG290" i="20"/>
  <c r="AE290" i="20"/>
  <c r="AC290" i="20"/>
  <c r="AA290" i="20"/>
  <c r="Y290" i="20"/>
  <c r="W290" i="20"/>
  <c r="U290" i="20"/>
  <c r="S290" i="20"/>
  <c r="Q290" i="20"/>
  <c r="O290" i="20"/>
  <c r="M290" i="20"/>
  <c r="K290" i="20"/>
  <c r="I290" i="20"/>
  <c r="G290" i="20"/>
  <c r="E290" i="20"/>
  <c r="AQ289" i="20"/>
  <c r="AO289" i="20"/>
  <c r="AM289" i="20"/>
  <c r="AK289" i="20"/>
  <c r="AI289" i="20"/>
  <c r="AG289" i="20"/>
  <c r="AE289" i="20"/>
  <c r="AC289" i="20"/>
  <c r="AA289" i="20"/>
  <c r="Y289" i="20"/>
  <c r="W289" i="20"/>
  <c r="U289" i="20"/>
  <c r="S289" i="20"/>
  <c r="Q289" i="20"/>
  <c r="O289" i="20"/>
  <c r="M289" i="20"/>
  <c r="K289" i="20"/>
  <c r="I289" i="20"/>
  <c r="G289" i="20"/>
  <c r="E289" i="20"/>
  <c r="AQ288" i="20"/>
  <c r="AO288" i="20"/>
  <c r="AM288" i="20"/>
  <c r="AK288" i="20"/>
  <c r="AI288" i="20"/>
  <c r="AG288" i="20"/>
  <c r="AE288" i="20"/>
  <c r="AC288" i="20"/>
  <c r="AA288" i="20"/>
  <c r="Y288" i="20"/>
  <c r="W288" i="20"/>
  <c r="U288" i="20"/>
  <c r="S288" i="20"/>
  <c r="Q288" i="20"/>
  <c r="O288" i="20"/>
  <c r="M288" i="20"/>
  <c r="K288" i="20"/>
  <c r="I288" i="20"/>
  <c r="G288" i="20"/>
  <c r="E288" i="20"/>
  <c r="AQ287" i="20"/>
  <c r="AO287" i="20"/>
  <c r="AM287" i="20"/>
  <c r="AK287" i="20"/>
  <c r="AI287" i="20"/>
  <c r="AG287" i="20"/>
  <c r="AE287" i="20"/>
  <c r="AC287" i="20"/>
  <c r="AA287" i="20"/>
  <c r="Y287" i="20"/>
  <c r="W287" i="20"/>
  <c r="U287" i="20"/>
  <c r="S287" i="20"/>
  <c r="Q287" i="20"/>
  <c r="O287" i="20"/>
  <c r="M287" i="20"/>
  <c r="K287" i="20"/>
  <c r="I287" i="20"/>
  <c r="G287" i="20"/>
  <c r="E287" i="20"/>
  <c r="AQ286" i="20"/>
  <c r="AO286" i="20"/>
  <c r="AM286" i="20"/>
  <c r="AK286" i="20"/>
  <c r="AI286" i="20"/>
  <c r="AG286" i="20"/>
  <c r="AE286" i="20"/>
  <c r="AC286" i="20"/>
  <c r="AA286" i="20"/>
  <c r="Y286" i="20"/>
  <c r="W286" i="20"/>
  <c r="U286" i="20"/>
  <c r="S286" i="20"/>
  <c r="Q286" i="20"/>
  <c r="O286" i="20"/>
  <c r="M286" i="20"/>
  <c r="K286" i="20"/>
  <c r="I286" i="20"/>
  <c r="G286" i="20"/>
  <c r="E286" i="20"/>
  <c r="AQ285" i="20"/>
  <c r="AO285" i="20"/>
  <c r="AM285" i="20"/>
  <c r="AK285" i="20"/>
  <c r="AI285" i="20"/>
  <c r="AG285" i="20"/>
  <c r="AE285" i="20"/>
  <c r="AC285" i="20"/>
  <c r="AA285" i="20"/>
  <c r="Y285" i="20"/>
  <c r="W285" i="20"/>
  <c r="U285" i="20"/>
  <c r="S285" i="20"/>
  <c r="Q285" i="20"/>
  <c r="O285" i="20"/>
  <c r="M285" i="20"/>
  <c r="K285" i="20"/>
  <c r="I285" i="20"/>
  <c r="G285" i="20"/>
  <c r="E285" i="20"/>
  <c r="AQ284" i="20"/>
  <c r="AO284" i="20"/>
  <c r="AM284" i="20"/>
  <c r="AK284" i="20"/>
  <c r="AI284" i="20"/>
  <c r="AG284" i="20"/>
  <c r="AE284" i="20"/>
  <c r="AC284" i="20"/>
  <c r="AA284" i="20"/>
  <c r="Y284" i="20"/>
  <c r="W284" i="20"/>
  <c r="U284" i="20"/>
  <c r="S284" i="20"/>
  <c r="Q284" i="20"/>
  <c r="O284" i="20"/>
  <c r="M284" i="20"/>
  <c r="K284" i="20"/>
  <c r="I284" i="20"/>
  <c r="G284" i="20"/>
  <c r="E284" i="20"/>
  <c r="AQ283" i="20"/>
  <c r="AO283" i="20"/>
  <c r="AM283" i="20"/>
  <c r="AK283" i="20"/>
  <c r="AI283" i="20"/>
  <c r="AG283" i="20"/>
  <c r="AE283" i="20"/>
  <c r="AC283" i="20"/>
  <c r="AA283" i="20"/>
  <c r="Y283" i="20"/>
  <c r="W283" i="20"/>
  <c r="U283" i="20"/>
  <c r="S283" i="20"/>
  <c r="Q283" i="20"/>
  <c r="O283" i="20"/>
  <c r="M283" i="20"/>
  <c r="K283" i="20"/>
  <c r="I283" i="20"/>
  <c r="G283" i="20"/>
  <c r="E283" i="20"/>
  <c r="AQ282" i="20"/>
  <c r="AO282" i="20"/>
  <c r="AM282" i="20"/>
  <c r="AK282" i="20"/>
  <c r="AI282" i="20"/>
  <c r="AG282" i="20"/>
  <c r="AE282" i="20"/>
  <c r="AC282" i="20"/>
  <c r="AA282" i="20"/>
  <c r="Y282" i="20"/>
  <c r="W282" i="20"/>
  <c r="U282" i="20"/>
  <c r="S282" i="20"/>
  <c r="Q282" i="20"/>
  <c r="O282" i="20"/>
  <c r="M282" i="20"/>
  <c r="K282" i="20"/>
  <c r="I282" i="20"/>
  <c r="G282" i="20"/>
  <c r="E282" i="20"/>
  <c r="AQ281" i="20"/>
  <c r="AO281" i="20"/>
  <c r="AM281" i="20"/>
  <c r="AK281" i="20"/>
  <c r="AI281" i="20"/>
  <c r="AG281" i="20"/>
  <c r="AE281" i="20"/>
  <c r="AC281" i="20"/>
  <c r="AA281" i="20"/>
  <c r="Y281" i="20"/>
  <c r="W281" i="20"/>
  <c r="U281" i="20"/>
  <c r="S281" i="20"/>
  <c r="Q281" i="20"/>
  <c r="O281" i="20"/>
  <c r="M281" i="20"/>
  <c r="K281" i="20"/>
  <c r="I281" i="20"/>
  <c r="G281" i="20"/>
  <c r="E281" i="20"/>
  <c r="AQ280" i="20"/>
  <c r="AO280" i="20"/>
  <c r="AM280" i="20"/>
  <c r="AK280" i="20"/>
  <c r="AI280" i="20"/>
  <c r="AG280" i="20"/>
  <c r="AE280" i="20"/>
  <c r="AC280" i="20"/>
  <c r="AA280" i="20"/>
  <c r="Y280" i="20"/>
  <c r="W280" i="20"/>
  <c r="U280" i="20"/>
  <c r="S280" i="20"/>
  <c r="Q280" i="20"/>
  <c r="O280" i="20"/>
  <c r="M280" i="20"/>
  <c r="K280" i="20"/>
  <c r="I280" i="20"/>
  <c r="G280" i="20"/>
  <c r="E280" i="20"/>
  <c r="AQ279" i="20"/>
  <c r="AO279" i="20"/>
  <c r="AM279" i="20"/>
  <c r="AK279" i="20"/>
  <c r="AI279" i="20"/>
  <c r="AG279" i="20"/>
  <c r="AE279" i="20"/>
  <c r="AC279" i="20"/>
  <c r="AA279" i="20"/>
  <c r="Y279" i="20"/>
  <c r="W279" i="20"/>
  <c r="U279" i="20"/>
  <c r="S279" i="20"/>
  <c r="Q279" i="20"/>
  <c r="O279" i="20"/>
  <c r="M279" i="20"/>
  <c r="K279" i="20"/>
  <c r="I279" i="20"/>
  <c r="G279" i="20"/>
  <c r="E279" i="20"/>
  <c r="AQ278" i="20"/>
  <c r="AO278" i="20"/>
  <c r="AM278" i="20"/>
  <c r="AK278" i="20"/>
  <c r="AI278" i="20"/>
  <c r="AG278" i="20"/>
  <c r="AE278" i="20"/>
  <c r="AC278" i="20"/>
  <c r="AA278" i="20"/>
  <c r="Y278" i="20"/>
  <c r="W278" i="20"/>
  <c r="U278" i="20"/>
  <c r="S278" i="20"/>
  <c r="Q278" i="20"/>
  <c r="O278" i="20"/>
  <c r="M278" i="20"/>
  <c r="K278" i="20"/>
  <c r="I278" i="20"/>
  <c r="G278" i="20"/>
  <c r="E278" i="20"/>
  <c r="AQ277" i="20"/>
  <c r="AO277" i="20"/>
  <c r="AM277" i="20"/>
  <c r="AK277" i="20"/>
  <c r="AI277" i="20"/>
  <c r="AG277" i="20"/>
  <c r="AE277" i="20"/>
  <c r="AC277" i="20"/>
  <c r="AA277" i="20"/>
  <c r="Y277" i="20"/>
  <c r="W277" i="20"/>
  <c r="U277" i="20"/>
  <c r="S277" i="20"/>
  <c r="Q277" i="20"/>
  <c r="O277" i="20"/>
  <c r="M277" i="20"/>
  <c r="K277" i="20"/>
  <c r="I277" i="20"/>
  <c r="G277" i="20"/>
  <c r="E277" i="20"/>
  <c r="AQ276" i="20"/>
  <c r="AO276" i="20"/>
  <c r="AM276" i="20"/>
  <c r="AK276" i="20"/>
  <c r="AI276" i="20"/>
  <c r="AG276" i="20"/>
  <c r="AE276" i="20"/>
  <c r="AC276" i="20"/>
  <c r="AA276" i="20"/>
  <c r="Y276" i="20"/>
  <c r="W276" i="20"/>
  <c r="U276" i="20"/>
  <c r="S276" i="20"/>
  <c r="Q276" i="20"/>
  <c r="O276" i="20"/>
  <c r="M276" i="20"/>
  <c r="K276" i="20"/>
  <c r="I276" i="20"/>
  <c r="G276" i="20"/>
  <c r="E276" i="20"/>
  <c r="AQ275" i="20"/>
  <c r="AO275" i="20"/>
  <c r="AM275" i="20"/>
  <c r="AK275" i="20"/>
  <c r="AI275" i="20"/>
  <c r="AG275" i="20"/>
  <c r="AE275" i="20"/>
  <c r="AC275" i="20"/>
  <c r="AA275" i="20"/>
  <c r="Y275" i="20"/>
  <c r="W275" i="20"/>
  <c r="U275" i="20"/>
  <c r="S275" i="20"/>
  <c r="Q275" i="20"/>
  <c r="O275" i="20"/>
  <c r="M275" i="20"/>
  <c r="K275" i="20"/>
  <c r="I275" i="20"/>
  <c r="G275" i="20"/>
  <c r="E275" i="20"/>
  <c r="AQ274" i="20"/>
  <c r="AO274" i="20"/>
  <c r="AM274" i="20"/>
  <c r="AK274" i="20"/>
  <c r="AI274" i="20"/>
  <c r="AG274" i="20"/>
  <c r="AE274" i="20"/>
  <c r="AC274" i="20"/>
  <c r="AA274" i="20"/>
  <c r="Y274" i="20"/>
  <c r="W274" i="20"/>
  <c r="U274" i="20"/>
  <c r="S274" i="20"/>
  <c r="Q274" i="20"/>
  <c r="O274" i="20"/>
  <c r="M274" i="20"/>
  <c r="K274" i="20"/>
  <c r="I274" i="20"/>
  <c r="G274" i="20"/>
  <c r="E274" i="20"/>
  <c r="AQ273" i="20"/>
  <c r="AO273" i="20"/>
  <c r="AM273" i="20"/>
  <c r="AK273" i="20"/>
  <c r="AI273" i="20"/>
  <c r="AG273" i="20"/>
  <c r="AE273" i="20"/>
  <c r="AC273" i="20"/>
  <c r="AA273" i="20"/>
  <c r="Y273" i="20"/>
  <c r="W273" i="20"/>
  <c r="U273" i="20"/>
  <c r="S273" i="20"/>
  <c r="Q273" i="20"/>
  <c r="O273" i="20"/>
  <c r="M273" i="20"/>
  <c r="K273" i="20"/>
  <c r="I273" i="20"/>
  <c r="G273" i="20"/>
  <c r="E273" i="20"/>
  <c r="AQ272" i="20"/>
  <c r="AO272" i="20"/>
  <c r="AM272" i="20"/>
  <c r="AK272" i="20"/>
  <c r="AI272" i="20"/>
  <c r="AG272" i="20"/>
  <c r="AE272" i="20"/>
  <c r="AC272" i="20"/>
  <c r="AA272" i="20"/>
  <c r="Y272" i="20"/>
  <c r="W272" i="20"/>
  <c r="U272" i="20"/>
  <c r="S272" i="20"/>
  <c r="Q272" i="20"/>
  <c r="O272" i="20"/>
  <c r="M272" i="20"/>
  <c r="K272" i="20"/>
  <c r="I272" i="20"/>
  <c r="G272" i="20"/>
  <c r="E272" i="20"/>
  <c r="AQ271" i="20"/>
  <c r="AO271" i="20"/>
  <c r="AM271" i="20"/>
  <c r="AK271" i="20"/>
  <c r="AI271" i="20"/>
  <c r="AG271" i="20"/>
  <c r="AE271" i="20"/>
  <c r="AC271" i="20"/>
  <c r="AA271" i="20"/>
  <c r="Y271" i="20"/>
  <c r="W271" i="20"/>
  <c r="U271" i="20"/>
  <c r="S271" i="20"/>
  <c r="Q271" i="20"/>
  <c r="O271" i="20"/>
  <c r="M271" i="20"/>
  <c r="K271" i="20"/>
  <c r="I271" i="20"/>
  <c r="G271" i="20"/>
  <c r="E271" i="20"/>
  <c r="AQ270" i="20"/>
  <c r="AO270" i="20"/>
  <c r="AM270" i="20"/>
  <c r="AK270" i="20"/>
  <c r="AI270" i="20"/>
  <c r="AG270" i="20"/>
  <c r="AE270" i="20"/>
  <c r="AC270" i="20"/>
  <c r="AA270" i="20"/>
  <c r="Y270" i="20"/>
  <c r="W270" i="20"/>
  <c r="U270" i="20"/>
  <c r="S270" i="20"/>
  <c r="Q270" i="20"/>
  <c r="O270" i="20"/>
  <c r="M270" i="20"/>
  <c r="K270" i="20"/>
  <c r="I270" i="20"/>
  <c r="G270" i="20"/>
  <c r="E270" i="20"/>
  <c r="AQ269" i="20"/>
  <c r="AO269" i="20"/>
  <c r="AM269" i="20"/>
  <c r="AK269" i="20"/>
  <c r="AI269" i="20"/>
  <c r="AG269" i="20"/>
  <c r="AE269" i="20"/>
  <c r="AC269" i="20"/>
  <c r="AA269" i="20"/>
  <c r="Y269" i="20"/>
  <c r="W269" i="20"/>
  <c r="U269" i="20"/>
  <c r="S269" i="20"/>
  <c r="Q269" i="20"/>
  <c r="O269" i="20"/>
  <c r="M269" i="20"/>
  <c r="K269" i="20"/>
  <c r="I269" i="20"/>
  <c r="G269" i="20"/>
  <c r="E269" i="20"/>
  <c r="AQ268" i="20"/>
  <c r="AO268" i="20"/>
  <c r="AM268" i="20"/>
  <c r="AK268" i="20"/>
  <c r="AI268" i="20"/>
  <c r="AG268" i="20"/>
  <c r="AE268" i="20"/>
  <c r="AC268" i="20"/>
  <c r="AA268" i="20"/>
  <c r="Y268" i="20"/>
  <c r="W268" i="20"/>
  <c r="U268" i="20"/>
  <c r="S268" i="20"/>
  <c r="Q268" i="20"/>
  <c r="O268" i="20"/>
  <c r="M268" i="20"/>
  <c r="K268" i="20"/>
  <c r="I268" i="20"/>
  <c r="G268" i="20"/>
  <c r="E268" i="20"/>
  <c r="AQ267" i="20"/>
  <c r="AO267" i="20"/>
  <c r="AM267" i="20"/>
  <c r="AK267" i="20"/>
  <c r="AI267" i="20"/>
  <c r="AG267" i="20"/>
  <c r="AE267" i="20"/>
  <c r="AC267" i="20"/>
  <c r="AA267" i="20"/>
  <c r="Y267" i="20"/>
  <c r="W267" i="20"/>
  <c r="U267" i="20"/>
  <c r="S267" i="20"/>
  <c r="Q267" i="20"/>
  <c r="O267" i="20"/>
  <c r="M267" i="20"/>
  <c r="K267" i="20"/>
  <c r="I267" i="20"/>
  <c r="G267" i="20"/>
  <c r="E267" i="20"/>
  <c r="AQ266" i="20"/>
  <c r="AO266" i="20"/>
  <c r="AM266" i="20"/>
  <c r="AK266" i="20"/>
  <c r="AI266" i="20"/>
  <c r="AG266" i="20"/>
  <c r="AE266" i="20"/>
  <c r="AC266" i="20"/>
  <c r="AA266" i="20"/>
  <c r="Y266" i="20"/>
  <c r="W266" i="20"/>
  <c r="U266" i="20"/>
  <c r="S266" i="20"/>
  <c r="Q266" i="20"/>
  <c r="O266" i="20"/>
  <c r="M266" i="20"/>
  <c r="K266" i="20"/>
  <c r="I266" i="20"/>
  <c r="G266" i="20"/>
  <c r="E266" i="20"/>
  <c r="AQ265" i="20"/>
  <c r="AO265" i="20"/>
  <c r="AM265" i="20"/>
  <c r="AK265" i="20"/>
  <c r="AI265" i="20"/>
  <c r="AG265" i="20"/>
  <c r="AE265" i="20"/>
  <c r="AC265" i="20"/>
  <c r="AA265" i="20"/>
  <c r="Y265" i="20"/>
  <c r="W265" i="20"/>
  <c r="U265" i="20"/>
  <c r="S265" i="20"/>
  <c r="Q265" i="20"/>
  <c r="O265" i="20"/>
  <c r="M265" i="20"/>
  <c r="K265" i="20"/>
  <c r="I265" i="20"/>
  <c r="G265" i="20"/>
  <c r="E265" i="20"/>
  <c r="AQ264" i="20"/>
  <c r="AO264" i="20"/>
  <c r="AM264" i="20"/>
  <c r="AK264" i="20"/>
  <c r="AI264" i="20"/>
  <c r="AG264" i="20"/>
  <c r="AE264" i="20"/>
  <c r="AC264" i="20"/>
  <c r="AA264" i="20"/>
  <c r="Y264" i="20"/>
  <c r="W264" i="20"/>
  <c r="U264" i="20"/>
  <c r="S264" i="20"/>
  <c r="Q264" i="20"/>
  <c r="O264" i="20"/>
  <c r="M264" i="20"/>
  <c r="K264" i="20"/>
  <c r="I264" i="20"/>
  <c r="G264" i="20"/>
  <c r="E264" i="20"/>
  <c r="AQ263" i="20"/>
  <c r="AO263" i="20"/>
  <c r="AM263" i="20"/>
  <c r="AK263" i="20"/>
  <c r="AI263" i="20"/>
  <c r="AG263" i="20"/>
  <c r="AE263" i="20"/>
  <c r="AC263" i="20"/>
  <c r="AA263" i="20"/>
  <c r="Y263" i="20"/>
  <c r="W263" i="20"/>
  <c r="U263" i="20"/>
  <c r="S263" i="20"/>
  <c r="Q263" i="20"/>
  <c r="O263" i="20"/>
  <c r="M263" i="20"/>
  <c r="K263" i="20"/>
  <c r="I263" i="20"/>
  <c r="G263" i="20"/>
  <c r="E263" i="20"/>
  <c r="AQ262" i="20"/>
  <c r="AO262" i="20"/>
  <c r="AM262" i="20"/>
  <c r="AK262" i="20"/>
  <c r="AI262" i="20"/>
  <c r="AG262" i="20"/>
  <c r="AE262" i="20"/>
  <c r="AC262" i="20"/>
  <c r="AA262" i="20"/>
  <c r="Y262" i="20"/>
  <c r="W262" i="20"/>
  <c r="U262" i="20"/>
  <c r="S262" i="20"/>
  <c r="Q262" i="20"/>
  <c r="O262" i="20"/>
  <c r="M262" i="20"/>
  <c r="K262" i="20"/>
  <c r="I262" i="20"/>
  <c r="G262" i="20"/>
  <c r="E262" i="20"/>
  <c r="AQ261" i="20"/>
  <c r="AO261" i="20"/>
  <c r="AM261" i="20"/>
  <c r="AK261" i="20"/>
  <c r="AI261" i="20"/>
  <c r="AG261" i="20"/>
  <c r="AE261" i="20"/>
  <c r="AC261" i="20"/>
  <c r="AA261" i="20"/>
  <c r="Y261" i="20"/>
  <c r="W261" i="20"/>
  <c r="U261" i="20"/>
  <c r="S261" i="20"/>
  <c r="Q261" i="20"/>
  <c r="O261" i="20"/>
  <c r="M261" i="20"/>
  <c r="K261" i="20"/>
  <c r="I261" i="20"/>
  <c r="G261" i="20"/>
  <c r="E261" i="20"/>
  <c r="AQ260" i="20"/>
  <c r="AO260" i="20"/>
  <c r="AM260" i="20"/>
  <c r="AK260" i="20"/>
  <c r="AI260" i="20"/>
  <c r="AG260" i="20"/>
  <c r="AE260" i="20"/>
  <c r="AC260" i="20"/>
  <c r="AA260" i="20"/>
  <c r="Y260" i="20"/>
  <c r="W260" i="20"/>
  <c r="U260" i="20"/>
  <c r="S260" i="20"/>
  <c r="Q260" i="20"/>
  <c r="O260" i="20"/>
  <c r="M260" i="20"/>
  <c r="K260" i="20"/>
  <c r="I260" i="20"/>
  <c r="G260" i="20"/>
  <c r="E260" i="20"/>
  <c r="AQ259" i="20"/>
  <c r="AO259" i="20"/>
  <c r="AM259" i="20"/>
  <c r="AK259" i="20"/>
  <c r="AI259" i="20"/>
  <c r="AG259" i="20"/>
  <c r="AE259" i="20"/>
  <c r="AC259" i="20"/>
  <c r="AA259" i="20"/>
  <c r="Y259" i="20"/>
  <c r="W259" i="20"/>
  <c r="U259" i="20"/>
  <c r="S259" i="20"/>
  <c r="Q259" i="20"/>
  <c r="O259" i="20"/>
  <c r="M259" i="20"/>
  <c r="K259" i="20"/>
  <c r="I259" i="20"/>
  <c r="G259" i="20"/>
  <c r="E259" i="20"/>
  <c r="AQ258" i="20"/>
  <c r="AO258" i="20"/>
  <c r="AM258" i="20"/>
  <c r="AK258" i="20"/>
  <c r="AI258" i="20"/>
  <c r="AG258" i="20"/>
  <c r="AE258" i="20"/>
  <c r="AC258" i="20"/>
  <c r="AA258" i="20"/>
  <c r="Y258" i="20"/>
  <c r="W258" i="20"/>
  <c r="U258" i="20"/>
  <c r="S258" i="20"/>
  <c r="Q258" i="20"/>
  <c r="O258" i="20"/>
  <c r="M258" i="20"/>
  <c r="K258" i="20"/>
  <c r="I258" i="20"/>
  <c r="G258" i="20"/>
  <c r="E258" i="20"/>
  <c r="AQ257" i="20"/>
  <c r="AO257" i="20"/>
  <c r="AM257" i="20"/>
  <c r="AK257" i="20"/>
  <c r="AI257" i="20"/>
  <c r="AG257" i="20"/>
  <c r="AE257" i="20"/>
  <c r="AC257" i="20"/>
  <c r="AA257" i="20"/>
  <c r="Y257" i="20"/>
  <c r="W257" i="20"/>
  <c r="U257" i="20"/>
  <c r="S257" i="20"/>
  <c r="Q257" i="20"/>
  <c r="O257" i="20"/>
  <c r="M257" i="20"/>
  <c r="K257" i="20"/>
  <c r="I257" i="20"/>
  <c r="G257" i="20"/>
  <c r="E257" i="20"/>
  <c r="AQ256" i="20"/>
  <c r="AO256" i="20"/>
  <c r="AM256" i="20"/>
  <c r="AK256" i="20"/>
  <c r="AI256" i="20"/>
  <c r="AG256" i="20"/>
  <c r="AE256" i="20"/>
  <c r="AC256" i="20"/>
  <c r="AA256" i="20"/>
  <c r="Y256" i="20"/>
  <c r="W256" i="20"/>
  <c r="U256" i="20"/>
  <c r="S256" i="20"/>
  <c r="Q256" i="20"/>
  <c r="O256" i="20"/>
  <c r="M256" i="20"/>
  <c r="K256" i="20"/>
  <c r="I256" i="20"/>
  <c r="G256" i="20"/>
  <c r="E256" i="20"/>
  <c r="AQ255" i="20"/>
  <c r="AO255" i="20"/>
  <c r="AM255" i="20"/>
  <c r="AK255" i="20"/>
  <c r="AI255" i="20"/>
  <c r="AG255" i="20"/>
  <c r="AE255" i="20"/>
  <c r="AC255" i="20"/>
  <c r="AA255" i="20"/>
  <c r="Y255" i="20"/>
  <c r="W255" i="20"/>
  <c r="U255" i="20"/>
  <c r="S255" i="20"/>
  <c r="Q255" i="20"/>
  <c r="O255" i="20"/>
  <c r="M255" i="20"/>
  <c r="K255" i="20"/>
  <c r="I255" i="20"/>
  <c r="G255" i="20"/>
  <c r="E255" i="20"/>
  <c r="AQ254" i="20"/>
  <c r="AO254" i="20"/>
  <c r="AM254" i="20"/>
  <c r="AK254" i="20"/>
  <c r="AI254" i="20"/>
  <c r="AG254" i="20"/>
  <c r="AE254" i="20"/>
  <c r="AC254" i="20"/>
  <c r="AA254" i="20"/>
  <c r="Y254" i="20"/>
  <c r="W254" i="20"/>
  <c r="U254" i="20"/>
  <c r="S254" i="20"/>
  <c r="Q254" i="20"/>
  <c r="O254" i="20"/>
  <c r="M254" i="20"/>
  <c r="K254" i="20"/>
  <c r="I254" i="20"/>
  <c r="G254" i="20"/>
  <c r="E254" i="20"/>
  <c r="AQ253" i="20"/>
  <c r="AO253" i="20"/>
  <c r="AM253" i="20"/>
  <c r="AK253" i="20"/>
  <c r="AI253" i="20"/>
  <c r="AG253" i="20"/>
  <c r="AE253" i="20"/>
  <c r="AC253" i="20"/>
  <c r="AA253" i="20"/>
  <c r="Y253" i="20"/>
  <c r="W253" i="20"/>
  <c r="U253" i="20"/>
  <c r="S253" i="20"/>
  <c r="Q253" i="20"/>
  <c r="O253" i="20"/>
  <c r="M253" i="20"/>
  <c r="K253" i="20"/>
  <c r="I253" i="20"/>
  <c r="G253" i="20"/>
  <c r="E253" i="20"/>
  <c r="AQ252" i="20"/>
  <c r="AO252" i="20"/>
  <c r="AM252" i="20"/>
  <c r="AK252" i="20"/>
  <c r="AI252" i="20"/>
  <c r="AG252" i="20"/>
  <c r="AE252" i="20"/>
  <c r="AC252" i="20"/>
  <c r="AA252" i="20"/>
  <c r="Y252" i="20"/>
  <c r="W252" i="20"/>
  <c r="U252" i="20"/>
  <c r="S252" i="20"/>
  <c r="Q252" i="20"/>
  <c r="O252" i="20"/>
  <c r="M252" i="20"/>
  <c r="K252" i="20"/>
  <c r="I252" i="20"/>
  <c r="G252" i="20"/>
  <c r="E252" i="20"/>
  <c r="AQ251" i="20"/>
  <c r="AO251" i="20"/>
  <c r="AM251" i="20"/>
  <c r="AK251" i="20"/>
  <c r="AI251" i="20"/>
  <c r="AG251" i="20"/>
  <c r="AE251" i="20"/>
  <c r="AC251" i="20"/>
  <c r="AA251" i="20"/>
  <c r="Y251" i="20"/>
  <c r="W251" i="20"/>
  <c r="U251" i="20"/>
  <c r="S251" i="20"/>
  <c r="Q251" i="20"/>
  <c r="O251" i="20"/>
  <c r="M251" i="20"/>
  <c r="K251" i="20"/>
  <c r="I251" i="20"/>
  <c r="G251" i="20"/>
  <c r="E251" i="20"/>
  <c r="AQ250" i="20"/>
  <c r="AO250" i="20"/>
  <c r="AM250" i="20"/>
  <c r="AK250" i="20"/>
  <c r="AI250" i="20"/>
  <c r="AG250" i="20"/>
  <c r="AE250" i="20"/>
  <c r="AC250" i="20"/>
  <c r="AA250" i="20"/>
  <c r="Y250" i="20"/>
  <c r="W250" i="20"/>
  <c r="U250" i="20"/>
  <c r="S250" i="20"/>
  <c r="Q250" i="20"/>
  <c r="O250" i="20"/>
  <c r="M250" i="20"/>
  <c r="K250" i="20"/>
  <c r="I250" i="20"/>
  <c r="G250" i="20"/>
  <c r="E250" i="20"/>
  <c r="AQ249" i="20"/>
  <c r="AO249" i="20"/>
  <c r="AM249" i="20"/>
  <c r="AK249" i="20"/>
  <c r="AI249" i="20"/>
  <c r="AG249" i="20"/>
  <c r="AE249" i="20"/>
  <c r="AC249" i="20"/>
  <c r="AA249" i="20"/>
  <c r="Y249" i="20"/>
  <c r="W249" i="20"/>
  <c r="U249" i="20"/>
  <c r="S249" i="20"/>
  <c r="Q249" i="20"/>
  <c r="O249" i="20"/>
  <c r="M249" i="20"/>
  <c r="K249" i="20"/>
  <c r="I249" i="20"/>
  <c r="G249" i="20"/>
  <c r="E249" i="20"/>
  <c r="AQ248" i="20"/>
  <c r="AO248" i="20"/>
  <c r="AM248" i="20"/>
  <c r="AK248" i="20"/>
  <c r="AI248" i="20"/>
  <c r="AG248" i="20"/>
  <c r="AE248" i="20"/>
  <c r="AC248" i="20"/>
  <c r="AA248" i="20"/>
  <c r="Y248" i="20"/>
  <c r="W248" i="20"/>
  <c r="U248" i="20"/>
  <c r="S248" i="20"/>
  <c r="Q248" i="20"/>
  <c r="O248" i="20"/>
  <c r="M248" i="20"/>
  <c r="K248" i="20"/>
  <c r="I248" i="20"/>
  <c r="G248" i="20"/>
  <c r="E248" i="20"/>
  <c r="AQ247" i="20"/>
  <c r="AO247" i="20"/>
  <c r="AM247" i="20"/>
  <c r="AK247" i="20"/>
  <c r="AI247" i="20"/>
  <c r="AG247" i="20"/>
  <c r="AE247" i="20"/>
  <c r="AC247" i="20"/>
  <c r="AA247" i="20"/>
  <c r="Y247" i="20"/>
  <c r="W247" i="20"/>
  <c r="U247" i="20"/>
  <c r="S247" i="20"/>
  <c r="Q247" i="20"/>
  <c r="O247" i="20"/>
  <c r="M247" i="20"/>
  <c r="K247" i="20"/>
  <c r="I247" i="20"/>
  <c r="G247" i="20"/>
  <c r="E247" i="20"/>
  <c r="AQ246" i="20"/>
  <c r="AO246" i="20"/>
  <c r="AM246" i="20"/>
  <c r="AK246" i="20"/>
  <c r="AI246" i="20"/>
  <c r="AG246" i="20"/>
  <c r="AE246" i="20"/>
  <c r="AC246" i="20"/>
  <c r="AA246" i="20"/>
  <c r="Y246" i="20"/>
  <c r="W246" i="20"/>
  <c r="U246" i="20"/>
  <c r="S246" i="20"/>
  <c r="Q246" i="20"/>
  <c r="O246" i="20"/>
  <c r="M246" i="20"/>
  <c r="K246" i="20"/>
  <c r="I246" i="20"/>
  <c r="G246" i="20"/>
  <c r="E246" i="20"/>
  <c r="AQ245" i="20"/>
  <c r="AO245" i="20"/>
  <c r="AM245" i="20"/>
  <c r="AK245" i="20"/>
  <c r="AI245" i="20"/>
  <c r="AG245" i="20"/>
  <c r="AE245" i="20"/>
  <c r="AC245" i="20"/>
  <c r="AA245" i="20"/>
  <c r="Y245" i="20"/>
  <c r="W245" i="20"/>
  <c r="U245" i="20"/>
  <c r="S245" i="20"/>
  <c r="Q245" i="20"/>
  <c r="O245" i="20"/>
  <c r="M245" i="20"/>
  <c r="K245" i="20"/>
  <c r="I245" i="20"/>
  <c r="G245" i="20"/>
  <c r="E245" i="20"/>
  <c r="AQ244" i="20"/>
  <c r="AO244" i="20"/>
  <c r="AM244" i="20"/>
  <c r="AK244" i="20"/>
  <c r="AI244" i="20"/>
  <c r="AG244" i="20"/>
  <c r="AE244" i="20"/>
  <c r="AC244" i="20"/>
  <c r="AA244" i="20"/>
  <c r="Y244" i="20"/>
  <c r="W244" i="20"/>
  <c r="U244" i="20"/>
  <c r="S244" i="20"/>
  <c r="Q244" i="20"/>
  <c r="O244" i="20"/>
  <c r="M244" i="20"/>
  <c r="K244" i="20"/>
  <c r="I244" i="20"/>
  <c r="G244" i="20"/>
  <c r="E244" i="20"/>
  <c r="AQ243" i="20"/>
  <c r="AO243" i="20"/>
  <c r="AM243" i="20"/>
  <c r="AK243" i="20"/>
  <c r="AI243" i="20"/>
  <c r="AG243" i="20"/>
  <c r="AE243" i="20"/>
  <c r="AC243" i="20"/>
  <c r="AA243" i="20"/>
  <c r="Y243" i="20"/>
  <c r="W243" i="20"/>
  <c r="U243" i="20"/>
  <c r="S243" i="20"/>
  <c r="Q243" i="20"/>
  <c r="O243" i="20"/>
  <c r="M243" i="20"/>
  <c r="K243" i="20"/>
  <c r="I243" i="20"/>
  <c r="G243" i="20"/>
  <c r="E243" i="20"/>
  <c r="AQ242" i="20"/>
  <c r="AO242" i="20"/>
  <c r="AM242" i="20"/>
  <c r="AK242" i="20"/>
  <c r="AI242" i="20"/>
  <c r="AG242" i="20"/>
  <c r="AE242" i="20"/>
  <c r="AC242" i="20"/>
  <c r="AA242" i="20"/>
  <c r="Y242" i="20"/>
  <c r="W242" i="20"/>
  <c r="U242" i="20"/>
  <c r="S242" i="20"/>
  <c r="Q242" i="20"/>
  <c r="O242" i="20"/>
  <c r="M242" i="20"/>
  <c r="K242" i="20"/>
  <c r="I242" i="20"/>
  <c r="G242" i="20"/>
  <c r="E242" i="20"/>
  <c r="AQ241" i="20"/>
  <c r="AO241" i="20"/>
  <c r="AM241" i="20"/>
  <c r="AK241" i="20"/>
  <c r="AI241" i="20"/>
  <c r="AG241" i="20"/>
  <c r="AE241" i="20"/>
  <c r="AC241" i="20"/>
  <c r="AA241" i="20"/>
  <c r="Y241" i="20"/>
  <c r="W241" i="20"/>
  <c r="U241" i="20"/>
  <c r="S241" i="20"/>
  <c r="Q241" i="20"/>
  <c r="O241" i="20"/>
  <c r="M241" i="20"/>
  <c r="K241" i="20"/>
  <c r="I241" i="20"/>
  <c r="G241" i="20"/>
  <c r="E241" i="20"/>
  <c r="AQ240" i="20"/>
  <c r="AO240" i="20"/>
  <c r="AM240" i="20"/>
  <c r="AK240" i="20"/>
  <c r="AI240" i="20"/>
  <c r="AG240" i="20"/>
  <c r="AE240" i="20"/>
  <c r="AC240" i="20"/>
  <c r="AA240" i="20"/>
  <c r="Y240" i="20"/>
  <c r="W240" i="20"/>
  <c r="U240" i="20"/>
  <c r="S240" i="20"/>
  <c r="Q240" i="20"/>
  <c r="O240" i="20"/>
  <c r="M240" i="20"/>
  <c r="K240" i="20"/>
  <c r="I240" i="20"/>
  <c r="G240" i="20"/>
  <c r="E240" i="20"/>
  <c r="AQ239" i="20"/>
  <c r="AO239" i="20"/>
  <c r="AM239" i="20"/>
  <c r="AK239" i="20"/>
  <c r="AI239" i="20"/>
  <c r="AG239" i="20"/>
  <c r="AE239" i="20"/>
  <c r="AC239" i="20"/>
  <c r="AA239" i="20"/>
  <c r="Y239" i="20"/>
  <c r="W239" i="20"/>
  <c r="U239" i="20"/>
  <c r="S239" i="20"/>
  <c r="Q239" i="20"/>
  <c r="O239" i="20"/>
  <c r="M239" i="20"/>
  <c r="K239" i="20"/>
  <c r="I239" i="20"/>
  <c r="G239" i="20"/>
  <c r="E239" i="20"/>
  <c r="AQ238" i="20"/>
  <c r="AO238" i="20"/>
  <c r="AM238" i="20"/>
  <c r="AK238" i="20"/>
  <c r="AI238" i="20"/>
  <c r="AG238" i="20"/>
  <c r="AE238" i="20"/>
  <c r="AC238" i="20"/>
  <c r="AA238" i="20"/>
  <c r="Y238" i="20"/>
  <c r="W238" i="20"/>
  <c r="U238" i="20"/>
  <c r="S238" i="20"/>
  <c r="Q238" i="20"/>
  <c r="O238" i="20"/>
  <c r="M238" i="20"/>
  <c r="K238" i="20"/>
  <c r="I238" i="20"/>
  <c r="G238" i="20"/>
  <c r="E238" i="20"/>
  <c r="AQ237" i="20"/>
  <c r="AO237" i="20"/>
  <c r="AM237" i="20"/>
  <c r="AK237" i="20"/>
  <c r="AI237" i="20"/>
  <c r="AG237" i="20"/>
  <c r="AE237" i="20"/>
  <c r="AC237" i="20"/>
  <c r="AA237" i="20"/>
  <c r="Y237" i="20"/>
  <c r="W237" i="20"/>
  <c r="U237" i="20"/>
  <c r="S237" i="20"/>
  <c r="Q237" i="20"/>
  <c r="O237" i="20"/>
  <c r="M237" i="20"/>
  <c r="K237" i="20"/>
  <c r="I237" i="20"/>
  <c r="G237" i="20"/>
  <c r="E237" i="20"/>
  <c r="AQ236" i="20"/>
  <c r="AO236" i="20"/>
  <c r="AM236" i="20"/>
  <c r="AK236" i="20"/>
  <c r="AI236" i="20"/>
  <c r="AG236" i="20"/>
  <c r="AE236" i="20"/>
  <c r="AC236" i="20"/>
  <c r="AA236" i="20"/>
  <c r="Y236" i="20"/>
  <c r="W236" i="20"/>
  <c r="U236" i="20"/>
  <c r="S236" i="20"/>
  <c r="Q236" i="20"/>
  <c r="O236" i="20"/>
  <c r="M236" i="20"/>
  <c r="K236" i="20"/>
  <c r="I236" i="20"/>
  <c r="G236" i="20"/>
  <c r="E236" i="20"/>
  <c r="AQ235" i="20"/>
  <c r="AO235" i="20"/>
  <c r="AM235" i="20"/>
  <c r="AK235" i="20"/>
  <c r="AI235" i="20"/>
  <c r="AG235" i="20"/>
  <c r="AE235" i="20"/>
  <c r="AC235" i="20"/>
  <c r="AA235" i="20"/>
  <c r="Y235" i="20"/>
  <c r="W235" i="20"/>
  <c r="U235" i="20"/>
  <c r="S235" i="20"/>
  <c r="Q235" i="20"/>
  <c r="O235" i="20"/>
  <c r="M235" i="20"/>
  <c r="K235" i="20"/>
  <c r="I235" i="20"/>
  <c r="G235" i="20"/>
  <c r="E235" i="20"/>
  <c r="AQ234" i="20"/>
  <c r="AO234" i="20"/>
  <c r="AM234" i="20"/>
  <c r="AK234" i="20"/>
  <c r="AI234" i="20"/>
  <c r="AG234" i="20"/>
  <c r="AE234" i="20"/>
  <c r="AC234" i="20"/>
  <c r="AA234" i="20"/>
  <c r="Y234" i="20"/>
  <c r="W234" i="20"/>
  <c r="U234" i="20"/>
  <c r="S234" i="20"/>
  <c r="Q234" i="20"/>
  <c r="O234" i="20"/>
  <c r="M234" i="20"/>
  <c r="K234" i="20"/>
  <c r="I234" i="20"/>
  <c r="G234" i="20"/>
  <c r="E234" i="20"/>
  <c r="AQ233" i="20"/>
  <c r="AO233" i="20"/>
  <c r="AM233" i="20"/>
  <c r="AK233" i="20"/>
  <c r="AI233" i="20"/>
  <c r="AG233" i="20"/>
  <c r="AE233" i="20"/>
  <c r="AC233" i="20"/>
  <c r="AA233" i="20"/>
  <c r="Y233" i="20"/>
  <c r="W233" i="20"/>
  <c r="U233" i="20"/>
  <c r="S233" i="20"/>
  <c r="Q233" i="20"/>
  <c r="O233" i="20"/>
  <c r="M233" i="20"/>
  <c r="K233" i="20"/>
  <c r="I233" i="20"/>
  <c r="G233" i="20"/>
  <c r="E233" i="20"/>
  <c r="AQ232" i="20"/>
  <c r="AO232" i="20"/>
  <c r="AM232" i="20"/>
  <c r="AK232" i="20"/>
  <c r="AI232" i="20"/>
  <c r="AG232" i="20"/>
  <c r="AE232" i="20"/>
  <c r="AC232" i="20"/>
  <c r="AA232" i="20"/>
  <c r="Y232" i="20"/>
  <c r="W232" i="20"/>
  <c r="U232" i="20"/>
  <c r="S232" i="20"/>
  <c r="Q232" i="20"/>
  <c r="O232" i="20"/>
  <c r="M232" i="20"/>
  <c r="K232" i="20"/>
  <c r="I232" i="20"/>
  <c r="G232" i="20"/>
  <c r="E232" i="20"/>
  <c r="AQ231" i="20"/>
  <c r="AO231" i="20"/>
  <c r="AM231" i="20"/>
  <c r="AK231" i="20"/>
  <c r="AI231" i="20"/>
  <c r="AG231" i="20"/>
  <c r="AE231" i="20"/>
  <c r="AC231" i="20"/>
  <c r="AA231" i="20"/>
  <c r="Y231" i="20"/>
  <c r="W231" i="20"/>
  <c r="U231" i="20"/>
  <c r="S231" i="20"/>
  <c r="Q231" i="20"/>
  <c r="O231" i="20"/>
  <c r="M231" i="20"/>
  <c r="K231" i="20"/>
  <c r="I231" i="20"/>
  <c r="G231" i="20"/>
  <c r="E231" i="20"/>
  <c r="AQ230" i="20"/>
  <c r="AO230" i="20"/>
  <c r="AM230" i="20"/>
  <c r="AK230" i="20"/>
  <c r="AI230" i="20"/>
  <c r="AG230" i="20"/>
  <c r="AE230" i="20"/>
  <c r="AC230" i="20"/>
  <c r="AA230" i="20"/>
  <c r="Y230" i="20"/>
  <c r="W230" i="20"/>
  <c r="U230" i="20"/>
  <c r="S230" i="20"/>
  <c r="Q230" i="20"/>
  <c r="O230" i="20"/>
  <c r="M230" i="20"/>
  <c r="K230" i="20"/>
  <c r="I230" i="20"/>
  <c r="G230" i="20"/>
  <c r="E230" i="20"/>
  <c r="AQ229" i="20"/>
  <c r="AO229" i="20"/>
  <c r="AM229" i="20"/>
  <c r="AK229" i="20"/>
  <c r="AI229" i="20"/>
  <c r="AG229" i="20"/>
  <c r="AE229" i="20"/>
  <c r="AC229" i="20"/>
  <c r="AA229" i="20"/>
  <c r="Y229" i="20"/>
  <c r="W229" i="20"/>
  <c r="U229" i="20"/>
  <c r="S229" i="20"/>
  <c r="Q229" i="20"/>
  <c r="O229" i="20"/>
  <c r="M229" i="20"/>
  <c r="K229" i="20"/>
  <c r="I229" i="20"/>
  <c r="G229" i="20"/>
  <c r="E229" i="20"/>
  <c r="AQ228" i="20"/>
  <c r="AO228" i="20"/>
  <c r="AM228" i="20"/>
  <c r="AK228" i="20"/>
  <c r="AI228" i="20"/>
  <c r="AG228" i="20"/>
  <c r="AE228" i="20"/>
  <c r="AC228" i="20"/>
  <c r="AA228" i="20"/>
  <c r="Y228" i="20"/>
  <c r="W228" i="20"/>
  <c r="U228" i="20"/>
  <c r="S228" i="20"/>
  <c r="Q228" i="20"/>
  <c r="O228" i="20"/>
  <c r="M228" i="20"/>
  <c r="K228" i="20"/>
  <c r="I228" i="20"/>
  <c r="G228" i="20"/>
  <c r="E228" i="20"/>
  <c r="AQ227" i="20"/>
  <c r="AO227" i="20"/>
  <c r="AM227" i="20"/>
  <c r="AK227" i="20"/>
  <c r="AI227" i="20"/>
  <c r="AG227" i="20"/>
  <c r="AE227" i="20"/>
  <c r="AC227" i="20"/>
  <c r="AA227" i="20"/>
  <c r="Y227" i="20"/>
  <c r="W227" i="20"/>
  <c r="U227" i="20"/>
  <c r="S227" i="20"/>
  <c r="Q227" i="20"/>
  <c r="O227" i="20"/>
  <c r="M227" i="20"/>
  <c r="K227" i="20"/>
  <c r="I227" i="20"/>
  <c r="G227" i="20"/>
  <c r="E227" i="20"/>
  <c r="AQ226" i="20"/>
  <c r="AO226" i="20"/>
  <c r="AM226" i="20"/>
  <c r="AK226" i="20"/>
  <c r="AI226" i="20"/>
  <c r="AG226" i="20"/>
  <c r="AE226" i="20"/>
  <c r="AC226" i="20"/>
  <c r="AA226" i="20"/>
  <c r="Y226" i="20"/>
  <c r="W226" i="20"/>
  <c r="U226" i="20"/>
  <c r="S226" i="20"/>
  <c r="Q226" i="20"/>
  <c r="O226" i="20"/>
  <c r="M226" i="20"/>
  <c r="K226" i="20"/>
  <c r="I226" i="20"/>
  <c r="G226" i="20"/>
  <c r="E226" i="20"/>
  <c r="AQ225" i="20"/>
  <c r="AO225" i="20"/>
  <c r="AM225" i="20"/>
  <c r="AK225" i="20"/>
  <c r="AI225" i="20"/>
  <c r="AG225" i="20"/>
  <c r="AE225" i="20"/>
  <c r="AC225" i="20"/>
  <c r="AA225" i="20"/>
  <c r="Y225" i="20"/>
  <c r="W225" i="20"/>
  <c r="U225" i="20"/>
  <c r="S225" i="20"/>
  <c r="Q225" i="20"/>
  <c r="O225" i="20"/>
  <c r="M225" i="20"/>
  <c r="K225" i="20"/>
  <c r="I225" i="20"/>
  <c r="G225" i="20"/>
  <c r="E225" i="20"/>
  <c r="AQ224" i="20"/>
  <c r="AO224" i="20"/>
  <c r="AM224" i="20"/>
  <c r="AK224" i="20"/>
  <c r="AI224" i="20"/>
  <c r="AG224" i="20"/>
  <c r="AE224" i="20"/>
  <c r="AC224" i="20"/>
  <c r="AA224" i="20"/>
  <c r="Y224" i="20"/>
  <c r="W224" i="20"/>
  <c r="U224" i="20"/>
  <c r="S224" i="20"/>
  <c r="Q224" i="20"/>
  <c r="O224" i="20"/>
  <c r="M224" i="20"/>
  <c r="K224" i="20"/>
  <c r="I224" i="20"/>
  <c r="G224" i="20"/>
  <c r="E224" i="20"/>
  <c r="AQ223" i="20"/>
  <c r="AO223" i="20"/>
  <c r="AM223" i="20"/>
  <c r="AK223" i="20"/>
  <c r="AI223" i="20"/>
  <c r="AG223" i="20"/>
  <c r="AE223" i="20"/>
  <c r="AC223" i="20"/>
  <c r="AA223" i="20"/>
  <c r="Y223" i="20"/>
  <c r="W223" i="20"/>
  <c r="U223" i="20"/>
  <c r="S223" i="20"/>
  <c r="Q223" i="20"/>
  <c r="O223" i="20"/>
  <c r="M223" i="20"/>
  <c r="K223" i="20"/>
  <c r="I223" i="20"/>
  <c r="G223" i="20"/>
  <c r="E223" i="20"/>
  <c r="AQ222" i="20"/>
  <c r="AO222" i="20"/>
  <c r="AM222" i="20"/>
  <c r="AK222" i="20"/>
  <c r="AI222" i="20"/>
  <c r="AG222" i="20"/>
  <c r="AE222" i="20"/>
  <c r="AC222" i="20"/>
  <c r="AA222" i="20"/>
  <c r="Y222" i="20"/>
  <c r="W222" i="20"/>
  <c r="U222" i="20"/>
  <c r="S222" i="20"/>
  <c r="Q222" i="20"/>
  <c r="O222" i="20"/>
  <c r="M222" i="20"/>
  <c r="K222" i="20"/>
  <c r="I222" i="20"/>
  <c r="G222" i="20"/>
  <c r="E222" i="20"/>
  <c r="AQ221" i="20"/>
  <c r="AO221" i="20"/>
  <c r="AM221" i="20"/>
  <c r="AK221" i="20"/>
  <c r="AI221" i="20"/>
  <c r="AG221" i="20"/>
  <c r="AE221" i="20"/>
  <c r="AC221" i="20"/>
  <c r="AA221" i="20"/>
  <c r="Y221" i="20"/>
  <c r="W221" i="20"/>
  <c r="U221" i="20"/>
  <c r="S221" i="20"/>
  <c r="Q221" i="20"/>
  <c r="O221" i="20"/>
  <c r="M221" i="20"/>
  <c r="K221" i="20"/>
  <c r="I221" i="20"/>
  <c r="G221" i="20"/>
  <c r="E221" i="20"/>
  <c r="AQ220" i="20"/>
  <c r="AO220" i="20"/>
  <c r="AM220" i="20"/>
  <c r="AK220" i="20"/>
  <c r="AI220" i="20"/>
  <c r="AG220" i="20"/>
  <c r="AE220" i="20"/>
  <c r="AC220" i="20"/>
  <c r="AA220" i="20"/>
  <c r="Y220" i="20"/>
  <c r="W220" i="20"/>
  <c r="U220" i="20"/>
  <c r="S220" i="20"/>
  <c r="Q220" i="20"/>
  <c r="O220" i="20"/>
  <c r="M220" i="20"/>
  <c r="K220" i="20"/>
  <c r="I220" i="20"/>
  <c r="G220" i="20"/>
  <c r="E220" i="20"/>
  <c r="AQ219" i="20"/>
  <c r="AO219" i="20"/>
  <c r="AM219" i="20"/>
  <c r="AK219" i="20"/>
  <c r="AI219" i="20"/>
  <c r="AG219" i="20"/>
  <c r="AE219" i="20"/>
  <c r="AC219" i="20"/>
  <c r="AA219" i="20"/>
  <c r="Y219" i="20"/>
  <c r="W219" i="20"/>
  <c r="U219" i="20"/>
  <c r="S219" i="20"/>
  <c r="Q219" i="20"/>
  <c r="O219" i="20"/>
  <c r="M219" i="20"/>
  <c r="K219" i="20"/>
  <c r="I219" i="20"/>
  <c r="G219" i="20"/>
  <c r="E219" i="20"/>
  <c r="AQ218" i="20"/>
  <c r="AO218" i="20"/>
  <c r="AM218" i="20"/>
  <c r="AK218" i="20"/>
  <c r="AI218" i="20"/>
  <c r="AG218" i="20"/>
  <c r="AE218" i="20"/>
  <c r="AC218" i="20"/>
  <c r="AA218" i="20"/>
  <c r="Y218" i="20"/>
  <c r="W218" i="20"/>
  <c r="U218" i="20"/>
  <c r="S218" i="20"/>
  <c r="Q218" i="20"/>
  <c r="O218" i="20"/>
  <c r="M218" i="20"/>
  <c r="K218" i="20"/>
  <c r="I218" i="20"/>
  <c r="G218" i="20"/>
  <c r="E218" i="20"/>
  <c r="AQ217" i="20"/>
  <c r="AO217" i="20"/>
  <c r="AM217" i="20"/>
  <c r="AK217" i="20"/>
  <c r="AI217" i="20"/>
  <c r="AG217" i="20"/>
  <c r="AE217" i="20"/>
  <c r="AC217" i="20"/>
  <c r="AA217" i="20"/>
  <c r="Y217" i="20"/>
  <c r="W217" i="20"/>
  <c r="U217" i="20"/>
  <c r="S217" i="20"/>
  <c r="Q217" i="20"/>
  <c r="O217" i="20"/>
  <c r="M217" i="20"/>
  <c r="K217" i="20"/>
  <c r="I217" i="20"/>
  <c r="G217" i="20"/>
  <c r="E217" i="20"/>
  <c r="AQ216" i="20"/>
  <c r="AO216" i="20"/>
  <c r="AM216" i="20"/>
  <c r="AK216" i="20"/>
  <c r="AI216" i="20"/>
  <c r="AG216" i="20"/>
  <c r="AE216" i="20"/>
  <c r="AC216" i="20"/>
  <c r="AA216" i="20"/>
  <c r="Y216" i="20"/>
  <c r="W216" i="20"/>
  <c r="U216" i="20"/>
  <c r="S216" i="20"/>
  <c r="Q216" i="20"/>
  <c r="O216" i="20"/>
  <c r="M216" i="20"/>
  <c r="K216" i="20"/>
  <c r="I216" i="20"/>
  <c r="G216" i="20"/>
  <c r="E216" i="20"/>
  <c r="AQ215" i="20"/>
  <c r="AO215" i="20"/>
  <c r="AM215" i="20"/>
  <c r="AK215" i="20"/>
  <c r="AI215" i="20"/>
  <c r="AG215" i="20"/>
  <c r="AE215" i="20"/>
  <c r="AC215" i="20"/>
  <c r="AA215" i="20"/>
  <c r="Y215" i="20"/>
  <c r="W215" i="20"/>
  <c r="U215" i="20"/>
  <c r="S215" i="20"/>
  <c r="Q215" i="20"/>
  <c r="O215" i="20"/>
  <c r="M215" i="20"/>
  <c r="K215" i="20"/>
  <c r="I215" i="20"/>
  <c r="G215" i="20"/>
  <c r="E215" i="20"/>
  <c r="AQ214" i="20"/>
  <c r="AO214" i="20"/>
  <c r="AM214" i="20"/>
  <c r="AK214" i="20"/>
  <c r="AI214" i="20"/>
  <c r="AG214" i="20"/>
  <c r="AE214" i="20"/>
  <c r="AC214" i="20"/>
  <c r="AA214" i="20"/>
  <c r="Y214" i="20"/>
  <c r="W214" i="20"/>
  <c r="U214" i="20"/>
  <c r="S214" i="20"/>
  <c r="Q214" i="20"/>
  <c r="O214" i="20"/>
  <c r="M214" i="20"/>
  <c r="K214" i="20"/>
  <c r="I214" i="20"/>
  <c r="G214" i="20"/>
  <c r="E214" i="20"/>
  <c r="AQ213" i="20"/>
  <c r="AO213" i="20"/>
  <c r="AM213" i="20"/>
  <c r="AK213" i="20"/>
  <c r="AI213" i="20"/>
  <c r="AG213" i="20"/>
  <c r="AE213" i="20"/>
  <c r="AC213" i="20"/>
  <c r="AA213" i="20"/>
  <c r="Y213" i="20"/>
  <c r="W213" i="20"/>
  <c r="U213" i="20"/>
  <c r="S213" i="20"/>
  <c r="Q213" i="20"/>
  <c r="O213" i="20"/>
  <c r="M213" i="20"/>
  <c r="K213" i="20"/>
  <c r="I213" i="20"/>
  <c r="G213" i="20"/>
  <c r="E213" i="20"/>
  <c r="AQ212" i="20"/>
  <c r="AO212" i="20"/>
  <c r="AM212" i="20"/>
  <c r="AK212" i="20"/>
  <c r="AI212" i="20"/>
  <c r="AG212" i="20"/>
  <c r="AE212" i="20"/>
  <c r="AC212" i="20"/>
  <c r="AA212" i="20"/>
  <c r="Y212" i="20"/>
  <c r="W212" i="20"/>
  <c r="U212" i="20"/>
  <c r="S212" i="20"/>
  <c r="Q212" i="20"/>
  <c r="O212" i="20"/>
  <c r="M212" i="20"/>
  <c r="K212" i="20"/>
  <c r="I212" i="20"/>
  <c r="G212" i="20"/>
  <c r="E212" i="20"/>
  <c r="AQ211" i="20"/>
  <c r="AO211" i="20"/>
  <c r="AM211" i="20"/>
  <c r="AK211" i="20"/>
  <c r="AI211" i="20"/>
  <c r="AG211" i="20"/>
  <c r="AE211" i="20"/>
  <c r="AC211" i="20"/>
  <c r="AA211" i="20"/>
  <c r="Y211" i="20"/>
  <c r="W211" i="20"/>
  <c r="U211" i="20"/>
  <c r="S211" i="20"/>
  <c r="Q211" i="20"/>
  <c r="O211" i="20"/>
  <c r="M211" i="20"/>
  <c r="K211" i="20"/>
  <c r="I211" i="20"/>
  <c r="G211" i="20"/>
  <c r="E211" i="20"/>
  <c r="AQ210" i="20"/>
  <c r="AO210" i="20"/>
  <c r="AM210" i="20"/>
  <c r="AK210" i="20"/>
  <c r="AI210" i="20"/>
  <c r="AG210" i="20"/>
  <c r="AE210" i="20"/>
  <c r="AC210" i="20"/>
  <c r="AA210" i="20"/>
  <c r="Y210" i="20"/>
  <c r="W210" i="20"/>
  <c r="U210" i="20"/>
  <c r="S210" i="20"/>
  <c r="Q210" i="20"/>
  <c r="O210" i="20"/>
  <c r="M210" i="20"/>
  <c r="K210" i="20"/>
  <c r="I210" i="20"/>
  <c r="G210" i="20"/>
  <c r="E210" i="20"/>
  <c r="AQ209" i="20"/>
  <c r="AO209" i="20"/>
  <c r="AM209" i="20"/>
  <c r="AK209" i="20"/>
  <c r="AI209" i="20"/>
  <c r="AG209" i="20"/>
  <c r="AE209" i="20"/>
  <c r="AC209" i="20"/>
  <c r="AA209" i="20"/>
  <c r="Y209" i="20"/>
  <c r="W209" i="20"/>
  <c r="U209" i="20"/>
  <c r="S209" i="20"/>
  <c r="Q209" i="20"/>
  <c r="O209" i="20"/>
  <c r="M209" i="20"/>
  <c r="K209" i="20"/>
  <c r="I209" i="20"/>
  <c r="G209" i="20"/>
  <c r="E209" i="20"/>
  <c r="AQ208" i="20"/>
  <c r="AO208" i="20"/>
  <c r="AM208" i="20"/>
  <c r="AK208" i="20"/>
  <c r="AI208" i="20"/>
  <c r="AG208" i="20"/>
  <c r="AE208" i="20"/>
  <c r="AC208" i="20"/>
  <c r="AA208" i="20"/>
  <c r="Y208" i="20"/>
  <c r="W208" i="20"/>
  <c r="U208" i="20"/>
  <c r="S208" i="20"/>
  <c r="Q208" i="20"/>
  <c r="O208" i="20"/>
  <c r="M208" i="20"/>
  <c r="K208" i="20"/>
  <c r="I208" i="20"/>
  <c r="G208" i="20"/>
  <c r="E208" i="20"/>
  <c r="AQ207" i="20"/>
  <c r="AO207" i="20"/>
  <c r="AM207" i="20"/>
  <c r="AK207" i="20"/>
  <c r="AI207" i="20"/>
  <c r="AG207" i="20"/>
  <c r="AE207" i="20"/>
  <c r="AC207" i="20"/>
  <c r="AA207" i="20"/>
  <c r="Y207" i="20"/>
  <c r="W207" i="20"/>
  <c r="U207" i="20"/>
  <c r="S207" i="20"/>
  <c r="Q207" i="20"/>
  <c r="O207" i="20"/>
  <c r="M207" i="20"/>
  <c r="K207" i="20"/>
  <c r="I207" i="20"/>
  <c r="G207" i="20"/>
  <c r="E207" i="20"/>
  <c r="AQ206" i="20"/>
  <c r="AO206" i="20"/>
  <c r="AM206" i="20"/>
  <c r="AK206" i="20"/>
  <c r="AI206" i="20"/>
  <c r="AG206" i="20"/>
  <c r="AE206" i="20"/>
  <c r="AC206" i="20"/>
  <c r="AA206" i="20"/>
  <c r="Y206" i="20"/>
  <c r="W206" i="20"/>
  <c r="U206" i="20"/>
  <c r="S206" i="20"/>
  <c r="Q206" i="20"/>
  <c r="O206" i="20"/>
  <c r="M206" i="20"/>
  <c r="K206" i="20"/>
  <c r="I206" i="20"/>
  <c r="G206" i="20"/>
  <c r="E206" i="20"/>
  <c r="AQ205" i="20"/>
  <c r="AO205" i="20"/>
  <c r="AM205" i="20"/>
  <c r="AK205" i="20"/>
  <c r="AI205" i="20"/>
  <c r="AG205" i="20"/>
  <c r="AE205" i="20"/>
  <c r="AC205" i="20"/>
  <c r="AA205" i="20"/>
  <c r="Y205" i="20"/>
  <c r="W205" i="20"/>
  <c r="U205" i="20"/>
  <c r="S205" i="20"/>
  <c r="Q205" i="20"/>
  <c r="O205" i="20"/>
  <c r="M205" i="20"/>
  <c r="K205" i="20"/>
  <c r="I205" i="20"/>
  <c r="G205" i="20"/>
  <c r="E205" i="20"/>
  <c r="AQ204" i="20"/>
  <c r="AO204" i="20"/>
  <c r="AM204" i="20"/>
  <c r="AK204" i="20"/>
  <c r="AI204" i="20"/>
  <c r="AG204" i="20"/>
  <c r="AE204" i="20"/>
  <c r="AC204" i="20"/>
  <c r="AA204" i="20"/>
  <c r="Y204" i="20"/>
  <c r="W204" i="20"/>
  <c r="U204" i="20"/>
  <c r="S204" i="20"/>
  <c r="Q204" i="20"/>
  <c r="O204" i="20"/>
  <c r="M204" i="20"/>
  <c r="K204" i="20"/>
  <c r="I204" i="20"/>
  <c r="G204" i="20"/>
  <c r="E204" i="20"/>
  <c r="AQ203" i="20"/>
  <c r="AO203" i="20"/>
  <c r="AM203" i="20"/>
  <c r="AK203" i="20"/>
  <c r="AI203" i="20"/>
  <c r="AG203" i="20"/>
  <c r="AE203" i="20"/>
  <c r="AC203" i="20"/>
  <c r="AA203" i="20"/>
  <c r="Y203" i="20"/>
  <c r="W203" i="20"/>
  <c r="U203" i="20"/>
  <c r="S203" i="20"/>
  <c r="Q203" i="20"/>
  <c r="O203" i="20"/>
  <c r="M203" i="20"/>
  <c r="K203" i="20"/>
  <c r="I203" i="20"/>
  <c r="G203" i="20"/>
  <c r="E203" i="20"/>
  <c r="AQ202" i="20"/>
  <c r="AO202" i="20"/>
  <c r="AM202" i="20"/>
  <c r="AK202" i="20"/>
  <c r="AI202" i="20"/>
  <c r="AG202" i="20"/>
  <c r="AE202" i="20"/>
  <c r="AC202" i="20"/>
  <c r="AA202" i="20"/>
  <c r="Y202" i="20"/>
  <c r="W202" i="20"/>
  <c r="U202" i="20"/>
  <c r="S202" i="20"/>
  <c r="Q202" i="20"/>
  <c r="O202" i="20"/>
  <c r="M202" i="20"/>
  <c r="K202" i="20"/>
  <c r="I202" i="20"/>
  <c r="G202" i="20"/>
  <c r="E202" i="20"/>
  <c r="AQ201" i="20"/>
  <c r="AO201" i="20"/>
  <c r="AM201" i="20"/>
  <c r="AK201" i="20"/>
  <c r="AI201" i="20"/>
  <c r="AG201" i="20"/>
  <c r="AE201" i="20"/>
  <c r="AC201" i="20"/>
  <c r="AA201" i="20"/>
  <c r="Y201" i="20"/>
  <c r="W201" i="20"/>
  <c r="U201" i="20"/>
  <c r="S201" i="20"/>
  <c r="Q201" i="20"/>
  <c r="O201" i="20"/>
  <c r="M201" i="20"/>
  <c r="K201" i="20"/>
  <c r="I201" i="20"/>
  <c r="G201" i="20"/>
  <c r="E201" i="20"/>
  <c r="AQ200" i="20"/>
  <c r="AO200" i="20"/>
  <c r="AM200" i="20"/>
  <c r="AK200" i="20"/>
  <c r="AI200" i="20"/>
  <c r="AG200" i="20"/>
  <c r="AE200" i="20"/>
  <c r="AC200" i="20"/>
  <c r="AA200" i="20"/>
  <c r="Y200" i="20"/>
  <c r="W200" i="20"/>
  <c r="U200" i="20"/>
  <c r="S200" i="20"/>
  <c r="Q200" i="20"/>
  <c r="O200" i="20"/>
  <c r="M200" i="20"/>
  <c r="K200" i="20"/>
  <c r="I200" i="20"/>
  <c r="G200" i="20"/>
  <c r="E200" i="20"/>
  <c r="AQ199" i="20"/>
  <c r="AO199" i="20"/>
  <c r="AM199" i="20"/>
  <c r="AK199" i="20"/>
  <c r="AI199" i="20"/>
  <c r="AG199" i="20"/>
  <c r="AE199" i="20"/>
  <c r="AC199" i="20"/>
  <c r="AA199" i="20"/>
  <c r="Y199" i="20"/>
  <c r="W199" i="20"/>
  <c r="U199" i="20"/>
  <c r="S199" i="20"/>
  <c r="Q199" i="20"/>
  <c r="O199" i="20"/>
  <c r="M199" i="20"/>
  <c r="K199" i="20"/>
  <c r="I199" i="20"/>
  <c r="G199" i="20"/>
  <c r="E199" i="20"/>
  <c r="AQ198" i="20"/>
  <c r="AO198" i="20"/>
  <c r="AM198" i="20"/>
  <c r="AK198" i="20"/>
  <c r="AI198" i="20"/>
  <c r="AG198" i="20"/>
  <c r="AE198" i="20"/>
  <c r="AC198" i="20"/>
  <c r="AA198" i="20"/>
  <c r="Y198" i="20"/>
  <c r="W198" i="20"/>
  <c r="U198" i="20"/>
  <c r="S198" i="20"/>
  <c r="Q198" i="20"/>
  <c r="O198" i="20"/>
  <c r="M198" i="20"/>
  <c r="K198" i="20"/>
  <c r="I198" i="20"/>
  <c r="G198" i="20"/>
  <c r="E198" i="20"/>
  <c r="AQ197" i="20"/>
  <c r="AO197" i="20"/>
  <c r="AM197" i="20"/>
  <c r="AK197" i="20"/>
  <c r="AI197" i="20"/>
  <c r="AG197" i="20"/>
  <c r="AE197" i="20"/>
  <c r="AC197" i="20"/>
  <c r="AA197" i="20"/>
  <c r="Y197" i="20"/>
  <c r="W197" i="20"/>
  <c r="U197" i="20"/>
  <c r="S197" i="20"/>
  <c r="Q197" i="20"/>
  <c r="O197" i="20"/>
  <c r="M197" i="20"/>
  <c r="K197" i="20"/>
  <c r="I197" i="20"/>
  <c r="G197" i="20"/>
  <c r="E197" i="20"/>
  <c r="AQ196" i="20"/>
  <c r="AO196" i="20"/>
  <c r="AM196" i="20"/>
  <c r="AK196" i="20"/>
  <c r="AI196" i="20"/>
  <c r="AG196" i="20"/>
  <c r="AE196" i="20"/>
  <c r="AC196" i="20"/>
  <c r="AA196" i="20"/>
  <c r="Y196" i="20"/>
  <c r="W196" i="20"/>
  <c r="U196" i="20"/>
  <c r="S196" i="20"/>
  <c r="Q196" i="20"/>
  <c r="O196" i="20"/>
  <c r="M196" i="20"/>
  <c r="K196" i="20"/>
  <c r="I196" i="20"/>
  <c r="G196" i="20"/>
  <c r="E196" i="20"/>
  <c r="AQ195" i="20"/>
  <c r="AO195" i="20"/>
  <c r="AM195" i="20"/>
  <c r="AK195" i="20"/>
  <c r="AI195" i="20"/>
  <c r="AG195" i="20"/>
  <c r="AE195" i="20"/>
  <c r="AC195" i="20"/>
  <c r="AA195" i="20"/>
  <c r="Y195" i="20"/>
  <c r="W195" i="20"/>
  <c r="U195" i="20"/>
  <c r="S195" i="20"/>
  <c r="Q195" i="20"/>
  <c r="O195" i="20"/>
  <c r="M195" i="20"/>
  <c r="K195" i="20"/>
  <c r="I195" i="20"/>
  <c r="G195" i="20"/>
  <c r="E195" i="20"/>
  <c r="AQ194" i="20"/>
  <c r="AO194" i="20"/>
  <c r="AM194" i="20"/>
  <c r="AK194" i="20"/>
  <c r="AI194" i="20"/>
  <c r="AG194" i="20"/>
  <c r="AE194" i="20"/>
  <c r="AC194" i="20"/>
  <c r="AA194" i="20"/>
  <c r="Y194" i="20"/>
  <c r="W194" i="20"/>
  <c r="U194" i="20"/>
  <c r="S194" i="20"/>
  <c r="Q194" i="20"/>
  <c r="O194" i="20"/>
  <c r="M194" i="20"/>
  <c r="K194" i="20"/>
  <c r="I194" i="20"/>
  <c r="G194" i="20"/>
  <c r="E194" i="20"/>
  <c r="AQ193" i="20"/>
  <c r="AO193" i="20"/>
  <c r="AM193" i="20"/>
  <c r="AK193" i="20"/>
  <c r="AI193" i="20"/>
  <c r="AG193" i="20"/>
  <c r="AE193" i="20"/>
  <c r="AC193" i="20"/>
  <c r="AA193" i="20"/>
  <c r="Y193" i="20"/>
  <c r="W193" i="20"/>
  <c r="U193" i="20"/>
  <c r="S193" i="20"/>
  <c r="Q193" i="20"/>
  <c r="O193" i="20"/>
  <c r="M193" i="20"/>
  <c r="K193" i="20"/>
  <c r="I193" i="20"/>
  <c r="G193" i="20"/>
  <c r="E193" i="20"/>
  <c r="AQ192" i="20"/>
  <c r="AO192" i="20"/>
  <c r="AM192" i="20"/>
  <c r="AK192" i="20"/>
  <c r="AI192" i="20"/>
  <c r="AG192" i="20"/>
  <c r="AE192" i="20"/>
  <c r="AC192" i="20"/>
  <c r="AA192" i="20"/>
  <c r="Y192" i="20"/>
  <c r="W192" i="20"/>
  <c r="U192" i="20"/>
  <c r="S192" i="20"/>
  <c r="Q192" i="20"/>
  <c r="O192" i="20"/>
  <c r="M192" i="20"/>
  <c r="K192" i="20"/>
  <c r="I192" i="20"/>
  <c r="G192" i="20"/>
  <c r="E192" i="20"/>
  <c r="AQ191" i="20"/>
  <c r="AO191" i="20"/>
  <c r="AM191" i="20"/>
  <c r="AK191" i="20"/>
  <c r="AI191" i="20"/>
  <c r="AG191" i="20"/>
  <c r="AE191" i="20"/>
  <c r="AC191" i="20"/>
  <c r="AA191" i="20"/>
  <c r="Y191" i="20"/>
  <c r="W191" i="20"/>
  <c r="U191" i="20"/>
  <c r="S191" i="20"/>
  <c r="Q191" i="20"/>
  <c r="O191" i="20"/>
  <c r="M191" i="20"/>
  <c r="K191" i="20"/>
  <c r="I191" i="20"/>
  <c r="G191" i="20"/>
  <c r="E191" i="20"/>
  <c r="AQ190" i="20"/>
  <c r="AO190" i="20"/>
  <c r="AM190" i="20"/>
  <c r="AK190" i="20"/>
  <c r="AI190" i="20"/>
  <c r="AG190" i="20"/>
  <c r="AE190" i="20"/>
  <c r="AC190" i="20"/>
  <c r="AA190" i="20"/>
  <c r="Y190" i="20"/>
  <c r="W190" i="20"/>
  <c r="U190" i="20"/>
  <c r="S190" i="20"/>
  <c r="Q190" i="20"/>
  <c r="O190" i="20"/>
  <c r="M190" i="20"/>
  <c r="K190" i="20"/>
  <c r="I190" i="20"/>
  <c r="G190" i="20"/>
  <c r="E190" i="20"/>
  <c r="AQ189" i="20"/>
  <c r="AO189" i="20"/>
  <c r="AM189" i="20"/>
  <c r="AK189" i="20"/>
  <c r="AI189" i="20"/>
  <c r="AG189" i="20"/>
  <c r="AE189" i="20"/>
  <c r="AC189" i="20"/>
  <c r="AA189" i="20"/>
  <c r="Y189" i="20"/>
  <c r="W189" i="20"/>
  <c r="U189" i="20"/>
  <c r="S189" i="20"/>
  <c r="Q189" i="20"/>
  <c r="O189" i="20"/>
  <c r="M189" i="20"/>
  <c r="K189" i="20"/>
  <c r="I189" i="20"/>
  <c r="G189" i="20"/>
  <c r="E189" i="20"/>
  <c r="AQ188" i="20"/>
  <c r="AO188" i="20"/>
  <c r="AM188" i="20"/>
  <c r="AK188" i="20"/>
  <c r="AI188" i="20"/>
  <c r="AG188" i="20"/>
  <c r="AE188" i="20"/>
  <c r="AC188" i="20"/>
  <c r="AA188" i="20"/>
  <c r="Y188" i="20"/>
  <c r="W188" i="20"/>
  <c r="U188" i="20"/>
  <c r="S188" i="20"/>
  <c r="Q188" i="20"/>
  <c r="O188" i="20"/>
  <c r="M188" i="20"/>
  <c r="K188" i="20"/>
  <c r="I188" i="20"/>
  <c r="G188" i="20"/>
  <c r="E188" i="20"/>
  <c r="AQ187" i="20"/>
  <c r="AO187" i="20"/>
  <c r="AM187" i="20"/>
  <c r="AK187" i="20"/>
  <c r="AI187" i="20"/>
  <c r="AG187" i="20"/>
  <c r="AE187" i="20"/>
  <c r="AC187" i="20"/>
  <c r="AA187" i="20"/>
  <c r="Y187" i="20"/>
  <c r="W187" i="20"/>
  <c r="U187" i="20"/>
  <c r="S187" i="20"/>
  <c r="Q187" i="20"/>
  <c r="O187" i="20"/>
  <c r="M187" i="20"/>
  <c r="K187" i="20"/>
  <c r="I187" i="20"/>
  <c r="G187" i="20"/>
  <c r="E187" i="20"/>
  <c r="AQ186" i="20"/>
  <c r="AO186" i="20"/>
  <c r="AM186" i="20"/>
  <c r="AK186" i="20"/>
  <c r="AI186" i="20"/>
  <c r="AG186" i="20"/>
  <c r="AE186" i="20"/>
  <c r="AC186" i="20"/>
  <c r="AA186" i="20"/>
  <c r="Y186" i="20"/>
  <c r="W186" i="20"/>
  <c r="U186" i="20"/>
  <c r="S186" i="20"/>
  <c r="Q186" i="20"/>
  <c r="O186" i="20"/>
  <c r="M186" i="20"/>
  <c r="K186" i="20"/>
  <c r="I186" i="20"/>
  <c r="G186" i="20"/>
  <c r="E186" i="20"/>
  <c r="AQ185" i="20"/>
  <c r="AO185" i="20"/>
  <c r="AM185" i="20"/>
  <c r="AK185" i="20"/>
  <c r="AI185" i="20"/>
  <c r="AG185" i="20"/>
  <c r="AE185" i="20"/>
  <c r="AC185" i="20"/>
  <c r="AA185" i="20"/>
  <c r="Y185" i="20"/>
  <c r="W185" i="20"/>
  <c r="U185" i="20"/>
  <c r="S185" i="20"/>
  <c r="Q185" i="20"/>
  <c r="O185" i="20"/>
  <c r="M185" i="20"/>
  <c r="K185" i="20"/>
  <c r="I185" i="20"/>
  <c r="G185" i="20"/>
  <c r="E185" i="20"/>
  <c r="AQ184" i="20"/>
  <c r="AO184" i="20"/>
  <c r="AM184" i="20"/>
  <c r="AK184" i="20"/>
  <c r="AI184" i="20"/>
  <c r="AG184" i="20"/>
  <c r="AE184" i="20"/>
  <c r="AC184" i="20"/>
  <c r="AA184" i="20"/>
  <c r="Y184" i="20"/>
  <c r="W184" i="20"/>
  <c r="U184" i="20"/>
  <c r="S184" i="20"/>
  <c r="Q184" i="20"/>
  <c r="O184" i="20"/>
  <c r="M184" i="20"/>
  <c r="K184" i="20"/>
  <c r="I184" i="20"/>
  <c r="G184" i="20"/>
  <c r="E184" i="20"/>
  <c r="AQ183" i="20"/>
  <c r="AO183" i="20"/>
  <c r="AM183" i="20"/>
  <c r="AK183" i="20"/>
  <c r="AI183" i="20"/>
  <c r="AG183" i="20"/>
  <c r="AE183" i="20"/>
  <c r="AC183" i="20"/>
  <c r="AA183" i="20"/>
  <c r="Y183" i="20"/>
  <c r="W183" i="20"/>
  <c r="U183" i="20"/>
  <c r="S183" i="20"/>
  <c r="Q183" i="20"/>
  <c r="O183" i="20"/>
  <c r="M183" i="20"/>
  <c r="K183" i="20"/>
  <c r="I183" i="20"/>
  <c r="G183" i="20"/>
  <c r="E183" i="20"/>
  <c r="AQ182" i="20"/>
  <c r="AO182" i="20"/>
  <c r="AM182" i="20"/>
  <c r="AK182" i="20"/>
  <c r="AI182" i="20"/>
  <c r="AG182" i="20"/>
  <c r="AE182" i="20"/>
  <c r="AC182" i="20"/>
  <c r="AA182" i="20"/>
  <c r="Y182" i="20"/>
  <c r="W182" i="20"/>
  <c r="U182" i="20"/>
  <c r="S182" i="20"/>
  <c r="Q182" i="20"/>
  <c r="O182" i="20"/>
  <c r="M182" i="20"/>
  <c r="K182" i="20"/>
  <c r="I182" i="20"/>
  <c r="G182" i="20"/>
  <c r="E182" i="20"/>
  <c r="AQ181" i="20"/>
  <c r="AO181" i="20"/>
  <c r="AM181" i="20"/>
  <c r="AK181" i="20"/>
  <c r="AI181" i="20"/>
  <c r="AG181" i="20"/>
  <c r="AE181" i="20"/>
  <c r="AC181" i="20"/>
  <c r="AA181" i="20"/>
  <c r="Y181" i="20"/>
  <c r="W181" i="20"/>
  <c r="U181" i="20"/>
  <c r="S181" i="20"/>
  <c r="Q181" i="20"/>
  <c r="O181" i="20"/>
  <c r="M181" i="20"/>
  <c r="K181" i="20"/>
  <c r="I181" i="20"/>
  <c r="G181" i="20"/>
  <c r="E181" i="20"/>
  <c r="AQ180" i="20"/>
  <c r="AO180" i="20"/>
  <c r="AM180" i="20"/>
  <c r="AK180" i="20"/>
  <c r="AI180" i="20"/>
  <c r="AG180" i="20"/>
  <c r="AE180" i="20"/>
  <c r="AC180" i="20"/>
  <c r="AA180" i="20"/>
  <c r="Y180" i="20"/>
  <c r="W180" i="20"/>
  <c r="U180" i="20"/>
  <c r="S180" i="20"/>
  <c r="Q180" i="20"/>
  <c r="O180" i="20"/>
  <c r="M180" i="20"/>
  <c r="K180" i="20"/>
  <c r="I180" i="20"/>
  <c r="G180" i="20"/>
  <c r="E180" i="20"/>
  <c r="AQ179" i="20"/>
  <c r="AO179" i="20"/>
  <c r="AM179" i="20"/>
  <c r="AK179" i="20"/>
  <c r="AI179" i="20"/>
  <c r="AG179" i="20"/>
  <c r="AE179" i="20"/>
  <c r="AC179" i="20"/>
  <c r="AA179" i="20"/>
  <c r="Y179" i="20"/>
  <c r="W179" i="20"/>
  <c r="U179" i="20"/>
  <c r="S179" i="20"/>
  <c r="Q179" i="20"/>
  <c r="O179" i="20"/>
  <c r="M179" i="20"/>
  <c r="K179" i="20"/>
  <c r="I179" i="20"/>
  <c r="G179" i="20"/>
  <c r="E179" i="20"/>
  <c r="AQ178" i="20"/>
  <c r="AO178" i="20"/>
  <c r="AM178" i="20"/>
  <c r="AK178" i="20"/>
  <c r="AI178" i="20"/>
  <c r="AG178" i="20"/>
  <c r="AE178" i="20"/>
  <c r="AC178" i="20"/>
  <c r="AA178" i="20"/>
  <c r="Y178" i="20"/>
  <c r="W178" i="20"/>
  <c r="U178" i="20"/>
  <c r="S178" i="20"/>
  <c r="Q178" i="20"/>
  <c r="O178" i="20"/>
  <c r="M178" i="20"/>
  <c r="K178" i="20"/>
  <c r="I178" i="20"/>
  <c r="G178" i="20"/>
  <c r="E178" i="20"/>
  <c r="AQ177" i="20"/>
  <c r="AO177" i="20"/>
  <c r="AM177" i="20"/>
  <c r="AK177" i="20"/>
  <c r="AI177" i="20"/>
  <c r="AG177" i="20"/>
  <c r="AE177" i="20"/>
  <c r="AC177" i="20"/>
  <c r="AA177" i="20"/>
  <c r="Y177" i="20"/>
  <c r="W177" i="20"/>
  <c r="U177" i="20"/>
  <c r="S177" i="20"/>
  <c r="Q177" i="20"/>
  <c r="O177" i="20"/>
  <c r="M177" i="20"/>
  <c r="K177" i="20"/>
  <c r="I177" i="20"/>
  <c r="G177" i="20"/>
  <c r="E177" i="20"/>
  <c r="AQ176" i="20"/>
  <c r="AO176" i="20"/>
  <c r="AM176" i="20"/>
  <c r="AK176" i="20"/>
  <c r="AI176" i="20"/>
  <c r="AG176" i="20"/>
  <c r="AE176" i="20"/>
  <c r="AC176" i="20"/>
  <c r="AA176" i="20"/>
  <c r="Y176" i="20"/>
  <c r="W176" i="20"/>
  <c r="U176" i="20"/>
  <c r="S176" i="20"/>
  <c r="Q176" i="20"/>
  <c r="O176" i="20"/>
  <c r="M176" i="20"/>
  <c r="K176" i="20"/>
  <c r="I176" i="20"/>
  <c r="G176" i="20"/>
  <c r="E176" i="20"/>
  <c r="AQ175" i="20"/>
  <c r="AO175" i="20"/>
  <c r="AM175" i="20"/>
  <c r="AK175" i="20"/>
  <c r="AI175" i="20"/>
  <c r="AG175" i="20"/>
  <c r="AE175" i="20"/>
  <c r="AC175" i="20"/>
  <c r="AA175" i="20"/>
  <c r="Y175" i="20"/>
  <c r="W175" i="20"/>
  <c r="U175" i="20"/>
  <c r="S175" i="20"/>
  <c r="Q175" i="20"/>
  <c r="O175" i="20"/>
  <c r="M175" i="20"/>
  <c r="K175" i="20"/>
  <c r="I175" i="20"/>
  <c r="G175" i="20"/>
  <c r="E175" i="20"/>
  <c r="AQ174" i="20"/>
  <c r="AO174" i="20"/>
  <c r="AM174" i="20"/>
  <c r="AK174" i="20"/>
  <c r="AI174" i="20"/>
  <c r="AG174" i="20"/>
  <c r="AE174" i="20"/>
  <c r="AC174" i="20"/>
  <c r="AA174" i="20"/>
  <c r="Y174" i="20"/>
  <c r="W174" i="20"/>
  <c r="U174" i="20"/>
  <c r="S174" i="20"/>
  <c r="Q174" i="20"/>
  <c r="O174" i="20"/>
  <c r="M174" i="20"/>
  <c r="K174" i="20"/>
  <c r="I174" i="20"/>
  <c r="G174" i="20"/>
  <c r="E174" i="20"/>
  <c r="AQ173" i="20"/>
  <c r="AO173" i="20"/>
  <c r="AM173" i="20"/>
  <c r="AK173" i="20"/>
  <c r="AI173" i="20"/>
  <c r="AG173" i="20"/>
  <c r="AE173" i="20"/>
  <c r="AC173" i="20"/>
  <c r="AA173" i="20"/>
  <c r="Y173" i="20"/>
  <c r="W173" i="20"/>
  <c r="U173" i="20"/>
  <c r="S173" i="20"/>
  <c r="Q173" i="20"/>
  <c r="O173" i="20"/>
  <c r="M173" i="20"/>
  <c r="K173" i="20"/>
  <c r="I173" i="20"/>
  <c r="G173" i="20"/>
  <c r="E173" i="20"/>
  <c r="AQ172" i="20"/>
  <c r="AO172" i="20"/>
  <c r="AM172" i="20"/>
  <c r="AK172" i="20"/>
  <c r="AI172" i="20"/>
  <c r="AG172" i="20"/>
  <c r="AE172" i="20"/>
  <c r="AC172" i="20"/>
  <c r="AA172" i="20"/>
  <c r="Y172" i="20"/>
  <c r="W172" i="20"/>
  <c r="U172" i="20"/>
  <c r="S172" i="20"/>
  <c r="Q172" i="20"/>
  <c r="O172" i="20"/>
  <c r="M172" i="20"/>
  <c r="K172" i="20"/>
  <c r="I172" i="20"/>
  <c r="G172" i="20"/>
  <c r="E172" i="20"/>
  <c r="AQ171" i="20"/>
  <c r="AO171" i="20"/>
  <c r="AM171" i="20"/>
  <c r="AK171" i="20"/>
  <c r="AI171" i="20"/>
  <c r="AG171" i="20"/>
  <c r="AE171" i="20"/>
  <c r="AC171" i="20"/>
  <c r="AA171" i="20"/>
  <c r="Y171" i="20"/>
  <c r="W171" i="20"/>
  <c r="U171" i="20"/>
  <c r="S171" i="20"/>
  <c r="Q171" i="20"/>
  <c r="O171" i="20"/>
  <c r="M171" i="20"/>
  <c r="K171" i="20"/>
  <c r="I171" i="20"/>
  <c r="G171" i="20"/>
  <c r="E171" i="20"/>
  <c r="AQ170" i="20"/>
  <c r="AO170" i="20"/>
  <c r="AM170" i="20"/>
  <c r="AK170" i="20"/>
  <c r="AI170" i="20"/>
  <c r="AG170" i="20"/>
  <c r="AE170" i="20"/>
  <c r="AC170" i="20"/>
  <c r="AA170" i="20"/>
  <c r="Y170" i="20"/>
  <c r="W170" i="20"/>
  <c r="U170" i="20"/>
  <c r="S170" i="20"/>
  <c r="Q170" i="20"/>
  <c r="O170" i="20"/>
  <c r="M170" i="20"/>
  <c r="K170" i="20"/>
  <c r="I170" i="20"/>
  <c r="G170" i="20"/>
  <c r="E170" i="20"/>
  <c r="AQ169" i="20"/>
  <c r="AO169" i="20"/>
  <c r="AM169" i="20"/>
  <c r="AK169" i="20"/>
  <c r="AI169" i="20"/>
  <c r="AG169" i="20"/>
  <c r="AE169" i="20"/>
  <c r="AC169" i="20"/>
  <c r="AA169" i="20"/>
  <c r="Y169" i="20"/>
  <c r="W169" i="20"/>
  <c r="U169" i="20"/>
  <c r="S169" i="20"/>
  <c r="Q169" i="20"/>
  <c r="O169" i="20"/>
  <c r="M169" i="20"/>
  <c r="K169" i="20"/>
  <c r="I169" i="20"/>
  <c r="G169" i="20"/>
  <c r="E169" i="20"/>
  <c r="AQ168" i="20"/>
  <c r="AO168" i="20"/>
  <c r="AM168" i="20"/>
  <c r="AK168" i="20"/>
  <c r="AI168" i="20"/>
  <c r="AG168" i="20"/>
  <c r="AE168" i="20"/>
  <c r="AC168" i="20"/>
  <c r="AA168" i="20"/>
  <c r="Y168" i="20"/>
  <c r="W168" i="20"/>
  <c r="U168" i="20"/>
  <c r="S168" i="20"/>
  <c r="Q168" i="20"/>
  <c r="O168" i="20"/>
  <c r="M168" i="20"/>
  <c r="K168" i="20"/>
  <c r="I168" i="20"/>
  <c r="G168" i="20"/>
  <c r="E168" i="20"/>
  <c r="AQ167" i="20"/>
  <c r="AO167" i="20"/>
  <c r="AM167" i="20"/>
  <c r="AK167" i="20"/>
  <c r="AI167" i="20"/>
  <c r="AG167" i="20"/>
  <c r="AE167" i="20"/>
  <c r="AC167" i="20"/>
  <c r="AA167" i="20"/>
  <c r="Y167" i="20"/>
  <c r="W167" i="20"/>
  <c r="U167" i="20"/>
  <c r="S167" i="20"/>
  <c r="Q167" i="20"/>
  <c r="O167" i="20"/>
  <c r="M167" i="20"/>
  <c r="K167" i="20"/>
  <c r="I167" i="20"/>
  <c r="G167" i="20"/>
  <c r="E167" i="20"/>
  <c r="AQ166" i="20"/>
  <c r="AO166" i="20"/>
  <c r="AM166" i="20"/>
  <c r="AK166" i="20"/>
  <c r="AI166" i="20"/>
  <c r="AG166" i="20"/>
  <c r="AE166" i="20"/>
  <c r="AC166" i="20"/>
  <c r="AA166" i="20"/>
  <c r="Y166" i="20"/>
  <c r="W166" i="20"/>
  <c r="U166" i="20"/>
  <c r="S166" i="20"/>
  <c r="Q166" i="20"/>
  <c r="O166" i="20"/>
  <c r="M166" i="20"/>
  <c r="K166" i="20"/>
  <c r="I166" i="20"/>
  <c r="G166" i="20"/>
  <c r="E166" i="20"/>
  <c r="AQ165" i="20"/>
  <c r="AO165" i="20"/>
  <c r="AM165" i="20"/>
  <c r="AK165" i="20"/>
  <c r="AI165" i="20"/>
  <c r="AG165" i="20"/>
  <c r="AE165" i="20"/>
  <c r="AC165" i="20"/>
  <c r="AA165" i="20"/>
  <c r="Y165" i="20"/>
  <c r="W165" i="20"/>
  <c r="U165" i="20"/>
  <c r="S165" i="20"/>
  <c r="Q165" i="20"/>
  <c r="O165" i="20"/>
  <c r="M165" i="20"/>
  <c r="K165" i="20"/>
  <c r="I165" i="20"/>
  <c r="G165" i="20"/>
  <c r="E165" i="20"/>
  <c r="AQ164" i="20"/>
  <c r="AO164" i="20"/>
  <c r="AM164" i="20"/>
  <c r="AK164" i="20"/>
  <c r="AI164" i="20"/>
  <c r="AG164" i="20"/>
  <c r="AE164" i="20"/>
  <c r="AC164" i="20"/>
  <c r="AA164" i="20"/>
  <c r="Y164" i="20"/>
  <c r="W164" i="20"/>
  <c r="U164" i="20"/>
  <c r="S164" i="20"/>
  <c r="Q164" i="20"/>
  <c r="O164" i="20"/>
  <c r="M164" i="20"/>
  <c r="K164" i="20"/>
  <c r="I164" i="20"/>
  <c r="G164" i="20"/>
  <c r="E164" i="20"/>
  <c r="AQ163" i="20"/>
  <c r="AO163" i="20"/>
  <c r="AM163" i="20"/>
  <c r="AK163" i="20"/>
  <c r="AI163" i="20"/>
  <c r="AG163" i="20"/>
  <c r="AE163" i="20"/>
  <c r="AC163" i="20"/>
  <c r="AA163" i="20"/>
  <c r="Y163" i="20"/>
  <c r="W163" i="20"/>
  <c r="U163" i="20"/>
  <c r="S163" i="20"/>
  <c r="Q163" i="20"/>
  <c r="O163" i="20"/>
  <c r="M163" i="20"/>
  <c r="K163" i="20"/>
  <c r="I163" i="20"/>
  <c r="G163" i="20"/>
  <c r="E163" i="20"/>
  <c r="AQ162" i="20"/>
  <c r="AO162" i="20"/>
  <c r="AM162" i="20"/>
  <c r="AK162" i="20"/>
  <c r="AI162" i="20"/>
  <c r="AG162" i="20"/>
  <c r="AE162" i="20"/>
  <c r="AC162" i="20"/>
  <c r="AA162" i="20"/>
  <c r="Y162" i="20"/>
  <c r="W162" i="20"/>
  <c r="U162" i="20"/>
  <c r="S162" i="20"/>
  <c r="Q162" i="20"/>
  <c r="O162" i="20"/>
  <c r="M162" i="20"/>
  <c r="K162" i="20"/>
  <c r="I162" i="20"/>
  <c r="G162" i="20"/>
  <c r="E162" i="20"/>
  <c r="AQ161" i="20"/>
  <c r="AO161" i="20"/>
  <c r="AM161" i="20"/>
  <c r="AK161" i="20"/>
  <c r="AI161" i="20"/>
  <c r="AG161" i="20"/>
  <c r="AE161" i="20"/>
  <c r="AC161" i="20"/>
  <c r="AA161" i="20"/>
  <c r="Y161" i="20"/>
  <c r="W161" i="20"/>
  <c r="U161" i="20"/>
  <c r="S161" i="20"/>
  <c r="Q161" i="20"/>
  <c r="O161" i="20"/>
  <c r="M161" i="20"/>
  <c r="K161" i="20"/>
  <c r="I161" i="20"/>
  <c r="G161" i="20"/>
  <c r="E161" i="20"/>
  <c r="AQ160" i="20"/>
  <c r="AO160" i="20"/>
  <c r="AM160" i="20"/>
  <c r="AK160" i="20"/>
  <c r="AI160" i="20"/>
  <c r="AG160" i="20"/>
  <c r="AE160" i="20"/>
  <c r="AC160" i="20"/>
  <c r="AA160" i="20"/>
  <c r="Y160" i="20"/>
  <c r="W160" i="20"/>
  <c r="U160" i="20"/>
  <c r="S160" i="20"/>
  <c r="Q160" i="20"/>
  <c r="O160" i="20"/>
  <c r="M160" i="20"/>
  <c r="K160" i="20"/>
  <c r="I160" i="20"/>
  <c r="G160" i="20"/>
  <c r="E160" i="20"/>
  <c r="AQ159" i="20"/>
  <c r="AO159" i="20"/>
  <c r="AM159" i="20"/>
  <c r="AK159" i="20"/>
  <c r="AI159" i="20"/>
  <c r="AG159" i="20"/>
  <c r="AE159" i="20"/>
  <c r="AC159" i="20"/>
  <c r="AA159" i="20"/>
  <c r="Y159" i="20"/>
  <c r="W159" i="20"/>
  <c r="U159" i="20"/>
  <c r="S159" i="20"/>
  <c r="Q159" i="20"/>
  <c r="O159" i="20"/>
  <c r="M159" i="20"/>
  <c r="K159" i="20"/>
  <c r="I159" i="20"/>
  <c r="G159" i="20"/>
  <c r="E159" i="20"/>
  <c r="AQ158" i="20"/>
  <c r="AO158" i="20"/>
  <c r="AM158" i="20"/>
  <c r="AK158" i="20"/>
  <c r="AI158" i="20"/>
  <c r="AG158" i="20"/>
  <c r="AE158" i="20"/>
  <c r="AC158" i="20"/>
  <c r="AA158" i="20"/>
  <c r="Y158" i="20"/>
  <c r="W158" i="20"/>
  <c r="U158" i="20"/>
  <c r="S158" i="20"/>
  <c r="Q158" i="20"/>
  <c r="O158" i="20"/>
  <c r="M158" i="20"/>
  <c r="K158" i="20"/>
  <c r="I158" i="20"/>
  <c r="G158" i="20"/>
  <c r="E158" i="20"/>
  <c r="AQ157" i="20"/>
  <c r="AO157" i="20"/>
  <c r="AM157" i="20"/>
  <c r="AK157" i="20"/>
  <c r="AI157" i="20"/>
  <c r="AG157" i="20"/>
  <c r="AE157" i="20"/>
  <c r="AC157" i="20"/>
  <c r="AA157" i="20"/>
  <c r="Y157" i="20"/>
  <c r="W157" i="20"/>
  <c r="U157" i="20"/>
  <c r="S157" i="20"/>
  <c r="Q157" i="20"/>
  <c r="O157" i="20"/>
  <c r="M157" i="20"/>
  <c r="K157" i="20"/>
  <c r="I157" i="20"/>
  <c r="G157" i="20"/>
  <c r="E157" i="20"/>
  <c r="AQ156" i="20"/>
  <c r="AO156" i="20"/>
  <c r="AM156" i="20"/>
  <c r="AK156" i="20"/>
  <c r="AI156" i="20"/>
  <c r="AG156" i="20"/>
  <c r="AE156" i="20"/>
  <c r="AC156" i="20"/>
  <c r="AA156" i="20"/>
  <c r="Y156" i="20"/>
  <c r="W156" i="20"/>
  <c r="U156" i="20"/>
  <c r="S156" i="20"/>
  <c r="Q156" i="20"/>
  <c r="O156" i="20"/>
  <c r="M156" i="20"/>
  <c r="K156" i="20"/>
  <c r="I156" i="20"/>
  <c r="G156" i="20"/>
  <c r="E156" i="20"/>
  <c r="AQ155" i="20"/>
  <c r="AO155" i="20"/>
  <c r="AM155" i="20"/>
  <c r="AK155" i="20"/>
  <c r="AI155" i="20"/>
  <c r="AG155" i="20"/>
  <c r="AE155" i="20"/>
  <c r="AC155" i="20"/>
  <c r="AA155" i="20"/>
  <c r="Y155" i="20"/>
  <c r="W155" i="20"/>
  <c r="U155" i="20"/>
  <c r="S155" i="20"/>
  <c r="Q155" i="20"/>
  <c r="O155" i="20"/>
  <c r="M155" i="20"/>
  <c r="K155" i="20"/>
  <c r="I155" i="20"/>
  <c r="G155" i="20"/>
  <c r="E155" i="20"/>
  <c r="AQ154" i="20"/>
  <c r="AO154" i="20"/>
  <c r="AM154" i="20"/>
  <c r="AK154" i="20"/>
  <c r="AI154" i="20"/>
  <c r="AG154" i="20"/>
  <c r="AE154" i="20"/>
  <c r="AC154" i="20"/>
  <c r="AA154" i="20"/>
  <c r="Y154" i="20"/>
  <c r="W154" i="20"/>
  <c r="U154" i="20"/>
  <c r="S154" i="20"/>
  <c r="Q154" i="20"/>
  <c r="O154" i="20"/>
  <c r="M154" i="20"/>
  <c r="K154" i="20"/>
  <c r="I154" i="20"/>
  <c r="G154" i="20"/>
  <c r="E154" i="20"/>
  <c r="AQ153" i="20"/>
  <c r="AO153" i="20"/>
  <c r="AM153" i="20"/>
  <c r="AK153" i="20"/>
  <c r="AI153" i="20"/>
  <c r="AG153" i="20"/>
  <c r="AE153" i="20"/>
  <c r="AC153" i="20"/>
  <c r="AA153" i="20"/>
  <c r="Y153" i="20"/>
  <c r="W153" i="20"/>
  <c r="U153" i="20"/>
  <c r="S153" i="20"/>
  <c r="Q153" i="20"/>
  <c r="O153" i="20"/>
  <c r="M153" i="20"/>
  <c r="K153" i="20"/>
  <c r="I153" i="20"/>
  <c r="G153" i="20"/>
  <c r="E153" i="20"/>
  <c r="AQ152" i="20"/>
  <c r="AO152" i="20"/>
  <c r="AM152" i="20"/>
  <c r="AK152" i="20"/>
  <c r="AI152" i="20"/>
  <c r="AG152" i="20"/>
  <c r="AE152" i="20"/>
  <c r="AC152" i="20"/>
  <c r="AA152" i="20"/>
  <c r="Y152" i="20"/>
  <c r="W152" i="20"/>
  <c r="U152" i="20"/>
  <c r="S152" i="20"/>
  <c r="Q152" i="20"/>
  <c r="O152" i="20"/>
  <c r="M152" i="20"/>
  <c r="K152" i="20"/>
  <c r="I152" i="20"/>
  <c r="G152" i="20"/>
  <c r="E152" i="20"/>
  <c r="AQ151" i="20"/>
  <c r="AO151" i="20"/>
  <c r="AM151" i="20"/>
  <c r="AK151" i="20"/>
  <c r="AI151" i="20"/>
  <c r="AG151" i="20"/>
  <c r="AE151" i="20"/>
  <c r="AC151" i="20"/>
  <c r="AA151" i="20"/>
  <c r="Y151" i="20"/>
  <c r="W151" i="20"/>
  <c r="U151" i="20"/>
  <c r="S151" i="20"/>
  <c r="Q151" i="20"/>
  <c r="O151" i="20"/>
  <c r="M151" i="20"/>
  <c r="K151" i="20"/>
  <c r="I151" i="20"/>
  <c r="G151" i="20"/>
  <c r="E151" i="20"/>
  <c r="AQ150" i="20"/>
  <c r="AO150" i="20"/>
  <c r="AM150" i="20"/>
  <c r="AK150" i="20"/>
  <c r="AI150" i="20"/>
  <c r="AG150" i="20"/>
  <c r="AE150" i="20"/>
  <c r="AC150" i="20"/>
  <c r="AA150" i="20"/>
  <c r="Y150" i="20"/>
  <c r="W150" i="20"/>
  <c r="U150" i="20"/>
  <c r="S150" i="20"/>
  <c r="Q150" i="20"/>
  <c r="O150" i="20"/>
  <c r="M150" i="20"/>
  <c r="K150" i="20"/>
  <c r="I150" i="20"/>
  <c r="G150" i="20"/>
  <c r="E150" i="20"/>
  <c r="AQ149" i="20"/>
  <c r="AO149" i="20"/>
  <c r="AM149" i="20"/>
  <c r="AK149" i="20"/>
  <c r="AI149" i="20"/>
  <c r="AG149" i="20"/>
  <c r="AE149" i="20"/>
  <c r="AC149" i="20"/>
  <c r="AA149" i="20"/>
  <c r="Y149" i="20"/>
  <c r="W149" i="20"/>
  <c r="U149" i="20"/>
  <c r="S149" i="20"/>
  <c r="Q149" i="20"/>
  <c r="O149" i="20"/>
  <c r="M149" i="20"/>
  <c r="K149" i="20"/>
  <c r="I149" i="20"/>
  <c r="G149" i="20"/>
  <c r="E149" i="20"/>
  <c r="AQ148" i="20"/>
  <c r="AO148" i="20"/>
  <c r="AM148" i="20"/>
  <c r="AK148" i="20"/>
  <c r="AI148" i="20"/>
  <c r="AG148" i="20"/>
  <c r="AE148" i="20"/>
  <c r="AC148" i="20"/>
  <c r="AA148" i="20"/>
  <c r="Y148" i="20"/>
  <c r="W148" i="20"/>
  <c r="U148" i="20"/>
  <c r="S148" i="20"/>
  <c r="Q148" i="20"/>
  <c r="O148" i="20"/>
  <c r="M148" i="20"/>
  <c r="K148" i="20"/>
  <c r="I148" i="20"/>
  <c r="G148" i="20"/>
  <c r="E148" i="20"/>
  <c r="AQ147" i="20"/>
  <c r="AO147" i="20"/>
  <c r="AM147" i="20"/>
  <c r="AK147" i="20"/>
  <c r="AI147" i="20"/>
  <c r="AG147" i="20"/>
  <c r="AE147" i="20"/>
  <c r="AC147" i="20"/>
  <c r="AA147" i="20"/>
  <c r="Y147" i="20"/>
  <c r="W147" i="20"/>
  <c r="U147" i="20"/>
  <c r="S147" i="20"/>
  <c r="Q147" i="20"/>
  <c r="O147" i="20"/>
  <c r="M147" i="20"/>
  <c r="K147" i="20"/>
  <c r="I147" i="20"/>
  <c r="G147" i="20"/>
  <c r="E147" i="20"/>
  <c r="AQ146" i="20"/>
  <c r="AO146" i="20"/>
  <c r="AM146" i="20"/>
  <c r="AK146" i="20"/>
  <c r="AI146" i="20"/>
  <c r="AG146" i="20"/>
  <c r="AE146" i="20"/>
  <c r="AC146" i="20"/>
  <c r="AA146" i="20"/>
  <c r="Y146" i="20"/>
  <c r="W146" i="20"/>
  <c r="U146" i="20"/>
  <c r="S146" i="20"/>
  <c r="Q146" i="20"/>
  <c r="O146" i="20"/>
  <c r="M146" i="20"/>
  <c r="K146" i="20"/>
  <c r="I146" i="20"/>
  <c r="G146" i="20"/>
  <c r="E146" i="20"/>
  <c r="AQ145" i="20"/>
  <c r="AO145" i="20"/>
  <c r="AM145" i="20"/>
  <c r="AK145" i="20"/>
  <c r="AI145" i="20"/>
  <c r="AG145" i="20"/>
  <c r="AE145" i="20"/>
  <c r="AC145" i="20"/>
  <c r="AA145" i="20"/>
  <c r="Y145" i="20"/>
  <c r="W145" i="20"/>
  <c r="U145" i="20"/>
  <c r="S145" i="20"/>
  <c r="Q145" i="20"/>
  <c r="O145" i="20"/>
  <c r="M145" i="20"/>
  <c r="K145" i="20"/>
  <c r="I145" i="20"/>
  <c r="G145" i="20"/>
  <c r="E145" i="20"/>
  <c r="AQ144" i="20"/>
  <c r="AO144" i="20"/>
  <c r="AM144" i="20"/>
  <c r="AK144" i="20"/>
  <c r="AI144" i="20"/>
  <c r="AG144" i="20"/>
  <c r="AE144" i="20"/>
  <c r="AC144" i="20"/>
  <c r="AA144" i="20"/>
  <c r="Y144" i="20"/>
  <c r="W144" i="20"/>
  <c r="U144" i="20"/>
  <c r="S144" i="20"/>
  <c r="Q144" i="20"/>
  <c r="O144" i="20"/>
  <c r="M144" i="20"/>
  <c r="K144" i="20"/>
  <c r="I144" i="20"/>
  <c r="G144" i="20"/>
  <c r="E144" i="20"/>
  <c r="AQ143" i="20"/>
  <c r="AO143" i="20"/>
  <c r="AM143" i="20"/>
  <c r="AK143" i="20"/>
  <c r="AI143" i="20"/>
  <c r="AG143" i="20"/>
  <c r="AE143" i="20"/>
  <c r="AC143" i="20"/>
  <c r="AA143" i="20"/>
  <c r="Y143" i="20"/>
  <c r="W143" i="20"/>
  <c r="U143" i="20"/>
  <c r="S143" i="20"/>
  <c r="Q143" i="20"/>
  <c r="O143" i="20"/>
  <c r="M143" i="20"/>
  <c r="K143" i="20"/>
  <c r="I143" i="20"/>
  <c r="G143" i="20"/>
  <c r="E143" i="20"/>
  <c r="AQ142" i="20"/>
  <c r="AO142" i="20"/>
  <c r="AM142" i="20"/>
  <c r="AK142" i="20"/>
  <c r="AI142" i="20"/>
  <c r="AG142" i="20"/>
  <c r="AE142" i="20"/>
  <c r="AC142" i="20"/>
  <c r="AA142" i="20"/>
  <c r="Y142" i="20"/>
  <c r="W142" i="20"/>
  <c r="U142" i="20"/>
  <c r="S142" i="20"/>
  <c r="Q142" i="20"/>
  <c r="O142" i="20"/>
  <c r="M142" i="20"/>
  <c r="K142" i="20"/>
  <c r="I142" i="20"/>
  <c r="G142" i="20"/>
  <c r="E142" i="20"/>
  <c r="AQ141" i="20"/>
  <c r="AO141" i="20"/>
  <c r="AM141" i="20"/>
  <c r="AK141" i="20"/>
  <c r="AI141" i="20"/>
  <c r="AG141" i="20"/>
  <c r="AE141" i="20"/>
  <c r="AC141" i="20"/>
  <c r="AA141" i="20"/>
  <c r="Y141" i="20"/>
  <c r="W141" i="20"/>
  <c r="U141" i="20"/>
  <c r="S141" i="20"/>
  <c r="Q141" i="20"/>
  <c r="O141" i="20"/>
  <c r="M141" i="20"/>
  <c r="K141" i="20"/>
  <c r="I141" i="20"/>
  <c r="G141" i="20"/>
  <c r="E141" i="20"/>
  <c r="AQ140" i="20"/>
  <c r="AO140" i="20"/>
  <c r="AM140" i="20"/>
  <c r="AK140" i="20"/>
  <c r="AI140" i="20"/>
  <c r="AG140" i="20"/>
  <c r="AE140" i="20"/>
  <c r="AC140" i="20"/>
  <c r="AA140" i="20"/>
  <c r="Y140" i="20"/>
  <c r="W140" i="20"/>
  <c r="U140" i="20"/>
  <c r="S140" i="20"/>
  <c r="Q140" i="20"/>
  <c r="O140" i="20"/>
  <c r="M140" i="20"/>
  <c r="K140" i="20"/>
  <c r="I140" i="20"/>
  <c r="G140" i="20"/>
  <c r="E140" i="20"/>
  <c r="AQ139" i="20"/>
  <c r="AO139" i="20"/>
  <c r="AM139" i="20"/>
  <c r="AK139" i="20"/>
  <c r="AI139" i="20"/>
  <c r="AG139" i="20"/>
  <c r="AE139" i="20"/>
  <c r="AC139" i="20"/>
  <c r="AA139" i="20"/>
  <c r="Y139" i="20"/>
  <c r="W139" i="20"/>
  <c r="U139" i="20"/>
  <c r="S139" i="20"/>
  <c r="Q139" i="20"/>
  <c r="O139" i="20"/>
  <c r="M139" i="20"/>
  <c r="K139" i="20"/>
  <c r="I139" i="20"/>
  <c r="G139" i="20"/>
  <c r="E139" i="20"/>
  <c r="AQ138" i="20"/>
  <c r="AO138" i="20"/>
  <c r="AM138" i="20"/>
  <c r="AK138" i="20"/>
  <c r="AI138" i="20"/>
  <c r="AG138" i="20"/>
  <c r="AE138" i="20"/>
  <c r="AC138" i="20"/>
  <c r="AA138" i="20"/>
  <c r="Y138" i="20"/>
  <c r="W138" i="20"/>
  <c r="U138" i="20"/>
  <c r="S138" i="20"/>
  <c r="Q138" i="20"/>
  <c r="O138" i="20"/>
  <c r="M138" i="20"/>
  <c r="K138" i="20"/>
  <c r="I138" i="20"/>
  <c r="G138" i="20"/>
  <c r="E138" i="20"/>
  <c r="AQ137" i="20"/>
  <c r="AO137" i="20"/>
  <c r="AM137" i="20"/>
  <c r="AK137" i="20"/>
  <c r="AI137" i="20"/>
  <c r="AG137" i="20"/>
  <c r="AE137" i="20"/>
  <c r="AC137" i="20"/>
  <c r="AA137" i="20"/>
  <c r="Y137" i="20"/>
  <c r="W137" i="20"/>
  <c r="U137" i="20"/>
  <c r="S137" i="20"/>
  <c r="Q137" i="20"/>
  <c r="O137" i="20"/>
  <c r="M137" i="20"/>
  <c r="K137" i="20"/>
  <c r="I137" i="20"/>
  <c r="G137" i="20"/>
  <c r="E137" i="20"/>
  <c r="AQ136" i="20"/>
  <c r="AO136" i="20"/>
  <c r="AM136" i="20"/>
  <c r="AK136" i="20"/>
  <c r="AI136" i="20"/>
  <c r="AG136" i="20"/>
  <c r="AE136" i="20"/>
  <c r="AC136" i="20"/>
  <c r="AA136" i="20"/>
  <c r="Y136" i="20"/>
  <c r="W136" i="20"/>
  <c r="U136" i="20"/>
  <c r="S136" i="20"/>
  <c r="Q136" i="20"/>
  <c r="O136" i="20"/>
  <c r="M136" i="20"/>
  <c r="K136" i="20"/>
  <c r="I136" i="20"/>
  <c r="G136" i="20"/>
  <c r="E136" i="20"/>
  <c r="AQ135" i="20"/>
  <c r="AO135" i="20"/>
  <c r="AM135" i="20"/>
  <c r="AK135" i="20"/>
  <c r="AI135" i="20"/>
  <c r="AG135" i="20"/>
  <c r="AE135" i="20"/>
  <c r="AC135" i="20"/>
  <c r="AA135" i="20"/>
  <c r="Y135" i="20"/>
  <c r="W135" i="20"/>
  <c r="U135" i="20"/>
  <c r="S135" i="20"/>
  <c r="Q135" i="20"/>
  <c r="O135" i="20"/>
  <c r="M135" i="20"/>
  <c r="K135" i="20"/>
  <c r="I135" i="20"/>
  <c r="G135" i="20"/>
  <c r="E135" i="20"/>
  <c r="AQ134" i="20"/>
  <c r="AO134" i="20"/>
  <c r="AM134" i="20"/>
  <c r="AK134" i="20"/>
  <c r="AI134" i="20"/>
  <c r="AG134" i="20"/>
  <c r="AE134" i="20"/>
  <c r="AC134" i="20"/>
  <c r="AA134" i="20"/>
  <c r="Y134" i="20"/>
  <c r="W134" i="20"/>
  <c r="U134" i="20"/>
  <c r="S134" i="20"/>
  <c r="Q134" i="20"/>
  <c r="O134" i="20"/>
  <c r="M134" i="20"/>
  <c r="K134" i="20"/>
  <c r="I134" i="20"/>
  <c r="G134" i="20"/>
  <c r="E134" i="20"/>
  <c r="AQ133" i="20"/>
  <c r="AO133" i="20"/>
  <c r="AM133" i="20"/>
  <c r="AK133" i="20"/>
  <c r="AI133" i="20"/>
  <c r="AG133" i="20"/>
  <c r="AE133" i="20"/>
  <c r="AC133" i="20"/>
  <c r="AA133" i="20"/>
  <c r="Y133" i="20"/>
  <c r="W133" i="20"/>
  <c r="U133" i="20"/>
  <c r="S133" i="20"/>
  <c r="Q133" i="20"/>
  <c r="O133" i="20"/>
  <c r="M133" i="20"/>
  <c r="K133" i="20"/>
  <c r="I133" i="20"/>
  <c r="G133" i="20"/>
  <c r="E133" i="20"/>
  <c r="AQ132" i="20"/>
  <c r="AO132" i="20"/>
  <c r="AM132" i="20"/>
  <c r="AK132" i="20"/>
  <c r="AI132" i="20"/>
  <c r="AG132" i="20"/>
  <c r="AE132" i="20"/>
  <c r="AC132" i="20"/>
  <c r="AA132" i="20"/>
  <c r="Y132" i="20"/>
  <c r="W132" i="20"/>
  <c r="U132" i="20"/>
  <c r="S132" i="20"/>
  <c r="Q132" i="20"/>
  <c r="O132" i="20"/>
  <c r="M132" i="20"/>
  <c r="K132" i="20"/>
  <c r="I132" i="20"/>
  <c r="G132" i="20"/>
  <c r="E132" i="20"/>
  <c r="AQ131" i="20"/>
  <c r="AO131" i="20"/>
  <c r="AM131" i="20"/>
  <c r="AK131" i="20"/>
  <c r="AI131" i="20"/>
  <c r="AG131" i="20"/>
  <c r="AE131" i="20"/>
  <c r="AC131" i="20"/>
  <c r="AA131" i="20"/>
  <c r="Y131" i="20"/>
  <c r="W131" i="20"/>
  <c r="U131" i="20"/>
  <c r="S131" i="20"/>
  <c r="Q131" i="20"/>
  <c r="O131" i="20"/>
  <c r="M131" i="20"/>
  <c r="K131" i="20"/>
  <c r="I131" i="20"/>
  <c r="G131" i="20"/>
  <c r="E131" i="20"/>
  <c r="AQ130" i="20"/>
  <c r="AO130" i="20"/>
  <c r="AM130" i="20"/>
  <c r="AK130" i="20"/>
  <c r="AI130" i="20"/>
  <c r="AG130" i="20"/>
  <c r="AE130" i="20"/>
  <c r="AC130" i="20"/>
  <c r="AA130" i="20"/>
  <c r="Y130" i="20"/>
  <c r="W130" i="20"/>
  <c r="U130" i="20"/>
  <c r="S130" i="20"/>
  <c r="Q130" i="20"/>
  <c r="O130" i="20"/>
  <c r="M130" i="20"/>
  <c r="K130" i="20"/>
  <c r="I130" i="20"/>
  <c r="G130" i="20"/>
  <c r="E130" i="20"/>
  <c r="AQ129" i="20"/>
  <c r="AO129" i="20"/>
  <c r="AM129" i="20"/>
  <c r="AK129" i="20"/>
  <c r="AI129" i="20"/>
  <c r="AG129" i="20"/>
  <c r="AE129" i="20"/>
  <c r="AC129" i="20"/>
  <c r="AA129" i="20"/>
  <c r="Y129" i="20"/>
  <c r="W129" i="20"/>
  <c r="U129" i="20"/>
  <c r="S129" i="20"/>
  <c r="Q129" i="20"/>
  <c r="O129" i="20"/>
  <c r="M129" i="20"/>
  <c r="K129" i="20"/>
  <c r="I129" i="20"/>
  <c r="G129" i="20"/>
  <c r="E129" i="20"/>
  <c r="AQ128" i="20"/>
  <c r="AO128" i="20"/>
  <c r="AM128" i="20"/>
  <c r="AK128" i="20"/>
  <c r="AI128" i="20"/>
  <c r="AG128" i="20"/>
  <c r="AE128" i="20"/>
  <c r="AC128" i="20"/>
  <c r="AA128" i="20"/>
  <c r="Y128" i="20"/>
  <c r="W128" i="20"/>
  <c r="U128" i="20"/>
  <c r="S128" i="20"/>
  <c r="Q128" i="20"/>
  <c r="O128" i="20"/>
  <c r="M128" i="20"/>
  <c r="K128" i="20"/>
  <c r="I128" i="20"/>
  <c r="G128" i="20"/>
  <c r="E128" i="20"/>
  <c r="AQ127" i="20"/>
  <c r="AO127" i="20"/>
  <c r="AM127" i="20"/>
  <c r="AK127" i="20"/>
  <c r="AI127" i="20"/>
  <c r="AG127" i="20"/>
  <c r="AE127" i="20"/>
  <c r="AC127" i="20"/>
  <c r="AA127" i="20"/>
  <c r="Y127" i="20"/>
  <c r="W127" i="20"/>
  <c r="U127" i="20"/>
  <c r="S127" i="20"/>
  <c r="Q127" i="20"/>
  <c r="O127" i="20"/>
  <c r="M127" i="20"/>
  <c r="K127" i="20"/>
  <c r="I127" i="20"/>
  <c r="G127" i="20"/>
  <c r="E127" i="20"/>
  <c r="AQ126" i="20"/>
  <c r="AO126" i="20"/>
  <c r="AM126" i="20"/>
  <c r="AK126" i="20"/>
  <c r="AI126" i="20"/>
  <c r="AG126" i="20"/>
  <c r="AE126" i="20"/>
  <c r="AC126" i="20"/>
  <c r="AA126" i="20"/>
  <c r="Y126" i="20"/>
  <c r="W126" i="20"/>
  <c r="U126" i="20"/>
  <c r="S126" i="20"/>
  <c r="Q126" i="20"/>
  <c r="O126" i="20"/>
  <c r="M126" i="20"/>
  <c r="K126" i="20"/>
  <c r="I126" i="20"/>
  <c r="G126" i="20"/>
  <c r="E126" i="20"/>
  <c r="AQ125" i="20"/>
  <c r="AO125" i="20"/>
  <c r="AM125" i="20"/>
  <c r="AK125" i="20"/>
  <c r="AI125" i="20"/>
  <c r="AG125" i="20"/>
  <c r="AE125" i="20"/>
  <c r="AC125" i="20"/>
  <c r="AA125" i="20"/>
  <c r="Y125" i="20"/>
  <c r="W125" i="20"/>
  <c r="U125" i="20"/>
  <c r="S125" i="20"/>
  <c r="Q125" i="20"/>
  <c r="O125" i="20"/>
  <c r="M125" i="20"/>
  <c r="K125" i="20"/>
  <c r="I125" i="20"/>
  <c r="G125" i="20"/>
  <c r="E125" i="20"/>
  <c r="AQ124" i="20"/>
  <c r="AO124" i="20"/>
  <c r="AM124" i="20"/>
  <c r="AK124" i="20"/>
  <c r="AI124" i="20"/>
  <c r="AG124" i="20"/>
  <c r="AE124" i="20"/>
  <c r="AC124" i="20"/>
  <c r="AA124" i="20"/>
  <c r="Y124" i="20"/>
  <c r="W124" i="20"/>
  <c r="U124" i="20"/>
  <c r="S124" i="20"/>
  <c r="Q124" i="20"/>
  <c r="O124" i="20"/>
  <c r="M124" i="20"/>
  <c r="K124" i="20"/>
  <c r="I124" i="20"/>
  <c r="G124" i="20"/>
  <c r="E124" i="20"/>
  <c r="AQ123" i="20"/>
  <c r="AO123" i="20"/>
  <c r="AM123" i="20"/>
  <c r="AK123" i="20"/>
  <c r="AI123" i="20"/>
  <c r="AG123" i="20"/>
  <c r="AE123" i="20"/>
  <c r="AC123" i="20"/>
  <c r="AA123" i="20"/>
  <c r="Y123" i="20"/>
  <c r="W123" i="20"/>
  <c r="U123" i="20"/>
  <c r="S123" i="20"/>
  <c r="Q123" i="20"/>
  <c r="O123" i="20"/>
  <c r="M123" i="20"/>
  <c r="K123" i="20"/>
  <c r="I123" i="20"/>
  <c r="G123" i="20"/>
  <c r="E123" i="20"/>
  <c r="AQ122" i="20"/>
  <c r="AO122" i="20"/>
  <c r="AM122" i="20"/>
  <c r="AK122" i="20"/>
  <c r="AI122" i="20"/>
  <c r="AG122" i="20"/>
  <c r="AE122" i="20"/>
  <c r="AC122" i="20"/>
  <c r="AA122" i="20"/>
  <c r="Y122" i="20"/>
  <c r="W122" i="20"/>
  <c r="U122" i="20"/>
  <c r="S122" i="20"/>
  <c r="Q122" i="20"/>
  <c r="O122" i="20"/>
  <c r="M122" i="20"/>
  <c r="K122" i="20"/>
  <c r="I122" i="20"/>
  <c r="G122" i="20"/>
  <c r="E122" i="20"/>
  <c r="AQ121" i="20"/>
  <c r="AO121" i="20"/>
  <c r="AM121" i="20"/>
  <c r="AK121" i="20"/>
  <c r="AI121" i="20"/>
  <c r="AG121" i="20"/>
  <c r="AE121" i="20"/>
  <c r="AC121" i="20"/>
  <c r="AA121" i="20"/>
  <c r="Y121" i="20"/>
  <c r="W121" i="20"/>
  <c r="U121" i="20"/>
  <c r="S121" i="20"/>
  <c r="Q121" i="20"/>
  <c r="O121" i="20"/>
  <c r="M121" i="20"/>
  <c r="K121" i="20"/>
  <c r="I121" i="20"/>
  <c r="G121" i="20"/>
  <c r="E121" i="20"/>
  <c r="AQ120" i="20"/>
  <c r="AO120" i="20"/>
  <c r="AM120" i="20"/>
  <c r="AK120" i="20"/>
  <c r="AI120" i="20"/>
  <c r="AG120" i="20"/>
  <c r="AE120" i="20"/>
  <c r="AC120" i="20"/>
  <c r="AA120" i="20"/>
  <c r="Y120" i="20"/>
  <c r="W120" i="20"/>
  <c r="U120" i="20"/>
  <c r="S120" i="20"/>
  <c r="Q120" i="20"/>
  <c r="O120" i="20"/>
  <c r="M120" i="20"/>
  <c r="K120" i="20"/>
  <c r="I120" i="20"/>
  <c r="G120" i="20"/>
  <c r="E120" i="20"/>
  <c r="AQ119" i="20"/>
  <c r="AO119" i="20"/>
  <c r="AM119" i="20"/>
  <c r="AK119" i="20"/>
  <c r="AI119" i="20"/>
  <c r="AG119" i="20"/>
  <c r="AE119" i="20"/>
  <c r="AC119" i="20"/>
  <c r="AA119" i="20"/>
  <c r="Y119" i="20"/>
  <c r="W119" i="20"/>
  <c r="U119" i="20"/>
  <c r="S119" i="20"/>
  <c r="Q119" i="20"/>
  <c r="O119" i="20"/>
  <c r="M119" i="20"/>
  <c r="K119" i="20"/>
  <c r="I119" i="20"/>
  <c r="G119" i="20"/>
  <c r="E119" i="20"/>
  <c r="AQ118" i="20"/>
  <c r="AO118" i="20"/>
  <c r="AM118" i="20"/>
  <c r="AK118" i="20"/>
  <c r="AI118" i="20"/>
  <c r="AG118" i="20"/>
  <c r="AE118" i="20"/>
  <c r="AC118" i="20"/>
  <c r="AA118" i="20"/>
  <c r="Y118" i="20"/>
  <c r="W118" i="20"/>
  <c r="U118" i="20"/>
  <c r="S118" i="20"/>
  <c r="Q118" i="20"/>
  <c r="O118" i="20"/>
  <c r="M118" i="20"/>
  <c r="K118" i="20"/>
  <c r="I118" i="20"/>
  <c r="G118" i="20"/>
  <c r="E118" i="20"/>
  <c r="AQ117" i="20"/>
  <c r="AO117" i="20"/>
  <c r="AM117" i="20"/>
  <c r="AK117" i="20"/>
  <c r="AI117" i="20"/>
  <c r="AG117" i="20"/>
  <c r="AE117" i="20"/>
  <c r="AC117" i="20"/>
  <c r="AA117" i="20"/>
  <c r="Y117" i="20"/>
  <c r="W117" i="20"/>
  <c r="U117" i="20"/>
  <c r="S117" i="20"/>
  <c r="Q117" i="20"/>
  <c r="O117" i="20"/>
  <c r="M117" i="20"/>
  <c r="K117" i="20"/>
  <c r="I117" i="20"/>
  <c r="G117" i="20"/>
  <c r="E117" i="20"/>
  <c r="AQ116" i="20"/>
  <c r="AO116" i="20"/>
  <c r="AM116" i="20"/>
  <c r="AK116" i="20"/>
  <c r="AI116" i="20"/>
  <c r="AG116" i="20"/>
  <c r="AE116" i="20"/>
  <c r="AC116" i="20"/>
  <c r="AA116" i="20"/>
  <c r="Y116" i="20"/>
  <c r="W116" i="20"/>
  <c r="U116" i="20"/>
  <c r="S116" i="20"/>
  <c r="Q116" i="20"/>
  <c r="O116" i="20"/>
  <c r="M116" i="20"/>
  <c r="K116" i="20"/>
  <c r="I116" i="20"/>
  <c r="G116" i="20"/>
  <c r="E116" i="20"/>
  <c r="AQ115" i="20"/>
  <c r="AO115" i="20"/>
  <c r="AM115" i="20"/>
  <c r="AK115" i="20"/>
  <c r="AI115" i="20"/>
  <c r="AG115" i="20"/>
  <c r="AE115" i="20"/>
  <c r="AC115" i="20"/>
  <c r="AA115" i="20"/>
  <c r="Y115" i="20"/>
  <c r="W115" i="20"/>
  <c r="U115" i="20"/>
  <c r="S115" i="20"/>
  <c r="Q115" i="20"/>
  <c r="O115" i="20"/>
  <c r="M115" i="20"/>
  <c r="K115" i="20"/>
  <c r="I115" i="20"/>
  <c r="G115" i="20"/>
  <c r="E115" i="20"/>
  <c r="AQ114" i="20"/>
  <c r="AO114" i="20"/>
  <c r="AM114" i="20"/>
  <c r="AK114" i="20"/>
  <c r="AI114" i="20"/>
  <c r="AG114" i="20"/>
  <c r="AE114" i="20"/>
  <c r="AC114" i="20"/>
  <c r="AA114" i="20"/>
  <c r="Y114" i="20"/>
  <c r="W114" i="20"/>
  <c r="U114" i="20"/>
  <c r="S114" i="20"/>
  <c r="Q114" i="20"/>
  <c r="O114" i="20"/>
  <c r="M114" i="20"/>
  <c r="K114" i="20"/>
  <c r="I114" i="20"/>
  <c r="G114" i="20"/>
  <c r="E114" i="20"/>
  <c r="AQ113" i="20"/>
  <c r="AO113" i="20"/>
  <c r="AM113" i="20"/>
  <c r="AK113" i="20"/>
  <c r="AI113" i="20"/>
  <c r="AG113" i="20"/>
  <c r="AE113" i="20"/>
  <c r="AC113" i="20"/>
  <c r="AA113" i="20"/>
  <c r="Y113" i="20"/>
  <c r="W113" i="20"/>
  <c r="U113" i="20"/>
  <c r="S113" i="20"/>
  <c r="Q113" i="20"/>
  <c r="O113" i="20"/>
  <c r="M113" i="20"/>
  <c r="K113" i="20"/>
  <c r="I113" i="20"/>
  <c r="G113" i="20"/>
  <c r="E113" i="20"/>
  <c r="AQ112" i="20"/>
  <c r="AO112" i="20"/>
  <c r="AM112" i="20"/>
  <c r="AK112" i="20"/>
  <c r="AI112" i="20"/>
  <c r="AG112" i="20"/>
  <c r="AE112" i="20"/>
  <c r="AC112" i="20"/>
  <c r="AA112" i="20"/>
  <c r="Y112" i="20"/>
  <c r="W112" i="20"/>
  <c r="U112" i="20"/>
  <c r="S112" i="20"/>
  <c r="Q112" i="20"/>
  <c r="O112" i="20"/>
  <c r="M112" i="20"/>
  <c r="K112" i="20"/>
  <c r="I112" i="20"/>
  <c r="G112" i="20"/>
  <c r="E112" i="20"/>
  <c r="AQ111" i="20"/>
  <c r="AO111" i="20"/>
  <c r="AM111" i="20"/>
  <c r="AK111" i="20"/>
  <c r="AI111" i="20"/>
  <c r="AG111" i="20"/>
  <c r="AE111" i="20"/>
  <c r="AC111" i="20"/>
  <c r="AA111" i="20"/>
  <c r="Y111" i="20"/>
  <c r="W111" i="20"/>
  <c r="U111" i="20"/>
  <c r="S111" i="20"/>
  <c r="Q111" i="20"/>
  <c r="O111" i="20"/>
  <c r="M111" i="20"/>
  <c r="K111" i="20"/>
  <c r="I111" i="20"/>
  <c r="G111" i="20"/>
  <c r="E111" i="20"/>
  <c r="AQ108" i="20"/>
  <c r="AM108" i="20"/>
  <c r="AK108" i="20"/>
  <c r="AI108" i="20"/>
  <c r="AG108" i="20"/>
  <c r="AE108" i="20"/>
  <c r="AC108" i="20"/>
  <c r="AA108" i="20"/>
  <c r="Y108" i="20"/>
  <c r="W108" i="20"/>
  <c r="U108" i="20"/>
  <c r="S108" i="20"/>
  <c r="Q108" i="20"/>
  <c r="O108" i="20"/>
  <c r="M108" i="20"/>
  <c r="K108" i="20"/>
  <c r="I108" i="20"/>
  <c r="G108" i="20"/>
  <c r="E108" i="20"/>
  <c r="AQ107" i="20"/>
  <c r="AM107" i="20"/>
  <c r="AM6" i="20" s="1"/>
  <c r="AK107" i="20"/>
  <c r="AI107" i="20"/>
  <c r="AG107" i="20"/>
  <c r="AE107" i="20"/>
  <c r="AC107" i="20"/>
  <c r="AA107" i="20"/>
  <c r="Y107" i="20"/>
  <c r="W107" i="20"/>
  <c r="U107" i="20"/>
  <c r="Q107" i="20"/>
  <c r="O107" i="20"/>
  <c r="M107" i="20"/>
  <c r="K107" i="20"/>
  <c r="I107" i="20"/>
  <c r="G107" i="20"/>
  <c r="E107" i="20"/>
  <c r="AF105" i="20"/>
  <c r="AD105" i="20"/>
  <c r="P105" i="20"/>
  <c r="N105" i="20"/>
  <c r="AP104" i="20"/>
  <c r="AP105" i="20" s="1"/>
  <c r="AN104" i="20"/>
  <c r="AN105" i="20" s="1"/>
  <c r="AL104" i="20"/>
  <c r="AL105" i="20" s="1"/>
  <c r="AJ104" i="20"/>
  <c r="AJ105" i="20" s="1"/>
  <c r="AH104" i="20"/>
  <c r="AH105" i="20" s="1"/>
  <c r="AF104" i="20"/>
  <c r="AD104" i="20"/>
  <c r="AB104" i="20"/>
  <c r="AB105" i="20" s="1"/>
  <c r="Z104" i="20"/>
  <c r="Z105" i="20" s="1"/>
  <c r="X104" i="20"/>
  <c r="X105" i="20" s="1"/>
  <c r="V104" i="20"/>
  <c r="V105" i="20" s="1"/>
  <c r="T104" i="20"/>
  <c r="T105" i="20" s="1"/>
  <c r="R104" i="20"/>
  <c r="R105" i="20" s="1"/>
  <c r="P104" i="20"/>
  <c r="N104" i="20"/>
  <c r="L104" i="20"/>
  <c r="L105" i="20" s="1"/>
  <c r="J104" i="20"/>
  <c r="J105" i="20" s="1"/>
  <c r="H104" i="20"/>
  <c r="H105" i="20" s="1"/>
  <c r="F104" i="20"/>
  <c r="F105" i="20" s="1"/>
  <c r="D104" i="20"/>
  <c r="B104" i="20"/>
  <c r="B109" i="20" s="1"/>
  <c r="AQ103" i="20"/>
  <c r="AO103" i="20"/>
  <c r="AM103" i="20"/>
  <c r="AK103" i="20"/>
  <c r="AI103" i="20"/>
  <c r="AG103" i="20"/>
  <c r="AE103" i="20"/>
  <c r="AC103" i="20"/>
  <c r="AA103" i="20"/>
  <c r="Y103" i="20"/>
  <c r="W103" i="20"/>
  <c r="U103" i="20"/>
  <c r="S103" i="20"/>
  <c r="Q103" i="20"/>
  <c r="O103" i="20"/>
  <c r="M103" i="20"/>
  <c r="K103" i="20"/>
  <c r="I103" i="20"/>
  <c r="G103" i="20"/>
  <c r="E103" i="20"/>
  <c r="AQ102" i="20"/>
  <c r="AO102" i="20"/>
  <c r="AM102" i="20"/>
  <c r="AK102" i="20"/>
  <c r="AI102" i="20"/>
  <c r="AG102" i="20"/>
  <c r="AE102" i="20"/>
  <c r="AC102" i="20"/>
  <c r="AA102" i="20"/>
  <c r="Y102" i="20"/>
  <c r="W102" i="20"/>
  <c r="U102" i="20"/>
  <c r="S102" i="20"/>
  <c r="Q102" i="20"/>
  <c r="O102" i="20"/>
  <c r="M102" i="20"/>
  <c r="K102" i="20"/>
  <c r="I102" i="20"/>
  <c r="G102" i="20"/>
  <c r="E102" i="20"/>
  <c r="AQ101" i="20"/>
  <c r="AO101" i="20"/>
  <c r="AM101" i="20"/>
  <c r="AK101" i="20"/>
  <c r="AI101" i="20"/>
  <c r="AG101" i="20"/>
  <c r="AE101" i="20"/>
  <c r="AC101" i="20"/>
  <c r="AA101" i="20"/>
  <c r="Y101" i="20"/>
  <c r="W101" i="20"/>
  <c r="U101" i="20"/>
  <c r="S101" i="20"/>
  <c r="Q101" i="20"/>
  <c r="O101" i="20"/>
  <c r="M101" i="20"/>
  <c r="K101" i="20"/>
  <c r="I101" i="20"/>
  <c r="G101" i="20"/>
  <c r="E101" i="20"/>
  <c r="AQ100" i="20"/>
  <c r="AO100" i="20"/>
  <c r="AM100" i="20"/>
  <c r="AK100" i="20"/>
  <c r="AI100" i="20"/>
  <c r="AG100" i="20"/>
  <c r="AE100" i="20"/>
  <c r="AC100" i="20"/>
  <c r="AA100" i="20"/>
  <c r="Y100" i="20"/>
  <c r="W100" i="20"/>
  <c r="U100" i="20"/>
  <c r="S100" i="20"/>
  <c r="Q100" i="20"/>
  <c r="O100" i="20"/>
  <c r="M100" i="20"/>
  <c r="K100" i="20"/>
  <c r="I100" i="20"/>
  <c r="G100" i="20"/>
  <c r="E100" i="20"/>
  <c r="AQ99" i="20"/>
  <c r="AO99" i="20"/>
  <c r="AM99" i="20"/>
  <c r="AK99" i="20"/>
  <c r="AI99" i="20"/>
  <c r="AG99" i="20"/>
  <c r="AE99" i="20"/>
  <c r="AC99" i="20"/>
  <c r="AA99" i="20"/>
  <c r="Y99" i="20"/>
  <c r="W99" i="20"/>
  <c r="U99" i="20"/>
  <c r="S99" i="20"/>
  <c r="Q99" i="20"/>
  <c r="O99" i="20"/>
  <c r="M99" i="20"/>
  <c r="K99" i="20"/>
  <c r="I99" i="20"/>
  <c r="G99" i="20"/>
  <c r="E99" i="20"/>
  <c r="AQ98" i="20"/>
  <c r="AO98" i="20"/>
  <c r="AM98" i="20"/>
  <c r="AK98" i="20"/>
  <c r="AI98" i="20"/>
  <c r="AG98" i="20"/>
  <c r="AE98" i="20"/>
  <c r="AC98" i="20"/>
  <c r="AA98" i="20"/>
  <c r="Y98" i="20"/>
  <c r="W98" i="20"/>
  <c r="U98" i="20"/>
  <c r="S98" i="20"/>
  <c r="Q98" i="20"/>
  <c r="O98" i="20"/>
  <c r="M98" i="20"/>
  <c r="K98" i="20"/>
  <c r="I98" i="20"/>
  <c r="G98" i="20"/>
  <c r="E98" i="20"/>
  <c r="AQ97" i="20"/>
  <c r="AO97" i="20"/>
  <c r="AM97" i="20"/>
  <c r="AK97" i="20"/>
  <c r="AI97" i="20"/>
  <c r="AG97" i="20"/>
  <c r="AE97" i="20"/>
  <c r="AC97" i="20"/>
  <c r="AA97" i="20"/>
  <c r="Y97" i="20"/>
  <c r="W97" i="20"/>
  <c r="U97" i="20"/>
  <c r="S97" i="20"/>
  <c r="Q97" i="20"/>
  <c r="O97" i="20"/>
  <c r="M97" i="20"/>
  <c r="K97" i="20"/>
  <c r="I97" i="20"/>
  <c r="G97" i="20"/>
  <c r="E97" i="20"/>
  <c r="AQ96" i="20"/>
  <c r="AO96" i="20"/>
  <c r="AM96" i="20"/>
  <c r="AK96" i="20"/>
  <c r="AI96" i="20"/>
  <c r="AG96" i="20"/>
  <c r="AE96" i="20"/>
  <c r="AC96" i="20"/>
  <c r="AA96" i="20"/>
  <c r="Y96" i="20"/>
  <c r="W96" i="20"/>
  <c r="U96" i="20"/>
  <c r="S96" i="20"/>
  <c r="Q96" i="20"/>
  <c r="O96" i="20"/>
  <c r="M96" i="20"/>
  <c r="K96" i="20"/>
  <c r="I96" i="20"/>
  <c r="G96" i="20"/>
  <c r="E96" i="20"/>
  <c r="AQ95" i="20"/>
  <c r="AO95" i="20"/>
  <c r="AM95" i="20"/>
  <c r="AK95" i="20"/>
  <c r="AI95" i="20"/>
  <c r="AG95" i="20"/>
  <c r="AE95" i="20"/>
  <c r="AC95" i="20"/>
  <c r="AA95" i="20"/>
  <c r="Y95" i="20"/>
  <c r="W95" i="20"/>
  <c r="U95" i="20"/>
  <c r="S95" i="20"/>
  <c r="Q95" i="20"/>
  <c r="O95" i="20"/>
  <c r="M95" i="20"/>
  <c r="K95" i="20"/>
  <c r="I95" i="20"/>
  <c r="G95" i="20"/>
  <c r="E95" i="20"/>
  <c r="AQ94" i="20"/>
  <c r="AO94" i="20"/>
  <c r="AM94" i="20"/>
  <c r="AK94" i="20"/>
  <c r="AI94" i="20"/>
  <c r="AG94" i="20"/>
  <c r="AE94" i="20"/>
  <c r="AC94" i="20"/>
  <c r="AA94" i="20"/>
  <c r="Y94" i="20"/>
  <c r="W94" i="20"/>
  <c r="U94" i="20"/>
  <c r="S94" i="20"/>
  <c r="Q94" i="20"/>
  <c r="O94" i="20"/>
  <c r="M94" i="20"/>
  <c r="K94" i="20"/>
  <c r="I94" i="20"/>
  <c r="G94" i="20"/>
  <c r="E94" i="20"/>
  <c r="AQ93" i="20"/>
  <c r="AO93" i="20"/>
  <c r="AM93" i="20"/>
  <c r="AK93" i="20"/>
  <c r="AI93" i="20"/>
  <c r="AG93" i="20"/>
  <c r="AE93" i="20"/>
  <c r="AC93" i="20"/>
  <c r="AA93" i="20"/>
  <c r="Y93" i="20"/>
  <c r="W93" i="20"/>
  <c r="U93" i="20"/>
  <c r="S93" i="20"/>
  <c r="Q93" i="20"/>
  <c r="O93" i="20"/>
  <c r="M93" i="20"/>
  <c r="K93" i="20"/>
  <c r="I93" i="20"/>
  <c r="G93" i="20"/>
  <c r="E93" i="20"/>
  <c r="AQ92" i="20"/>
  <c r="AO92" i="20"/>
  <c r="AM92" i="20"/>
  <c r="AK92" i="20"/>
  <c r="AI92" i="20"/>
  <c r="AG92" i="20"/>
  <c r="AE92" i="20"/>
  <c r="AC92" i="20"/>
  <c r="AA92" i="20"/>
  <c r="Y92" i="20"/>
  <c r="W92" i="20"/>
  <c r="U92" i="20"/>
  <c r="S92" i="20"/>
  <c r="Q92" i="20"/>
  <c r="O92" i="20"/>
  <c r="M92" i="20"/>
  <c r="K92" i="20"/>
  <c r="I92" i="20"/>
  <c r="G92" i="20"/>
  <c r="E92" i="20"/>
  <c r="AQ91" i="20"/>
  <c r="AO91" i="20"/>
  <c r="AM91" i="20"/>
  <c r="AK91" i="20"/>
  <c r="AI91" i="20"/>
  <c r="AG91" i="20"/>
  <c r="AE91" i="20"/>
  <c r="AC91" i="20"/>
  <c r="AA91" i="20"/>
  <c r="Y91" i="20"/>
  <c r="W91" i="20"/>
  <c r="U91" i="20"/>
  <c r="S91" i="20"/>
  <c r="Q91" i="20"/>
  <c r="O91" i="20"/>
  <c r="M91" i="20"/>
  <c r="K91" i="20"/>
  <c r="I91" i="20"/>
  <c r="G91" i="20"/>
  <c r="E91" i="20"/>
  <c r="AQ90" i="20"/>
  <c r="AO90" i="20"/>
  <c r="AM90" i="20"/>
  <c r="AK90" i="20"/>
  <c r="AI90" i="20"/>
  <c r="AG90" i="20"/>
  <c r="AE90" i="20"/>
  <c r="AC90" i="20"/>
  <c r="AA90" i="20"/>
  <c r="Y90" i="20"/>
  <c r="W90" i="20"/>
  <c r="U90" i="20"/>
  <c r="S90" i="20"/>
  <c r="Q90" i="20"/>
  <c r="O90" i="20"/>
  <c r="M90" i="20"/>
  <c r="K90" i="20"/>
  <c r="I90" i="20"/>
  <c r="G90" i="20"/>
  <c r="E90" i="20"/>
  <c r="AQ89" i="20"/>
  <c r="AO89" i="20"/>
  <c r="AM89" i="20"/>
  <c r="AK89" i="20"/>
  <c r="AI89" i="20"/>
  <c r="AG89" i="20"/>
  <c r="AE89" i="20"/>
  <c r="AC89" i="20"/>
  <c r="AA89" i="20"/>
  <c r="Y89" i="20"/>
  <c r="W89" i="20"/>
  <c r="U89" i="20"/>
  <c r="S89" i="20"/>
  <c r="Q89" i="20"/>
  <c r="O89" i="20"/>
  <c r="M89" i="20"/>
  <c r="K89" i="20"/>
  <c r="I89" i="20"/>
  <c r="G89" i="20"/>
  <c r="E89" i="20"/>
  <c r="AQ88" i="20"/>
  <c r="AO88" i="20"/>
  <c r="AM88" i="20"/>
  <c r="AK88" i="20"/>
  <c r="AI88" i="20"/>
  <c r="AG88" i="20"/>
  <c r="AE88" i="20"/>
  <c r="AC88" i="20"/>
  <c r="AA88" i="20"/>
  <c r="Y88" i="20"/>
  <c r="W88" i="20"/>
  <c r="U88" i="20"/>
  <c r="S88" i="20"/>
  <c r="Q88" i="20"/>
  <c r="O88" i="20"/>
  <c r="M88" i="20"/>
  <c r="K88" i="20"/>
  <c r="I88" i="20"/>
  <c r="G88" i="20"/>
  <c r="E88" i="20"/>
  <c r="AQ87" i="20"/>
  <c r="AO87" i="20"/>
  <c r="AM87" i="20"/>
  <c r="AK87" i="20"/>
  <c r="AI87" i="20"/>
  <c r="AG87" i="20"/>
  <c r="AE87" i="20"/>
  <c r="AC87" i="20"/>
  <c r="AA87" i="20"/>
  <c r="Y87" i="20"/>
  <c r="W87" i="20"/>
  <c r="U87" i="20"/>
  <c r="S87" i="20"/>
  <c r="Q87" i="20"/>
  <c r="O87" i="20"/>
  <c r="M87" i="20"/>
  <c r="K87" i="20"/>
  <c r="I87" i="20"/>
  <c r="G87" i="20"/>
  <c r="E87" i="20"/>
  <c r="AQ86" i="20"/>
  <c r="AO86" i="20"/>
  <c r="AM86" i="20"/>
  <c r="AK86" i="20"/>
  <c r="AI86" i="20"/>
  <c r="AG86" i="20"/>
  <c r="AE86" i="20"/>
  <c r="AC86" i="20"/>
  <c r="AA86" i="20"/>
  <c r="Y86" i="20"/>
  <c r="W86" i="20"/>
  <c r="U86" i="20"/>
  <c r="S86" i="20"/>
  <c r="Q86" i="20"/>
  <c r="O86" i="20"/>
  <c r="M86" i="20"/>
  <c r="K86" i="20"/>
  <c r="I86" i="20"/>
  <c r="G86" i="20"/>
  <c r="E86" i="20"/>
  <c r="AQ85" i="20"/>
  <c r="AO85" i="20"/>
  <c r="AM85" i="20"/>
  <c r="AK85" i="20"/>
  <c r="AI85" i="20"/>
  <c r="AG85" i="20"/>
  <c r="AE85" i="20"/>
  <c r="AC85" i="20"/>
  <c r="AA85" i="20"/>
  <c r="Y85" i="20"/>
  <c r="W85" i="20"/>
  <c r="U85" i="20"/>
  <c r="S85" i="20"/>
  <c r="Q85" i="20"/>
  <c r="O85" i="20"/>
  <c r="M85" i="20"/>
  <c r="K85" i="20"/>
  <c r="I85" i="20"/>
  <c r="G85" i="20"/>
  <c r="E85" i="20"/>
  <c r="AQ84" i="20"/>
  <c r="AO84" i="20"/>
  <c r="AM84" i="20"/>
  <c r="AK84" i="20"/>
  <c r="AI84" i="20"/>
  <c r="AG84" i="20"/>
  <c r="AE84" i="20"/>
  <c r="AC84" i="20"/>
  <c r="AA84" i="20"/>
  <c r="Y84" i="20"/>
  <c r="W84" i="20"/>
  <c r="U84" i="20"/>
  <c r="S84" i="20"/>
  <c r="Q84" i="20"/>
  <c r="O84" i="20"/>
  <c r="M84" i="20"/>
  <c r="K84" i="20"/>
  <c r="I84" i="20"/>
  <c r="G84" i="20"/>
  <c r="E84" i="20"/>
  <c r="AQ83" i="20"/>
  <c r="AO83" i="20"/>
  <c r="AM83" i="20"/>
  <c r="AK83" i="20"/>
  <c r="AI83" i="20"/>
  <c r="AG83" i="20"/>
  <c r="AE83" i="20"/>
  <c r="AC83" i="20"/>
  <c r="AA83" i="20"/>
  <c r="Y83" i="20"/>
  <c r="W83" i="20"/>
  <c r="U83" i="20"/>
  <c r="S83" i="20"/>
  <c r="Q83" i="20"/>
  <c r="O83" i="20"/>
  <c r="M83" i="20"/>
  <c r="K83" i="20"/>
  <c r="I83" i="20"/>
  <c r="G83" i="20"/>
  <c r="E83" i="20"/>
  <c r="AQ82" i="20"/>
  <c r="AO82" i="20"/>
  <c r="AM82" i="20"/>
  <c r="AK82" i="20"/>
  <c r="AI82" i="20"/>
  <c r="AG82" i="20"/>
  <c r="AE82" i="20"/>
  <c r="AC82" i="20"/>
  <c r="AA82" i="20"/>
  <c r="Y82" i="20"/>
  <c r="W82" i="20"/>
  <c r="U82" i="20"/>
  <c r="S82" i="20"/>
  <c r="Q82" i="20"/>
  <c r="O82" i="20"/>
  <c r="M82" i="20"/>
  <c r="K82" i="20"/>
  <c r="I82" i="20"/>
  <c r="G82" i="20"/>
  <c r="E82" i="20"/>
  <c r="AQ81" i="20"/>
  <c r="AO81" i="20"/>
  <c r="AM81" i="20"/>
  <c r="AK81" i="20"/>
  <c r="AI81" i="20"/>
  <c r="AG81" i="20"/>
  <c r="AE81" i="20"/>
  <c r="AC81" i="20"/>
  <c r="AA81" i="20"/>
  <c r="Y81" i="20"/>
  <c r="W81" i="20"/>
  <c r="U81" i="20"/>
  <c r="S81" i="20"/>
  <c r="Q81" i="20"/>
  <c r="O81" i="20"/>
  <c r="M81" i="20"/>
  <c r="K81" i="20"/>
  <c r="I81" i="20"/>
  <c r="G81" i="20"/>
  <c r="E81" i="20"/>
  <c r="AQ80" i="20"/>
  <c r="AO80" i="20"/>
  <c r="AM80" i="20"/>
  <c r="AK80" i="20"/>
  <c r="AI80" i="20"/>
  <c r="AG80" i="20"/>
  <c r="AE80" i="20"/>
  <c r="AC80" i="20"/>
  <c r="AA80" i="20"/>
  <c r="Y80" i="20"/>
  <c r="W80" i="20"/>
  <c r="U80" i="20"/>
  <c r="S80" i="20"/>
  <c r="Q80" i="20"/>
  <c r="O80" i="20"/>
  <c r="M80" i="20"/>
  <c r="K80" i="20"/>
  <c r="I80" i="20"/>
  <c r="G80" i="20"/>
  <c r="E80" i="20"/>
  <c r="AQ79" i="20"/>
  <c r="AO79" i="20"/>
  <c r="AM79" i="20"/>
  <c r="AK79" i="20"/>
  <c r="AI79" i="20"/>
  <c r="AG79" i="20"/>
  <c r="AE79" i="20"/>
  <c r="AC79" i="20"/>
  <c r="AA79" i="20"/>
  <c r="Y79" i="20"/>
  <c r="W79" i="20"/>
  <c r="U79" i="20"/>
  <c r="S79" i="20"/>
  <c r="Q79" i="20"/>
  <c r="O79" i="20"/>
  <c r="M79" i="20"/>
  <c r="K79" i="20"/>
  <c r="I79" i="20"/>
  <c r="G79" i="20"/>
  <c r="E79" i="20"/>
  <c r="AQ78" i="20"/>
  <c r="AO78" i="20"/>
  <c r="AM78" i="20"/>
  <c r="AK78" i="20"/>
  <c r="AI78" i="20"/>
  <c r="AG78" i="20"/>
  <c r="AE78" i="20"/>
  <c r="AC78" i="20"/>
  <c r="AA78" i="20"/>
  <c r="Y78" i="20"/>
  <c r="W78" i="20"/>
  <c r="U78" i="20"/>
  <c r="S78" i="20"/>
  <c r="Q78" i="20"/>
  <c r="O78" i="20"/>
  <c r="M78" i="20"/>
  <c r="K78" i="20"/>
  <c r="I78" i="20"/>
  <c r="G78" i="20"/>
  <c r="E78" i="20"/>
  <c r="AQ77" i="20"/>
  <c r="AO77" i="20"/>
  <c r="AM77" i="20"/>
  <c r="AK77" i="20"/>
  <c r="AI77" i="20"/>
  <c r="AG77" i="20"/>
  <c r="AE77" i="20"/>
  <c r="AC77" i="20"/>
  <c r="AA77" i="20"/>
  <c r="Y77" i="20"/>
  <c r="W77" i="20"/>
  <c r="U77" i="20"/>
  <c r="S77" i="20"/>
  <c r="Q77" i="20"/>
  <c r="O77" i="20"/>
  <c r="M77" i="20"/>
  <c r="K77" i="20"/>
  <c r="I77" i="20"/>
  <c r="G77" i="20"/>
  <c r="E77" i="20"/>
  <c r="AQ76" i="20"/>
  <c r="AO76" i="20"/>
  <c r="AM76" i="20"/>
  <c r="AK76" i="20"/>
  <c r="AI76" i="20"/>
  <c r="AG76" i="20"/>
  <c r="AE76" i="20"/>
  <c r="AC76" i="20"/>
  <c r="AA76" i="20"/>
  <c r="Y76" i="20"/>
  <c r="W76" i="20"/>
  <c r="U76" i="20"/>
  <c r="S76" i="20"/>
  <c r="Q76" i="20"/>
  <c r="O76" i="20"/>
  <c r="M76" i="20"/>
  <c r="K76" i="20"/>
  <c r="I76" i="20"/>
  <c r="G76" i="20"/>
  <c r="E76" i="20"/>
  <c r="AQ75" i="20"/>
  <c r="AO75" i="20"/>
  <c r="AM75" i="20"/>
  <c r="AK75" i="20"/>
  <c r="AI75" i="20"/>
  <c r="AG75" i="20"/>
  <c r="AE75" i="20"/>
  <c r="AC75" i="20"/>
  <c r="AA75" i="20"/>
  <c r="Y75" i="20"/>
  <c r="W75" i="20"/>
  <c r="U75" i="20"/>
  <c r="S75" i="20"/>
  <c r="Q75" i="20"/>
  <c r="O75" i="20"/>
  <c r="M75" i="20"/>
  <c r="K75" i="20"/>
  <c r="I75" i="20"/>
  <c r="G75" i="20"/>
  <c r="E75" i="20"/>
  <c r="AQ74" i="20"/>
  <c r="AO74" i="20"/>
  <c r="AM74" i="20"/>
  <c r="AK74" i="20"/>
  <c r="AI74" i="20"/>
  <c r="AG74" i="20"/>
  <c r="AE74" i="20"/>
  <c r="AC74" i="20"/>
  <c r="AA74" i="20"/>
  <c r="Y74" i="20"/>
  <c r="W74" i="20"/>
  <c r="U74" i="20"/>
  <c r="S74" i="20"/>
  <c r="Q74" i="20"/>
  <c r="O74" i="20"/>
  <c r="M74" i="20"/>
  <c r="K74" i="20"/>
  <c r="I74" i="20"/>
  <c r="G74" i="20"/>
  <c r="E74" i="20"/>
  <c r="AQ73" i="20"/>
  <c r="AO73" i="20"/>
  <c r="AM73" i="20"/>
  <c r="AK73" i="20"/>
  <c r="AI73" i="20"/>
  <c r="AG73" i="20"/>
  <c r="AE73" i="20"/>
  <c r="AC73" i="20"/>
  <c r="AA73" i="20"/>
  <c r="Y73" i="20"/>
  <c r="W73" i="20"/>
  <c r="U73" i="20"/>
  <c r="S73" i="20"/>
  <c r="Q73" i="20"/>
  <c r="O73" i="20"/>
  <c r="M73" i="20"/>
  <c r="K73" i="20"/>
  <c r="I73" i="20"/>
  <c r="G73" i="20"/>
  <c r="E73" i="20"/>
  <c r="AQ72" i="20"/>
  <c r="AO72" i="20"/>
  <c r="AM72" i="20"/>
  <c r="AK72" i="20"/>
  <c r="AI72" i="20"/>
  <c r="AG72" i="20"/>
  <c r="AE72" i="20"/>
  <c r="AC72" i="20"/>
  <c r="AA72" i="20"/>
  <c r="Y72" i="20"/>
  <c r="W72" i="20"/>
  <c r="U72" i="20"/>
  <c r="S72" i="20"/>
  <c r="Q72" i="20"/>
  <c r="O72" i="20"/>
  <c r="M72" i="20"/>
  <c r="K72" i="20"/>
  <c r="I72" i="20"/>
  <c r="G72" i="20"/>
  <c r="E72" i="20"/>
  <c r="AQ71" i="20"/>
  <c r="AO71" i="20"/>
  <c r="AM71" i="20"/>
  <c r="AK71" i="20"/>
  <c r="AI71" i="20"/>
  <c r="AG71" i="20"/>
  <c r="AE71" i="20"/>
  <c r="AC71" i="20"/>
  <c r="AA71" i="20"/>
  <c r="Y71" i="20"/>
  <c r="W71" i="20"/>
  <c r="U71" i="20"/>
  <c r="S71" i="20"/>
  <c r="Q71" i="20"/>
  <c r="O71" i="20"/>
  <c r="M71" i="20"/>
  <c r="K71" i="20"/>
  <c r="I71" i="20"/>
  <c r="G71" i="20"/>
  <c r="E71" i="20"/>
  <c r="AQ70" i="20"/>
  <c r="AO70" i="20"/>
  <c r="AM70" i="20"/>
  <c r="AK70" i="20"/>
  <c r="AI70" i="20"/>
  <c r="AG70" i="20"/>
  <c r="AE70" i="20"/>
  <c r="AC70" i="20"/>
  <c r="AA70" i="20"/>
  <c r="Y70" i="20"/>
  <c r="W70" i="20"/>
  <c r="U70" i="20"/>
  <c r="S70" i="20"/>
  <c r="Q70" i="20"/>
  <c r="O70" i="20"/>
  <c r="M70" i="20"/>
  <c r="K70" i="20"/>
  <c r="I70" i="20"/>
  <c r="G70" i="20"/>
  <c r="E70" i="20"/>
  <c r="AQ69" i="20"/>
  <c r="AO69" i="20"/>
  <c r="AM69" i="20"/>
  <c r="AK69" i="20"/>
  <c r="AI69" i="20"/>
  <c r="AG69" i="20"/>
  <c r="AE69" i="20"/>
  <c r="AC69" i="20"/>
  <c r="AA69" i="20"/>
  <c r="Y69" i="20"/>
  <c r="W69" i="20"/>
  <c r="U69" i="20"/>
  <c r="S69" i="20"/>
  <c r="Q69" i="20"/>
  <c r="O69" i="20"/>
  <c r="M69" i="20"/>
  <c r="K69" i="20"/>
  <c r="I69" i="20"/>
  <c r="G69" i="20"/>
  <c r="E69" i="20"/>
  <c r="AQ68" i="20"/>
  <c r="AO68" i="20"/>
  <c r="AM68" i="20"/>
  <c r="AK68" i="20"/>
  <c r="AI68" i="20"/>
  <c r="AG68" i="20"/>
  <c r="AE68" i="20"/>
  <c r="AC68" i="20"/>
  <c r="AA68" i="20"/>
  <c r="Y68" i="20"/>
  <c r="W68" i="20"/>
  <c r="U68" i="20"/>
  <c r="S68" i="20"/>
  <c r="Q68" i="20"/>
  <c r="O68" i="20"/>
  <c r="M68" i="20"/>
  <c r="K68" i="20"/>
  <c r="I68" i="20"/>
  <c r="G68" i="20"/>
  <c r="E68" i="20"/>
  <c r="AQ67" i="20"/>
  <c r="AO67" i="20"/>
  <c r="AM67" i="20"/>
  <c r="AK67" i="20"/>
  <c r="AI67" i="20"/>
  <c r="AG67" i="20"/>
  <c r="AE67" i="20"/>
  <c r="AC67" i="20"/>
  <c r="AA67" i="20"/>
  <c r="Y67" i="20"/>
  <c r="W67" i="20"/>
  <c r="U67" i="20"/>
  <c r="S67" i="20"/>
  <c r="Q67" i="20"/>
  <c r="O67" i="20"/>
  <c r="M67" i="20"/>
  <c r="K67" i="20"/>
  <c r="I67" i="20"/>
  <c r="G67" i="20"/>
  <c r="E67" i="20"/>
  <c r="AQ66" i="20"/>
  <c r="AO66" i="20"/>
  <c r="AM66" i="20"/>
  <c r="AK66" i="20"/>
  <c r="AI66" i="20"/>
  <c r="AG66" i="20"/>
  <c r="AE66" i="20"/>
  <c r="AC66" i="20"/>
  <c r="AA66" i="20"/>
  <c r="Y66" i="20"/>
  <c r="W66" i="20"/>
  <c r="U66" i="20"/>
  <c r="S66" i="20"/>
  <c r="Q66" i="20"/>
  <c r="O66" i="20"/>
  <c r="M66" i="20"/>
  <c r="K66" i="20"/>
  <c r="I66" i="20"/>
  <c r="G66" i="20"/>
  <c r="E66" i="20"/>
  <c r="AQ65" i="20"/>
  <c r="AO65" i="20"/>
  <c r="AM65" i="20"/>
  <c r="AK65" i="20"/>
  <c r="AI65" i="20"/>
  <c r="AG65" i="20"/>
  <c r="AE65" i="20"/>
  <c r="AC65" i="20"/>
  <c r="AA65" i="20"/>
  <c r="Y65" i="20"/>
  <c r="W65" i="20"/>
  <c r="U65" i="20"/>
  <c r="S65" i="20"/>
  <c r="Q65" i="20"/>
  <c r="O65" i="20"/>
  <c r="M65" i="20"/>
  <c r="K65" i="20"/>
  <c r="I65" i="20"/>
  <c r="G65" i="20"/>
  <c r="E65" i="20"/>
  <c r="AQ64" i="20"/>
  <c r="AO64" i="20"/>
  <c r="AM64" i="20"/>
  <c r="AK64" i="20"/>
  <c r="AI64" i="20"/>
  <c r="AG64" i="20"/>
  <c r="AE64" i="20"/>
  <c r="AC64" i="20"/>
  <c r="AA64" i="20"/>
  <c r="Y64" i="20"/>
  <c r="W64" i="20"/>
  <c r="U64" i="20"/>
  <c r="S64" i="20"/>
  <c r="Q64" i="20"/>
  <c r="O64" i="20"/>
  <c r="M64" i="20"/>
  <c r="K64" i="20"/>
  <c r="I64" i="20"/>
  <c r="G64" i="20"/>
  <c r="E64" i="20"/>
  <c r="AQ63" i="20"/>
  <c r="AO63" i="20"/>
  <c r="AM63" i="20"/>
  <c r="AK63" i="20"/>
  <c r="AI63" i="20"/>
  <c r="AG63" i="20"/>
  <c r="AE63" i="20"/>
  <c r="AC63" i="20"/>
  <c r="AA63" i="20"/>
  <c r="Y63" i="20"/>
  <c r="W63" i="20"/>
  <c r="U63" i="20"/>
  <c r="S63" i="20"/>
  <c r="Q63" i="20"/>
  <c r="O63" i="20"/>
  <c r="M63" i="20"/>
  <c r="K63" i="20"/>
  <c r="I63" i="20"/>
  <c r="G63" i="20"/>
  <c r="E63" i="20"/>
  <c r="AQ62" i="20"/>
  <c r="AO62" i="20"/>
  <c r="AM62" i="20"/>
  <c r="AK62" i="20"/>
  <c r="AI62" i="20"/>
  <c r="AG62" i="20"/>
  <c r="AE62" i="20"/>
  <c r="AC62" i="20"/>
  <c r="AA62" i="20"/>
  <c r="Y62" i="20"/>
  <c r="W62" i="20"/>
  <c r="U62" i="20"/>
  <c r="S62" i="20"/>
  <c r="Q62" i="20"/>
  <c r="O62" i="20"/>
  <c r="M62" i="20"/>
  <c r="K62" i="20"/>
  <c r="I62" i="20"/>
  <c r="G62" i="20"/>
  <c r="E62" i="20"/>
  <c r="AQ61" i="20"/>
  <c r="AO61" i="20"/>
  <c r="AM61" i="20"/>
  <c r="AK61" i="20"/>
  <c r="AI61" i="20"/>
  <c r="AG61" i="20"/>
  <c r="AE61" i="20"/>
  <c r="AC61" i="20"/>
  <c r="AA61" i="20"/>
  <c r="Y61" i="20"/>
  <c r="W61" i="20"/>
  <c r="U61" i="20"/>
  <c r="S61" i="20"/>
  <c r="Q61" i="20"/>
  <c r="O61" i="20"/>
  <c r="M61" i="20"/>
  <c r="K61" i="20"/>
  <c r="I61" i="20"/>
  <c r="G61" i="20"/>
  <c r="E61" i="20"/>
  <c r="AQ60" i="20"/>
  <c r="AO60" i="20"/>
  <c r="AM60" i="20"/>
  <c r="AK60" i="20"/>
  <c r="AI60" i="20"/>
  <c r="AG60" i="20"/>
  <c r="AE60" i="20"/>
  <c r="AC60" i="20"/>
  <c r="AA60" i="20"/>
  <c r="Y60" i="20"/>
  <c r="W60" i="20"/>
  <c r="U60" i="20"/>
  <c r="S60" i="20"/>
  <c r="Q60" i="20"/>
  <c r="O60" i="20"/>
  <c r="M60" i="20"/>
  <c r="K60" i="20"/>
  <c r="I60" i="20"/>
  <c r="G60" i="20"/>
  <c r="E60" i="20"/>
  <c r="AQ59" i="20"/>
  <c r="AO59" i="20"/>
  <c r="AM59" i="20"/>
  <c r="AK59" i="20"/>
  <c r="AI59" i="20"/>
  <c r="AG59" i="20"/>
  <c r="AE59" i="20"/>
  <c r="AC59" i="20"/>
  <c r="AA59" i="20"/>
  <c r="Y59" i="20"/>
  <c r="W59" i="20"/>
  <c r="U59" i="20"/>
  <c r="S59" i="20"/>
  <c r="Q59" i="20"/>
  <c r="O59" i="20"/>
  <c r="M59" i="20"/>
  <c r="K59" i="20"/>
  <c r="I59" i="20"/>
  <c r="G59" i="20"/>
  <c r="E59" i="20"/>
  <c r="AQ58" i="20"/>
  <c r="AO58" i="20"/>
  <c r="AM58" i="20"/>
  <c r="AK58" i="20"/>
  <c r="AI58" i="20"/>
  <c r="AG58" i="20"/>
  <c r="AE58" i="20"/>
  <c r="AC58" i="20"/>
  <c r="AA58" i="20"/>
  <c r="Y58" i="20"/>
  <c r="W58" i="20"/>
  <c r="U58" i="20"/>
  <c r="S58" i="20"/>
  <c r="Q58" i="20"/>
  <c r="O58" i="20"/>
  <c r="M58" i="20"/>
  <c r="K58" i="20"/>
  <c r="I58" i="20"/>
  <c r="G58" i="20"/>
  <c r="E58" i="20"/>
  <c r="AQ57" i="20"/>
  <c r="AO57" i="20"/>
  <c r="AM57" i="20"/>
  <c r="AK57" i="20"/>
  <c r="AI57" i="20"/>
  <c r="AG57" i="20"/>
  <c r="AE57" i="20"/>
  <c r="AC57" i="20"/>
  <c r="AA57" i="20"/>
  <c r="Y57" i="20"/>
  <c r="W57" i="20"/>
  <c r="U57" i="20"/>
  <c r="S57" i="20"/>
  <c r="Q57" i="20"/>
  <c r="O57" i="20"/>
  <c r="M57" i="20"/>
  <c r="K57" i="20"/>
  <c r="I57" i="20"/>
  <c r="G57" i="20"/>
  <c r="E57" i="20"/>
  <c r="AQ56" i="20"/>
  <c r="AO56" i="20"/>
  <c r="AM56" i="20"/>
  <c r="AK56" i="20"/>
  <c r="AI56" i="20"/>
  <c r="AG56" i="20"/>
  <c r="AE56" i="20"/>
  <c r="AC56" i="20"/>
  <c r="AA56" i="20"/>
  <c r="Y56" i="20"/>
  <c r="W56" i="20"/>
  <c r="U56" i="20"/>
  <c r="S56" i="20"/>
  <c r="Q56" i="20"/>
  <c r="O56" i="20"/>
  <c r="M56" i="20"/>
  <c r="K56" i="20"/>
  <c r="I56" i="20"/>
  <c r="G56" i="20"/>
  <c r="E56" i="20"/>
  <c r="AQ55" i="20"/>
  <c r="AO55" i="20"/>
  <c r="AM55" i="20"/>
  <c r="AK55" i="20"/>
  <c r="AI55" i="20"/>
  <c r="AG55" i="20"/>
  <c r="AE55" i="20"/>
  <c r="AC55" i="20"/>
  <c r="AA55" i="20"/>
  <c r="Y55" i="20"/>
  <c r="W55" i="20"/>
  <c r="U55" i="20"/>
  <c r="S55" i="20"/>
  <c r="Q55" i="20"/>
  <c r="O55" i="20"/>
  <c r="M55" i="20"/>
  <c r="K55" i="20"/>
  <c r="I55" i="20"/>
  <c r="G55" i="20"/>
  <c r="E55" i="20"/>
  <c r="AQ54" i="20"/>
  <c r="AO54" i="20"/>
  <c r="AM54" i="20"/>
  <c r="AK54" i="20"/>
  <c r="AI54" i="20"/>
  <c r="AG54" i="20"/>
  <c r="AE54" i="20"/>
  <c r="AC54" i="20"/>
  <c r="AA54" i="20"/>
  <c r="Y54" i="20"/>
  <c r="W54" i="20"/>
  <c r="U54" i="20"/>
  <c r="S54" i="20"/>
  <c r="Q54" i="20"/>
  <c r="O54" i="20"/>
  <c r="M54" i="20"/>
  <c r="K54" i="20"/>
  <c r="I54" i="20"/>
  <c r="G54" i="20"/>
  <c r="E54" i="20"/>
  <c r="AQ53" i="20"/>
  <c r="AO53" i="20"/>
  <c r="AM53" i="20"/>
  <c r="AK53" i="20"/>
  <c r="AI53" i="20"/>
  <c r="AG53" i="20"/>
  <c r="AE53" i="20"/>
  <c r="AC53" i="20"/>
  <c r="AA53" i="20"/>
  <c r="Y53" i="20"/>
  <c r="W53" i="20"/>
  <c r="U53" i="20"/>
  <c r="S53" i="20"/>
  <c r="Q53" i="20"/>
  <c r="O53" i="20"/>
  <c r="M53" i="20"/>
  <c r="K53" i="20"/>
  <c r="I53" i="20"/>
  <c r="G53" i="20"/>
  <c r="E53" i="20"/>
  <c r="AQ52" i="20"/>
  <c r="AO52" i="20"/>
  <c r="AM52" i="20"/>
  <c r="AK52" i="20"/>
  <c r="AI52" i="20"/>
  <c r="AG52" i="20"/>
  <c r="AE52" i="20"/>
  <c r="AC52" i="20"/>
  <c r="AA52" i="20"/>
  <c r="Y52" i="20"/>
  <c r="W52" i="20"/>
  <c r="U52" i="20"/>
  <c r="S52" i="20"/>
  <c r="Q52" i="20"/>
  <c r="O52" i="20"/>
  <c r="M52" i="20"/>
  <c r="K52" i="20"/>
  <c r="I52" i="20"/>
  <c r="G52" i="20"/>
  <c r="E52" i="20"/>
  <c r="AQ51" i="20"/>
  <c r="AO51" i="20"/>
  <c r="AM51" i="20"/>
  <c r="AK51" i="20"/>
  <c r="AI51" i="20"/>
  <c r="AG51" i="20"/>
  <c r="AE51" i="20"/>
  <c r="AC51" i="20"/>
  <c r="AA51" i="20"/>
  <c r="Y51" i="20"/>
  <c r="W51" i="20"/>
  <c r="U51" i="20"/>
  <c r="S51" i="20"/>
  <c r="Q51" i="20"/>
  <c r="O51" i="20"/>
  <c r="M51" i="20"/>
  <c r="K51" i="20"/>
  <c r="I51" i="20"/>
  <c r="G51" i="20"/>
  <c r="E51" i="20"/>
  <c r="AQ50" i="20"/>
  <c r="AO50" i="20"/>
  <c r="AM50" i="20"/>
  <c r="AK50" i="20"/>
  <c r="AI50" i="20"/>
  <c r="AG50" i="20"/>
  <c r="AE50" i="20"/>
  <c r="AC50" i="20"/>
  <c r="AA50" i="20"/>
  <c r="Y50" i="20"/>
  <c r="W50" i="20"/>
  <c r="U50" i="20"/>
  <c r="S50" i="20"/>
  <c r="Q50" i="20"/>
  <c r="O50" i="20"/>
  <c r="M50" i="20"/>
  <c r="K50" i="20"/>
  <c r="I50" i="20"/>
  <c r="G50" i="20"/>
  <c r="E50" i="20"/>
  <c r="AQ49" i="20"/>
  <c r="AO49" i="20"/>
  <c r="AM49" i="20"/>
  <c r="AK49" i="20"/>
  <c r="AI49" i="20"/>
  <c r="AG49" i="20"/>
  <c r="AE49" i="20"/>
  <c r="AC49" i="20"/>
  <c r="AA49" i="20"/>
  <c r="Y49" i="20"/>
  <c r="W49" i="20"/>
  <c r="U49" i="20"/>
  <c r="S49" i="20"/>
  <c r="Q49" i="20"/>
  <c r="O49" i="20"/>
  <c r="M49" i="20"/>
  <c r="K49" i="20"/>
  <c r="I49" i="20"/>
  <c r="G49" i="20"/>
  <c r="E49" i="20"/>
  <c r="AQ48" i="20"/>
  <c r="AO48" i="20"/>
  <c r="AM48" i="20"/>
  <c r="AK48" i="20"/>
  <c r="AI48" i="20"/>
  <c r="AG48" i="20"/>
  <c r="AE48" i="20"/>
  <c r="AC48" i="20"/>
  <c r="AA48" i="20"/>
  <c r="Y48" i="20"/>
  <c r="W48" i="20"/>
  <c r="U48" i="20"/>
  <c r="S48" i="20"/>
  <c r="Q48" i="20"/>
  <c r="O48" i="20"/>
  <c r="M48" i="20"/>
  <c r="K48" i="20"/>
  <c r="I48" i="20"/>
  <c r="G48" i="20"/>
  <c r="E48" i="20"/>
  <c r="AQ47" i="20"/>
  <c r="AO47" i="20"/>
  <c r="AM47" i="20"/>
  <c r="AK47" i="20"/>
  <c r="AI47" i="20"/>
  <c r="AG47" i="20"/>
  <c r="AE47" i="20"/>
  <c r="AC47" i="20"/>
  <c r="AA47" i="20"/>
  <c r="Y47" i="20"/>
  <c r="W47" i="20"/>
  <c r="U47" i="20"/>
  <c r="S47" i="20"/>
  <c r="Q47" i="20"/>
  <c r="O47" i="20"/>
  <c r="M47" i="20"/>
  <c r="K47" i="20"/>
  <c r="I47" i="20"/>
  <c r="G47" i="20"/>
  <c r="E47" i="20"/>
  <c r="AQ46" i="20"/>
  <c r="AO46" i="20"/>
  <c r="AM46" i="20"/>
  <c r="AK46" i="20"/>
  <c r="AI46" i="20"/>
  <c r="AG46" i="20"/>
  <c r="AE46" i="20"/>
  <c r="AC46" i="20"/>
  <c r="AA46" i="20"/>
  <c r="Y46" i="20"/>
  <c r="W46" i="20"/>
  <c r="U46" i="20"/>
  <c r="S46" i="20"/>
  <c r="Q46" i="20"/>
  <c r="O46" i="20"/>
  <c r="M46" i="20"/>
  <c r="K46" i="20"/>
  <c r="I46" i="20"/>
  <c r="G46" i="20"/>
  <c r="E46" i="20"/>
  <c r="AQ45" i="20"/>
  <c r="AO45" i="20"/>
  <c r="AM45" i="20"/>
  <c r="AK45" i="20"/>
  <c r="AI45" i="20"/>
  <c r="AG45" i="20"/>
  <c r="AE45" i="20"/>
  <c r="AC45" i="20"/>
  <c r="AA45" i="20"/>
  <c r="Y45" i="20"/>
  <c r="W45" i="20"/>
  <c r="U45" i="20"/>
  <c r="S45" i="20"/>
  <c r="Q45" i="20"/>
  <c r="O45" i="20"/>
  <c r="M45" i="20"/>
  <c r="K45" i="20"/>
  <c r="I45" i="20"/>
  <c r="G45" i="20"/>
  <c r="E45" i="20"/>
  <c r="AQ44" i="20"/>
  <c r="AO44" i="20"/>
  <c r="AM44" i="20"/>
  <c r="AK44" i="20"/>
  <c r="AI44" i="20"/>
  <c r="AG44" i="20"/>
  <c r="AE44" i="20"/>
  <c r="AC44" i="20"/>
  <c r="AA44" i="20"/>
  <c r="Y44" i="20"/>
  <c r="W44" i="20"/>
  <c r="U44" i="20"/>
  <c r="S44" i="20"/>
  <c r="Q44" i="20"/>
  <c r="O44" i="20"/>
  <c r="M44" i="20"/>
  <c r="K44" i="20"/>
  <c r="I44" i="20"/>
  <c r="G44" i="20"/>
  <c r="E44" i="20"/>
  <c r="AQ43" i="20"/>
  <c r="AO43" i="20"/>
  <c r="AM43" i="20"/>
  <c r="AK43" i="20"/>
  <c r="AI43" i="20"/>
  <c r="AG43" i="20"/>
  <c r="AE43" i="20"/>
  <c r="AC43" i="20"/>
  <c r="AA43" i="20"/>
  <c r="Y43" i="20"/>
  <c r="W43" i="20"/>
  <c r="U43" i="20"/>
  <c r="S43" i="20"/>
  <c r="Q43" i="20"/>
  <c r="O43" i="20"/>
  <c r="M43" i="20"/>
  <c r="K43" i="20"/>
  <c r="I43" i="20"/>
  <c r="G43" i="20"/>
  <c r="E43" i="20"/>
  <c r="AQ42" i="20"/>
  <c r="AO42" i="20"/>
  <c r="AM42" i="20"/>
  <c r="AK42" i="20"/>
  <c r="AI42" i="20"/>
  <c r="AG42" i="20"/>
  <c r="AE42" i="20"/>
  <c r="AC42" i="20"/>
  <c r="AA42" i="20"/>
  <c r="Y42" i="20"/>
  <c r="W42" i="20"/>
  <c r="U42" i="20"/>
  <c r="S42" i="20"/>
  <c r="Q42" i="20"/>
  <c r="O42" i="20"/>
  <c r="M42" i="20"/>
  <c r="K42" i="20"/>
  <c r="I42" i="20"/>
  <c r="G42" i="20"/>
  <c r="E42" i="20"/>
  <c r="AQ41" i="20"/>
  <c r="AO41" i="20"/>
  <c r="AM41" i="20"/>
  <c r="AK41" i="20"/>
  <c r="AI41" i="20"/>
  <c r="AG41" i="20"/>
  <c r="AE41" i="20"/>
  <c r="AC41" i="20"/>
  <c r="AA41" i="20"/>
  <c r="Y41" i="20"/>
  <c r="W41" i="20"/>
  <c r="U41" i="20"/>
  <c r="S41" i="20"/>
  <c r="Q41" i="20"/>
  <c r="O41" i="20"/>
  <c r="M41" i="20"/>
  <c r="K41" i="20"/>
  <c r="I41" i="20"/>
  <c r="G41" i="20"/>
  <c r="E41" i="20"/>
  <c r="AQ40" i="20"/>
  <c r="AO40" i="20"/>
  <c r="AM40" i="20"/>
  <c r="AK40" i="20"/>
  <c r="AI40" i="20"/>
  <c r="AG40" i="20"/>
  <c r="AE40" i="20"/>
  <c r="AC40" i="20"/>
  <c r="AA40" i="20"/>
  <c r="Y40" i="20"/>
  <c r="W40" i="20"/>
  <c r="U40" i="20"/>
  <c r="S40" i="20"/>
  <c r="Q40" i="20"/>
  <c r="O40" i="20"/>
  <c r="M40" i="20"/>
  <c r="K40" i="20"/>
  <c r="I40" i="20"/>
  <c r="G40" i="20"/>
  <c r="E40" i="20"/>
  <c r="AQ39" i="20"/>
  <c r="AO39" i="20"/>
  <c r="AM39" i="20"/>
  <c r="AK39" i="20"/>
  <c r="AI39" i="20"/>
  <c r="AG39" i="20"/>
  <c r="AE39" i="20"/>
  <c r="AC39" i="20"/>
  <c r="AA39" i="20"/>
  <c r="Y39" i="20"/>
  <c r="W39" i="20"/>
  <c r="U39" i="20"/>
  <c r="S39" i="20"/>
  <c r="Q39" i="20"/>
  <c r="O39" i="20"/>
  <c r="M39" i="20"/>
  <c r="K39" i="20"/>
  <c r="I39" i="20"/>
  <c r="G39" i="20"/>
  <c r="E39" i="20"/>
  <c r="AQ38" i="20"/>
  <c r="AO38" i="20"/>
  <c r="AM38" i="20"/>
  <c r="AK38" i="20"/>
  <c r="AI38" i="20"/>
  <c r="AG38" i="20"/>
  <c r="AE38" i="20"/>
  <c r="AC38" i="20"/>
  <c r="AA38" i="20"/>
  <c r="Y38" i="20"/>
  <c r="W38" i="20"/>
  <c r="U38" i="20"/>
  <c r="S38" i="20"/>
  <c r="Q38" i="20"/>
  <c r="O38" i="20"/>
  <c r="M38" i="20"/>
  <c r="K38" i="20"/>
  <c r="I38" i="20"/>
  <c r="G38" i="20"/>
  <c r="E38" i="20"/>
  <c r="AQ37" i="20"/>
  <c r="AO37" i="20"/>
  <c r="AM37" i="20"/>
  <c r="AK37" i="20"/>
  <c r="AI37" i="20"/>
  <c r="AG37" i="20"/>
  <c r="AE37" i="20"/>
  <c r="AC37" i="20"/>
  <c r="AA37" i="20"/>
  <c r="Y37" i="20"/>
  <c r="W37" i="20"/>
  <c r="U37" i="20"/>
  <c r="S37" i="20"/>
  <c r="Q37" i="20"/>
  <c r="O37" i="20"/>
  <c r="M37" i="20"/>
  <c r="K37" i="20"/>
  <c r="I37" i="20"/>
  <c r="G37" i="20"/>
  <c r="E37" i="20"/>
  <c r="AQ36" i="20"/>
  <c r="AO36" i="20"/>
  <c r="AM36" i="20"/>
  <c r="AK36" i="20"/>
  <c r="AI36" i="20"/>
  <c r="AG36" i="20"/>
  <c r="AE36" i="20"/>
  <c r="AC36" i="20"/>
  <c r="AA36" i="20"/>
  <c r="Y36" i="20"/>
  <c r="W36" i="20"/>
  <c r="U36" i="20"/>
  <c r="S36" i="20"/>
  <c r="Q36" i="20"/>
  <c r="O36" i="20"/>
  <c r="M36" i="20"/>
  <c r="K36" i="20"/>
  <c r="I36" i="20"/>
  <c r="G36" i="20"/>
  <c r="E36" i="20"/>
  <c r="AQ35" i="20"/>
  <c r="AO35" i="20"/>
  <c r="AM35" i="20"/>
  <c r="AK35" i="20"/>
  <c r="AI35" i="20"/>
  <c r="AG35" i="20"/>
  <c r="AE35" i="20"/>
  <c r="AC35" i="20"/>
  <c r="AA35" i="20"/>
  <c r="Y35" i="20"/>
  <c r="W35" i="20"/>
  <c r="U35" i="20"/>
  <c r="S35" i="20"/>
  <c r="Q35" i="20"/>
  <c r="O35" i="20"/>
  <c r="M35" i="20"/>
  <c r="K35" i="20"/>
  <c r="I35" i="20"/>
  <c r="G35" i="20"/>
  <c r="E35" i="20"/>
  <c r="AQ34" i="20"/>
  <c r="AO34" i="20"/>
  <c r="AM34" i="20"/>
  <c r="AK34" i="20"/>
  <c r="AI34" i="20"/>
  <c r="AG34" i="20"/>
  <c r="AE34" i="20"/>
  <c r="AC34" i="20"/>
  <c r="AA34" i="20"/>
  <c r="Y34" i="20"/>
  <c r="W34" i="20"/>
  <c r="U34" i="20"/>
  <c r="S34" i="20"/>
  <c r="Q34" i="20"/>
  <c r="O34" i="20"/>
  <c r="M34" i="20"/>
  <c r="K34" i="20"/>
  <c r="I34" i="20"/>
  <c r="G34" i="20"/>
  <c r="E34" i="20"/>
  <c r="AQ33" i="20"/>
  <c r="AO33" i="20"/>
  <c r="AM33" i="20"/>
  <c r="AK33" i="20"/>
  <c r="AI33" i="20"/>
  <c r="AG33" i="20"/>
  <c r="AE33" i="20"/>
  <c r="AC33" i="20"/>
  <c r="AA33" i="20"/>
  <c r="Y33" i="20"/>
  <c r="W33" i="20"/>
  <c r="U33" i="20"/>
  <c r="S33" i="20"/>
  <c r="Q33" i="20"/>
  <c r="O33" i="20"/>
  <c r="M33" i="20"/>
  <c r="K33" i="20"/>
  <c r="I33" i="20"/>
  <c r="G33" i="20"/>
  <c r="E33" i="20"/>
  <c r="AQ32" i="20"/>
  <c r="AO32" i="20"/>
  <c r="AM32" i="20"/>
  <c r="AK32" i="20"/>
  <c r="AI32" i="20"/>
  <c r="AG32" i="20"/>
  <c r="AE32" i="20"/>
  <c r="AC32" i="20"/>
  <c r="AA32" i="20"/>
  <c r="Y32" i="20"/>
  <c r="W32" i="20"/>
  <c r="U32" i="20"/>
  <c r="S32" i="20"/>
  <c r="Q32" i="20"/>
  <c r="O32" i="20"/>
  <c r="M32" i="20"/>
  <c r="K32" i="20"/>
  <c r="I32" i="20"/>
  <c r="G32" i="20"/>
  <c r="E32" i="20"/>
  <c r="AQ31" i="20"/>
  <c r="AO31" i="20"/>
  <c r="AM31" i="20"/>
  <c r="AK31" i="20"/>
  <c r="AI31" i="20"/>
  <c r="AG31" i="20"/>
  <c r="AE31" i="20"/>
  <c r="AC31" i="20"/>
  <c r="AA31" i="20"/>
  <c r="Y31" i="20"/>
  <c r="W31" i="20"/>
  <c r="U31" i="20"/>
  <c r="S31" i="20"/>
  <c r="Q31" i="20"/>
  <c r="O31" i="20"/>
  <c r="M31" i="20"/>
  <c r="K31" i="20"/>
  <c r="I31" i="20"/>
  <c r="G31" i="20"/>
  <c r="E31" i="20"/>
  <c r="AQ30" i="20"/>
  <c r="AO30" i="20"/>
  <c r="AM30" i="20"/>
  <c r="AK30" i="20"/>
  <c r="AI30" i="20"/>
  <c r="AG30" i="20"/>
  <c r="AE30" i="20"/>
  <c r="AC30" i="20"/>
  <c r="AA30" i="20"/>
  <c r="Y30" i="20"/>
  <c r="W30" i="20"/>
  <c r="U30" i="20"/>
  <c r="S30" i="20"/>
  <c r="Q30" i="20"/>
  <c r="O30" i="20"/>
  <c r="M30" i="20"/>
  <c r="K30" i="20"/>
  <c r="I30" i="20"/>
  <c r="G30" i="20"/>
  <c r="E30" i="20"/>
  <c r="AQ29" i="20"/>
  <c r="AO29" i="20"/>
  <c r="AM29" i="20"/>
  <c r="AK29" i="20"/>
  <c r="AI29" i="20"/>
  <c r="AG29" i="20"/>
  <c r="AE29" i="20"/>
  <c r="AC29" i="20"/>
  <c r="AA29" i="20"/>
  <c r="Y29" i="20"/>
  <c r="W29" i="20"/>
  <c r="U29" i="20"/>
  <c r="S29" i="20"/>
  <c r="Q29" i="20"/>
  <c r="O29" i="20"/>
  <c r="M29" i="20"/>
  <c r="K29" i="20"/>
  <c r="I29" i="20"/>
  <c r="G29" i="20"/>
  <c r="E29" i="20"/>
  <c r="AQ28" i="20"/>
  <c r="AO28" i="20"/>
  <c r="AM28" i="20"/>
  <c r="AK28" i="20"/>
  <c r="AI28" i="20"/>
  <c r="AG28" i="20"/>
  <c r="AE28" i="20"/>
  <c r="AC28" i="20"/>
  <c r="AA28" i="20"/>
  <c r="Y28" i="20"/>
  <c r="W28" i="20"/>
  <c r="U28" i="20"/>
  <c r="S28" i="20"/>
  <c r="Q28" i="20"/>
  <c r="O28" i="20"/>
  <c r="M28" i="20"/>
  <c r="K28" i="20"/>
  <c r="I28" i="20"/>
  <c r="G28" i="20"/>
  <c r="E28" i="20"/>
  <c r="AQ27" i="20"/>
  <c r="AO27" i="20"/>
  <c r="AM27" i="20"/>
  <c r="AK27" i="20"/>
  <c r="AI27" i="20"/>
  <c r="AG27" i="20"/>
  <c r="AE27" i="20"/>
  <c r="AC27" i="20"/>
  <c r="AA27" i="20"/>
  <c r="Y27" i="20"/>
  <c r="W27" i="20"/>
  <c r="U27" i="20"/>
  <c r="S27" i="20"/>
  <c r="Q27" i="20"/>
  <c r="O27" i="20"/>
  <c r="M27" i="20"/>
  <c r="K27" i="20"/>
  <c r="I27" i="20"/>
  <c r="G27" i="20"/>
  <c r="E27" i="20"/>
  <c r="AQ26" i="20"/>
  <c r="AO26" i="20"/>
  <c r="AM26" i="20"/>
  <c r="AK26" i="20"/>
  <c r="AI26" i="20"/>
  <c r="AG26" i="20"/>
  <c r="AE26" i="20"/>
  <c r="AC26" i="20"/>
  <c r="AA26" i="20"/>
  <c r="Y26" i="20"/>
  <c r="W26" i="20"/>
  <c r="U26" i="20"/>
  <c r="S26" i="20"/>
  <c r="Q26" i="20"/>
  <c r="O26" i="20"/>
  <c r="M26" i="20"/>
  <c r="K26" i="20"/>
  <c r="I26" i="20"/>
  <c r="G26" i="20"/>
  <c r="E26" i="20"/>
  <c r="AQ25" i="20"/>
  <c r="AO25" i="20"/>
  <c r="AM25" i="20"/>
  <c r="AK25" i="20"/>
  <c r="AI25" i="20"/>
  <c r="AG25" i="20"/>
  <c r="AE25" i="20"/>
  <c r="AC25" i="20"/>
  <c r="AA25" i="20"/>
  <c r="Y25" i="20"/>
  <c r="W25" i="20"/>
  <c r="U25" i="20"/>
  <c r="S25" i="20"/>
  <c r="Q25" i="20"/>
  <c r="O25" i="20"/>
  <c r="M25" i="20"/>
  <c r="K25" i="20"/>
  <c r="I25" i="20"/>
  <c r="G25" i="20"/>
  <c r="E25" i="20"/>
  <c r="AQ24" i="20"/>
  <c r="AO24" i="20"/>
  <c r="AM24" i="20"/>
  <c r="AK24" i="20"/>
  <c r="AI24" i="20"/>
  <c r="AG24" i="20"/>
  <c r="AE24" i="20"/>
  <c r="AC24" i="20"/>
  <c r="AA24" i="20"/>
  <c r="Y24" i="20"/>
  <c r="W24" i="20"/>
  <c r="U24" i="20"/>
  <c r="S24" i="20"/>
  <c r="Q24" i="20"/>
  <c r="O24" i="20"/>
  <c r="M24" i="20"/>
  <c r="K24" i="20"/>
  <c r="I24" i="20"/>
  <c r="G24" i="20"/>
  <c r="E24" i="20"/>
  <c r="AQ23" i="20"/>
  <c r="AO23" i="20"/>
  <c r="AM23" i="20"/>
  <c r="AK23" i="20"/>
  <c r="AI23" i="20"/>
  <c r="AG23" i="20"/>
  <c r="AE23" i="20"/>
  <c r="AC23" i="20"/>
  <c r="AA23" i="20"/>
  <c r="Y23" i="20"/>
  <c r="W23" i="20"/>
  <c r="U23" i="20"/>
  <c r="S23" i="20"/>
  <c r="Q23" i="20"/>
  <c r="O23" i="20"/>
  <c r="M23" i="20"/>
  <c r="K23" i="20"/>
  <c r="I23" i="20"/>
  <c r="G23" i="20"/>
  <c r="E23" i="20"/>
  <c r="AQ22" i="20"/>
  <c r="AO22" i="20"/>
  <c r="AM22" i="20"/>
  <c r="AK22" i="20"/>
  <c r="AI22" i="20"/>
  <c r="AG22" i="20"/>
  <c r="AE22" i="20"/>
  <c r="AC22" i="20"/>
  <c r="AA22" i="20"/>
  <c r="Y22" i="20"/>
  <c r="W22" i="20"/>
  <c r="U22" i="20"/>
  <c r="S22" i="20"/>
  <c r="Q22" i="20"/>
  <c r="O22" i="20"/>
  <c r="M22" i="20"/>
  <c r="K22" i="20"/>
  <c r="I22" i="20"/>
  <c r="G22" i="20"/>
  <c r="E22" i="20"/>
  <c r="AQ21" i="20"/>
  <c r="AO21" i="20"/>
  <c r="AM21" i="20"/>
  <c r="AK21" i="20"/>
  <c r="AI21" i="20"/>
  <c r="AG21" i="20"/>
  <c r="AE21" i="20"/>
  <c r="AC21" i="20"/>
  <c r="AA21" i="20"/>
  <c r="Y21" i="20"/>
  <c r="W21" i="20"/>
  <c r="U21" i="20"/>
  <c r="S21" i="20"/>
  <c r="Q21" i="20"/>
  <c r="O21" i="20"/>
  <c r="M21" i="20"/>
  <c r="K21" i="20"/>
  <c r="I21" i="20"/>
  <c r="G21" i="20"/>
  <c r="E21" i="20"/>
  <c r="AQ20" i="20"/>
  <c r="AO20" i="20"/>
  <c r="AM20" i="20"/>
  <c r="AK20" i="20"/>
  <c r="AI20" i="20"/>
  <c r="AG20" i="20"/>
  <c r="AE20" i="20"/>
  <c r="AC20" i="20"/>
  <c r="AA20" i="20"/>
  <c r="Y20" i="20"/>
  <c r="W20" i="20"/>
  <c r="U20" i="20"/>
  <c r="S20" i="20"/>
  <c r="Q20" i="20"/>
  <c r="O20" i="20"/>
  <c r="M20" i="20"/>
  <c r="K20" i="20"/>
  <c r="I20" i="20"/>
  <c r="G20" i="20"/>
  <c r="E20" i="20"/>
  <c r="AQ19" i="20"/>
  <c r="AO19" i="20"/>
  <c r="AM19" i="20"/>
  <c r="AK19" i="20"/>
  <c r="AI19" i="20"/>
  <c r="AG19" i="20"/>
  <c r="AE19" i="20"/>
  <c r="AC19" i="20"/>
  <c r="AA19" i="20"/>
  <c r="Y19" i="20"/>
  <c r="W19" i="20"/>
  <c r="U19" i="20"/>
  <c r="S19" i="20"/>
  <c r="Q19" i="20"/>
  <c r="O19" i="20"/>
  <c r="M19" i="20"/>
  <c r="K19" i="20"/>
  <c r="I19" i="20"/>
  <c r="G19" i="20"/>
  <c r="E19" i="20"/>
  <c r="AQ18" i="20"/>
  <c r="AO18" i="20"/>
  <c r="AM18" i="20"/>
  <c r="AK18" i="20"/>
  <c r="AI18" i="20"/>
  <c r="AG18" i="20"/>
  <c r="AE18" i="20"/>
  <c r="AC18" i="20"/>
  <c r="AA18" i="20"/>
  <c r="Y18" i="20"/>
  <c r="W18" i="20"/>
  <c r="U18" i="20"/>
  <c r="S18" i="20"/>
  <c r="Q18" i="20"/>
  <c r="O18" i="20"/>
  <c r="M18" i="20"/>
  <c r="K18" i="20"/>
  <c r="I18" i="20"/>
  <c r="G18" i="20"/>
  <c r="E18" i="20"/>
  <c r="AQ17" i="20"/>
  <c r="AO17" i="20"/>
  <c r="AM17" i="20"/>
  <c r="AK17" i="20"/>
  <c r="AI17" i="20"/>
  <c r="AG17" i="20"/>
  <c r="AE17" i="20"/>
  <c r="AC17" i="20"/>
  <c r="AA17" i="20"/>
  <c r="Y17" i="20"/>
  <c r="W17" i="20"/>
  <c r="U17" i="20"/>
  <c r="S17" i="20"/>
  <c r="Q17" i="20"/>
  <c r="O17" i="20"/>
  <c r="M17" i="20"/>
  <c r="K17" i="20"/>
  <c r="I17" i="20"/>
  <c r="G17" i="20"/>
  <c r="E17" i="20"/>
  <c r="AQ16" i="20"/>
  <c r="AO16" i="20"/>
  <c r="AM16" i="20"/>
  <c r="AK16" i="20"/>
  <c r="AI16" i="20"/>
  <c r="AG16" i="20"/>
  <c r="AE16" i="20"/>
  <c r="AC16" i="20"/>
  <c r="AA16" i="20"/>
  <c r="Y16" i="20"/>
  <c r="W16" i="20"/>
  <c r="U16" i="20"/>
  <c r="S16" i="20"/>
  <c r="Q16" i="20"/>
  <c r="O16" i="20"/>
  <c r="M16" i="20"/>
  <c r="K16" i="20"/>
  <c r="I16" i="20"/>
  <c r="G16" i="20"/>
  <c r="E16" i="20"/>
  <c r="AQ15" i="20"/>
  <c r="AO15" i="20"/>
  <c r="AM15" i="20"/>
  <c r="AK15" i="20"/>
  <c r="AI15" i="20"/>
  <c r="AG15" i="20"/>
  <c r="AE15" i="20"/>
  <c r="AC15" i="20"/>
  <c r="AA15" i="20"/>
  <c r="Y15" i="20"/>
  <c r="W15" i="20"/>
  <c r="U15" i="20"/>
  <c r="S15" i="20"/>
  <c r="Q15" i="20"/>
  <c r="O15" i="20"/>
  <c r="M15" i="20"/>
  <c r="K15" i="20"/>
  <c r="I15" i="20"/>
  <c r="G15" i="20"/>
  <c r="E15" i="20"/>
  <c r="AQ14" i="20"/>
  <c r="AO14" i="20"/>
  <c r="AM14" i="20"/>
  <c r="AK14" i="20"/>
  <c r="AI14" i="20"/>
  <c r="AG14" i="20"/>
  <c r="AE14" i="20"/>
  <c r="AC14" i="20"/>
  <c r="AA14" i="20"/>
  <c r="Y14" i="20"/>
  <c r="W14" i="20"/>
  <c r="U14" i="20"/>
  <c r="S14" i="20"/>
  <c r="Q14" i="20"/>
  <c r="O14" i="20"/>
  <c r="M14" i="20"/>
  <c r="K14" i="20"/>
  <c r="I14" i="20"/>
  <c r="G14" i="20"/>
  <c r="E14" i="20"/>
  <c r="AQ13" i="20"/>
  <c r="AO13" i="20"/>
  <c r="AM13" i="20"/>
  <c r="AK13" i="20"/>
  <c r="AI13" i="20"/>
  <c r="AI6" i="20" s="1"/>
  <c r="AG13" i="20"/>
  <c r="AE13" i="20"/>
  <c r="AC13" i="20"/>
  <c r="AA13" i="20"/>
  <c r="Y13" i="20"/>
  <c r="W13" i="20"/>
  <c r="U13" i="20"/>
  <c r="S13" i="20"/>
  <c r="Q13" i="20"/>
  <c r="O13" i="20"/>
  <c r="M13" i="20"/>
  <c r="K13" i="20"/>
  <c r="I13" i="20"/>
  <c r="G13" i="20"/>
  <c r="E13" i="20"/>
  <c r="AQ12" i="20"/>
  <c r="AO12" i="20"/>
  <c r="AM12" i="20"/>
  <c r="AK12" i="20"/>
  <c r="AI12" i="20"/>
  <c r="AG12" i="20"/>
  <c r="AE12" i="20"/>
  <c r="AC12" i="20"/>
  <c r="AA12" i="20"/>
  <c r="Y12" i="20"/>
  <c r="W12" i="20"/>
  <c r="U12" i="20"/>
  <c r="S12" i="20"/>
  <c r="Q12" i="20"/>
  <c r="O12" i="20"/>
  <c r="M12" i="20"/>
  <c r="K12" i="20"/>
  <c r="I12" i="20"/>
  <c r="G12" i="20"/>
  <c r="E12" i="20"/>
  <c r="AQ10" i="20"/>
  <c r="AO10" i="20"/>
  <c r="AM10" i="20"/>
  <c r="AK10" i="20"/>
  <c r="AI10" i="20"/>
  <c r="AG10" i="20"/>
  <c r="AE10" i="20"/>
  <c r="AC10" i="20"/>
  <c r="AA10" i="20"/>
  <c r="Y10" i="20"/>
  <c r="W10" i="20"/>
  <c r="U10" i="20"/>
  <c r="S10" i="20"/>
  <c r="Q10" i="20"/>
  <c r="O10" i="20"/>
  <c r="M10" i="20"/>
  <c r="K10" i="20"/>
  <c r="I10" i="20"/>
  <c r="G10" i="20"/>
  <c r="E10" i="20"/>
  <c r="AI5" i="20"/>
  <c r="AI3" i="20"/>
  <c r="AO1" i="20"/>
  <c r="AO2" i="20" s="1"/>
  <c r="AI1" i="20"/>
  <c r="S1" i="20"/>
  <c r="S3" i="20" s="1"/>
  <c r="I1" i="20"/>
  <c r="I2" i="20" s="1"/>
  <c r="G7" i="17"/>
  <c r="F24" i="16"/>
  <c r="E30" i="16"/>
  <c r="W21" i="16" s="1"/>
  <c r="D9" i="19"/>
  <c r="E9" i="19" s="1"/>
  <c r="F9" i="19" s="1"/>
  <c r="D8" i="19"/>
  <c r="E8" i="19" s="1"/>
  <c r="F8" i="19" s="1"/>
  <c r="D7" i="19"/>
  <c r="E7" i="19" s="1"/>
  <c r="F7" i="19" s="1"/>
  <c r="F22" i="16"/>
  <c r="B621" i="18"/>
  <c r="G620" i="18"/>
  <c r="F620" i="18"/>
  <c r="D620" i="18"/>
  <c r="F619" i="18"/>
  <c r="G619" i="18" s="1"/>
  <c r="D619" i="18"/>
  <c r="F618" i="18"/>
  <c r="G618" i="18" s="1"/>
  <c r="D618" i="18"/>
  <c r="F617" i="18"/>
  <c r="G617" i="18" s="1"/>
  <c r="D617" i="18"/>
  <c r="J616" i="18"/>
  <c r="G616" i="18"/>
  <c r="F616" i="18"/>
  <c r="D616" i="18"/>
  <c r="J615" i="18"/>
  <c r="F615" i="18"/>
  <c r="G615" i="18" s="1"/>
  <c r="E615" i="18"/>
  <c r="D615" i="18"/>
  <c r="E614" i="18"/>
  <c r="F614" i="18" s="1"/>
  <c r="G614" i="18" s="1"/>
  <c r="D614" i="18"/>
  <c r="F613" i="18"/>
  <c r="G613" i="18" s="1"/>
  <c r="E613" i="18"/>
  <c r="D613" i="18"/>
  <c r="E612" i="18"/>
  <c r="F612" i="18" s="1"/>
  <c r="G612" i="18" s="1"/>
  <c r="D612" i="18"/>
  <c r="F611" i="18"/>
  <c r="G611" i="18" s="1"/>
  <c r="E611" i="18"/>
  <c r="D611" i="18"/>
  <c r="E610" i="18"/>
  <c r="F610" i="18" s="1"/>
  <c r="G610" i="18" s="1"/>
  <c r="D610" i="18"/>
  <c r="F609" i="18"/>
  <c r="G609" i="18" s="1"/>
  <c r="E609" i="18"/>
  <c r="D609" i="18"/>
  <c r="E608" i="18"/>
  <c r="F608" i="18" s="1"/>
  <c r="G608" i="18" s="1"/>
  <c r="D608" i="18"/>
  <c r="F607" i="18"/>
  <c r="G607" i="18" s="1"/>
  <c r="E607" i="18"/>
  <c r="D607" i="18"/>
  <c r="J606" i="18"/>
  <c r="E606" i="18"/>
  <c r="F606" i="18" s="1"/>
  <c r="G606" i="18" s="1"/>
  <c r="D606" i="18"/>
  <c r="G605" i="18"/>
  <c r="E605" i="18"/>
  <c r="F605" i="18" s="1"/>
  <c r="D605" i="18"/>
  <c r="E604" i="18"/>
  <c r="F604" i="18" s="1"/>
  <c r="G604" i="18" s="1"/>
  <c r="D604" i="18"/>
  <c r="E603" i="18"/>
  <c r="F603" i="18" s="1"/>
  <c r="G603" i="18" s="1"/>
  <c r="D603" i="18"/>
  <c r="E602" i="18"/>
  <c r="F602" i="18" s="1"/>
  <c r="G602" i="18" s="1"/>
  <c r="D602" i="18"/>
  <c r="E601" i="18"/>
  <c r="F601" i="18" s="1"/>
  <c r="G601" i="18" s="1"/>
  <c r="D601" i="18"/>
  <c r="E600" i="18"/>
  <c r="F600" i="18" s="1"/>
  <c r="G600" i="18" s="1"/>
  <c r="D600" i="18"/>
  <c r="E599" i="18"/>
  <c r="F599" i="18" s="1"/>
  <c r="G599" i="18" s="1"/>
  <c r="D599" i="18"/>
  <c r="E598" i="18"/>
  <c r="F598" i="18" s="1"/>
  <c r="G598" i="18" s="1"/>
  <c r="D598" i="18"/>
  <c r="G597" i="18"/>
  <c r="E597" i="18"/>
  <c r="F597" i="18" s="1"/>
  <c r="D597" i="18"/>
  <c r="E596" i="18"/>
  <c r="F596" i="18" s="1"/>
  <c r="G596" i="18" s="1"/>
  <c r="D596" i="18"/>
  <c r="E595" i="18"/>
  <c r="F595" i="18" s="1"/>
  <c r="G595" i="18" s="1"/>
  <c r="D595" i="18"/>
  <c r="E594" i="18"/>
  <c r="F594" i="18" s="1"/>
  <c r="G594" i="18" s="1"/>
  <c r="D594" i="18"/>
  <c r="G593" i="18"/>
  <c r="E593" i="18"/>
  <c r="F593" i="18" s="1"/>
  <c r="D593" i="18"/>
  <c r="E592" i="18"/>
  <c r="F592" i="18" s="1"/>
  <c r="G592" i="18" s="1"/>
  <c r="D592" i="18"/>
  <c r="E591" i="18"/>
  <c r="F591" i="18" s="1"/>
  <c r="G591" i="18" s="1"/>
  <c r="D591" i="18"/>
  <c r="E590" i="18"/>
  <c r="F590" i="18" s="1"/>
  <c r="G590" i="18" s="1"/>
  <c r="D590" i="18"/>
  <c r="G589" i="18"/>
  <c r="E589" i="18"/>
  <c r="F589" i="18" s="1"/>
  <c r="D589" i="18"/>
  <c r="E588" i="18"/>
  <c r="F588" i="18" s="1"/>
  <c r="G588" i="18" s="1"/>
  <c r="D588" i="18"/>
  <c r="E587" i="18"/>
  <c r="F587" i="18" s="1"/>
  <c r="G587" i="18" s="1"/>
  <c r="D587" i="18"/>
  <c r="E586" i="18"/>
  <c r="F586" i="18" s="1"/>
  <c r="G586" i="18" s="1"/>
  <c r="D586" i="18"/>
  <c r="E585" i="18"/>
  <c r="F585" i="18" s="1"/>
  <c r="G585" i="18" s="1"/>
  <c r="D585" i="18"/>
  <c r="E584" i="18"/>
  <c r="F584" i="18" s="1"/>
  <c r="G584" i="18" s="1"/>
  <c r="D584" i="18"/>
  <c r="E583" i="18"/>
  <c r="F583" i="18" s="1"/>
  <c r="G583" i="18" s="1"/>
  <c r="D583" i="18"/>
  <c r="E582" i="18"/>
  <c r="F582" i="18" s="1"/>
  <c r="G582" i="18" s="1"/>
  <c r="D582" i="18"/>
  <c r="G581" i="18"/>
  <c r="E581" i="18"/>
  <c r="F581" i="18" s="1"/>
  <c r="D581" i="18"/>
  <c r="E580" i="18"/>
  <c r="F580" i="18" s="1"/>
  <c r="G580" i="18" s="1"/>
  <c r="D580" i="18"/>
  <c r="J579" i="18"/>
  <c r="E579" i="18"/>
  <c r="F579" i="18" s="1"/>
  <c r="G579" i="18" s="1"/>
  <c r="D579" i="18"/>
  <c r="F578" i="18"/>
  <c r="G578" i="18" s="1"/>
  <c r="E578" i="18"/>
  <c r="D578" i="18"/>
  <c r="E577" i="18"/>
  <c r="F577" i="18" s="1"/>
  <c r="G577" i="18" s="1"/>
  <c r="D577" i="18"/>
  <c r="F576" i="18"/>
  <c r="G576" i="18" s="1"/>
  <c r="E576" i="18"/>
  <c r="D576" i="18"/>
  <c r="E575" i="18"/>
  <c r="F575" i="18" s="1"/>
  <c r="G575" i="18" s="1"/>
  <c r="D575" i="18"/>
  <c r="F574" i="18"/>
  <c r="G574" i="18" s="1"/>
  <c r="E574" i="18"/>
  <c r="D574" i="18"/>
  <c r="E573" i="18"/>
  <c r="F573" i="18" s="1"/>
  <c r="G573" i="18" s="1"/>
  <c r="D573" i="18"/>
  <c r="F572" i="18"/>
  <c r="G572" i="18" s="1"/>
  <c r="E572" i="18"/>
  <c r="D572" i="18"/>
  <c r="E571" i="18"/>
  <c r="F571" i="18" s="1"/>
  <c r="G571" i="18" s="1"/>
  <c r="D571" i="18"/>
  <c r="F570" i="18"/>
  <c r="G570" i="18" s="1"/>
  <c r="E570" i="18"/>
  <c r="D570" i="18"/>
  <c r="E569" i="18"/>
  <c r="F569" i="18" s="1"/>
  <c r="G569" i="18" s="1"/>
  <c r="D569" i="18"/>
  <c r="F568" i="18"/>
  <c r="G568" i="18" s="1"/>
  <c r="E568" i="18"/>
  <c r="D568" i="18"/>
  <c r="E567" i="18"/>
  <c r="F567" i="18" s="1"/>
  <c r="G567" i="18" s="1"/>
  <c r="D567" i="18"/>
  <c r="F566" i="18"/>
  <c r="G566" i="18" s="1"/>
  <c r="E566" i="18"/>
  <c r="D566" i="18"/>
  <c r="E565" i="18"/>
  <c r="F565" i="18" s="1"/>
  <c r="G565" i="18" s="1"/>
  <c r="D565" i="18"/>
  <c r="F564" i="18"/>
  <c r="G564" i="18" s="1"/>
  <c r="E564" i="18"/>
  <c r="D564" i="18"/>
  <c r="E563" i="18"/>
  <c r="F563" i="18" s="1"/>
  <c r="G563" i="18" s="1"/>
  <c r="D563" i="18"/>
  <c r="F562" i="18"/>
  <c r="G562" i="18" s="1"/>
  <c r="E562" i="18"/>
  <c r="D562" i="18"/>
  <c r="E561" i="18"/>
  <c r="F561" i="18" s="1"/>
  <c r="G561" i="18" s="1"/>
  <c r="D561" i="18"/>
  <c r="F560" i="18"/>
  <c r="G560" i="18" s="1"/>
  <c r="E560" i="18"/>
  <c r="D560" i="18"/>
  <c r="F559" i="18"/>
  <c r="G559" i="18" s="1"/>
  <c r="D559" i="18"/>
  <c r="F558" i="18"/>
  <c r="G558" i="18" s="1"/>
  <c r="D558" i="18"/>
  <c r="F557" i="18"/>
  <c r="G557" i="18" s="1"/>
  <c r="D557" i="18"/>
  <c r="F556" i="18"/>
  <c r="G556" i="18" s="1"/>
  <c r="D556" i="18"/>
  <c r="F555" i="18"/>
  <c r="G555" i="18" s="1"/>
  <c r="D555" i="18"/>
  <c r="G554" i="18"/>
  <c r="F554" i="18"/>
  <c r="D554" i="18"/>
  <c r="G553" i="18"/>
  <c r="F553" i="18"/>
  <c r="D553" i="18"/>
  <c r="G552" i="18"/>
  <c r="F552" i="18"/>
  <c r="D552" i="18"/>
  <c r="F551" i="18"/>
  <c r="G551" i="18" s="1"/>
  <c r="D551" i="18"/>
  <c r="F550" i="18"/>
  <c r="G550" i="18" s="1"/>
  <c r="D550" i="18"/>
  <c r="F549" i="18"/>
  <c r="G549" i="18" s="1"/>
  <c r="D549" i="18"/>
  <c r="F548" i="18"/>
  <c r="G548" i="18" s="1"/>
  <c r="D548" i="18"/>
  <c r="F547" i="18"/>
  <c r="G547" i="18" s="1"/>
  <c r="D547" i="18"/>
  <c r="G546" i="18"/>
  <c r="F546" i="18"/>
  <c r="D546" i="18"/>
  <c r="G545" i="18"/>
  <c r="F545" i="18"/>
  <c r="D545" i="18"/>
  <c r="G544" i="18"/>
  <c r="F544" i="18"/>
  <c r="D544" i="18"/>
  <c r="F543" i="18"/>
  <c r="G543" i="18" s="1"/>
  <c r="D543" i="18"/>
  <c r="F542" i="18"/>
  <c r="G542" i="18" s="1"/>
  <c r="D542" i="18"/>
  <c r="F541" i="18"/>
  <c r="G541" i="18" s="1"/>
  <c r="D541" i="18"/>
  <c r="F540" i="18"/>
  <c r="G540" i="18" s="1"/>
  <c r="D540" i="18"/>
  <c r="F539" i="18"/>
  <c r="G539" i="18" s="1"/>
  <c r="D539" i="18"/>
  <c r="G538" i="18"/>
  <c r="F538" i="18"/>
  <c r="D538" i="18"/>
  <c r="G537" i="18"/>
  <c r="F537" i="18"/>
  <c r="D537" i="18"/>
  <c r="G536" i="18"/>
  <c r="F536" i="18"/>
  <c r="D536" i="18"/>
  <c r="F535" i="18"/>
  <c r="G535" i="18" s="1"/>
  <c r="D535" i="18"/>
  <c r="F534" i="18"/>
  <c r="G534" i="18" s="1"/>
  <c r="D534" i="18"/>
  <c r="F533" i="18"/>
  <c r="G533" i="18" s="1"/>
  <c r="D533" i="18"/>
  <c r="F532" i="18"/>
  <c r="G532" i="18" s="1"/>
  <c r="D532" i="18"/>
  <c r="F531" i="18"/>
  <c r="G531" i="18" s="1"/>
  <c r="D531" i="18"/>
  <c r="G530" i="18"/>
  <c r="F530" i="18"/>
  <c r="D530" i="18"/>
  <c r="G529" i="18"/>
  <c r="F529" i="18"/>
  <c r="D529" i="18"/>
  <c r="G528" i="18"/>
  <c r="F528" i="18"/>
  <c r="D528" i="18"/>
  <c r="F527" i="18"/>
  <c r="G527" i="18" s="1"/>
  <c r="D527" i="18"/>
  <c r="J526" i="18"/>
  <c r="F526" i="18"/>
  <c r="G526" i="18" s="1"/>
  <c r="D526" i="18"/>
  <c r="E525" i="18"/>
  <c r="F525" i="18" s="1"/>
  <c r="G525" i="18" s="1"/>
  <c r="D525" i="18"/>
  <c r="E524" i="18"/>
  <c r="F524" i="18" s="1"/>
  <c r="G524" i="18" s="1"/>
  <c r="D524" i="18"/>
  <c r="E523" i="18"/>
  <c r="F523" i="18" s="1"/>
  <c r="G523" i="18" s="1"/>
  <c r="D523" i="18"/>
  <c r="E522" i="18"/>
  <c r="F522" i="18" s="1"/>
  <c r="G522" i="18" s="1"/>
  <c r="D522" i="18"/>
  <c r="E521" i="18"/>
  <c r="F521" i="18" s="1"/>
  <c r="G521" i="18" s="1"/>
  <c r="D521" i="18"/>
  <c r="E520" i="18"/>
  <c r="F520" i="18" s="1"/>
  <c r="G520" i="18" s="1"/>
  <c r="D520" i="18"/>
  <c r="G519" i="18"/>
  <c r="E519" i="18"/>
  <c r="F519" i="18" s="1"/>
  <c r="D519" i="18"/>
  <c r="E518" i="18"/>
  <c r="F518" i="18" s="1"/>
  <c r="G518" i="18" s="1"/>
  <c r="D518" i="18"/>
  <c r="G517" i="18"/>
  <c r="E517" i="18"/>
  <c r="F517" i="18" s="1"/>
  <c r="D517" i="18"/>
  <c r="E516" i="18"/>
  <c r="F516" i="18" s="1"/>
  <c r="G516" i="18" s="1"/>
  <c r="D516" i="18"/>
  <c r="G515" i="18"/>
  <c r="E515" i="18"/>
  <c r="F515" i="18" s="1"/>
  <c r="D515" i="18"/>
  <c r="E514" i="18"/>
  <c r="F514" i="18" s="1"/>
  <c r="G514" i="18" s="1"/>
  <c r="D514" i="18"/>
  <c r="E513" i="18"/>
  <c r="F513" i="18" s="1"/>
  <c r="G513" i="18" s="1"/>
  <c r="D513" i="18"/>
  <c r="E512" i="18"/>
  <c r="F512" i="18" s="1"/>
  <c r="G512" i="18" s="1"/>
  <c r="D512" i="18"/>
  <c r="G511" i="18"/>
  <c r="E511" i="18"/>
  <c r="F511" i="18" s="1"/>
  <c r="D511" i="18"/>
  <c r="E510" i="18"/>
  <c r="F510" i="18" s="1"/>
  <c r="G510" i="18" s="1"/>
  <c r="D510" i="18"/>
  <c r="E509" i="18"/>
  <c r="F509" i="18" s="1"/>
  <c r="G509" i="18" s="1"/>
  <c r="D509" i="18"/>
  <c r="E508" i="18"/>
  <c r="F508" i="18" s="1"/>
  <c r="G508" i="18" s="1"/>
  <c r="D508" i="18"/>
  <c r="E507" i="18"/>
  <c r="F507" i="18" s="1"/>
  <c r="G507" i="18" s="1"/>
  <c r="D507" i="18"/>
  <c r="E506" i="18"/>
  <c r="F506" i="18" s="1"/>
  <c r="G506" i="18" s="1"/>
  <c r="D506" i="18"/>
  <c r="E505" i="18"/>
  <c r="F505" i="18" s="1"/>
  <c r="G505" i="18" s="1"/>
  <c r="D505" i="18"/>
  <c r="E504" i="18"/>
  <c r="F504" i="18" s="1"/>
  <c r="G504" i="18" s="1"/>
  <c r="D504" i="18"/>
  <c r="G503" i="18"/>
  <c r="E503" i="18"/>
  <c r="F503" i="18" s="1"/>
  <c r="D503" i="18"/>
  <c r="E502" i="18"/>
  <c r="F502" i="18" s="1"/>
  <c r="G502" i="18" s="1"/>
  <c r="D502" i="18"/>
  <c r="G501" i="18"/>
  <c r="E501" i="18"/>
  <c r="F501" i="18" s="1"/>
  <c r="D501" i="18"/>
  <c r="E500" i="18"/>
  <c r="F500" i="18" s="1"/>
  <c r="G500" i="18" s="1"/>
  <c r="D500" i="18"/>
  <c r="G499" i="18"/>
  <c r="E499" i="18"/>
  <c r="F499" i="18" s="1"/>
  <c r="D499" i="18"/>
  <c r="E498" i="18"/>
  <c r="F498" i="18" s="1"/>
  <c r="G498" i="18" s="1"/>
  <c r="D498" i="18"/>
  <c r="E497" i="18"/>
  <c r="F497" i="18" s="1"/>
  <c r="G497" i="18" s="1"/>
  <c r="D497" i="18"/>
  <c r="E496" i="18"/>
  <c r="F496" i="18" s="1"/>
  <c r="G496" i="18" s="1"/>
  <c r="D496" i="18"/>
  <c r="G495" i="18"/>
  <c r="E495" i="18"/>
  <c r="F495" i="18" s="1"/>
  <c r="D495" i="18"/>
  <c r="E494" i="18"/>
  <c r="F494" i="18" s="1"/>
  <c r="G494" i="18" s="1"/>
  <c r="D494" i="18"/>
  <c r="E493" i="18"/>
  <c r="F493" i="18" s="1"/>
  <c r="G493" i="18" s="1"/>
  <c r="D493" i="18"/>
  <c r="E492" i="18"/>
  <c r="F492" i="18" s="1"/>
  <c r="G492" i="18" s="1"/>
  <c r="D492" i="18"/>
  <c r="E491" i="18"/>
  <c r="F491" i="18" s="1"/>
  <c r="G491" i="18" s="1"/>
  <c r="D491" i="18"/>
  <c r="E490" i="18"/>
  <c r="F490" i="18" s="1"/>
  <c r="G490" i="18" s="1"/>
  <c r="D490" i="18"/>
  <c r="E489" i="18"/>
  <c r="F489" i="18" s="1"/>
  <c r="G489" i="18" s="1"/>
  <c r="D489" i="18"/>
  <c r="E488" i="18"/>
  <c r="F488" i="18" s="1"/>
  <c r="G488" i="18" s="1"/>
  <c r="D488" i="18"/>
  <c r="G487" i="18"/>
  <c r="E487" i="18"/>
  <c r="F487" i="18" s="1"/>
  <c r="D487" i="18"/>
  <c r="E486" i="18"/>
  <c r="F486" i="18" s="1"/>
  <c r="G486" i="18" s="1"/>
  <c r="D486" i="18"/>
  <c r="G485" i="18"/>
  <c r="E485" i="18"/>
  <c r="F485" i="18" s="1"/>
  <c r="D485" i="18"/>
  <c r="E484" i="18"/>
  <c r="F484" i="18" s="1"/>
  <c r="G484" i="18" s="1"/>
  <c r="D484" i="18"/>
  <c r="G483" i="18"/>
  <c r="E483" i="18"/>
  <c r="F483" i="18" s="1"/>
  <c r="D483" i="18"/>
  <c r="E482" i="18"/>
  <c r="F482" i="18" s="1"/>
  <c r="G482" i="18" s="1"/>
  <c r="D482" i="18"/>
  <c r="E481" i="18"/>
  <c r="F481" i="18" s="1"/>
  <c r="G481" i="18" s="1"/>
  <c r="D481" i="18"/>
  <c r="E480" i="18"/>
  <c r="F480" i="18" s="1"/>
  <c r="G480" i="18" s="1"/>
  <c r="D480" i="18"/>
  <c r="G479" i="18"/>
  <c r="E479" i="18"/>
  <c r="F479" i="18" s="1"/>
  <c r="D479" i="18"/>
  <c r="E478" i="18"/>
  <c r="F478" i="18" s="1"/>
  <c r="G478" i="18" s="1"/>
  <c r="D478" i="18"/>
  <c r="E477" i="18"/>
  <c r="F477" i="18" s="1"/>
  <c r="G477" i="18" s="1"/>
  <c r="D477" i="18"/>
  <c r="E476" i="18"/>
  <c r="F476" i="18" s="1"/>
  <c r="G476" i="18" s="1"/>
  <c r="D476" i="18"/>
  <c r="E475" i="18"/>
  <c r="F475" i="18" s="1"/>
  <c r="G475" i="18" s="1"/>
  <c r="D475" i="18"/>
  <c r="E474" i="18"/>
  <c r="F474" i="18" s="1"/>
  <c r="G474" i="18" s="1"/>
  <c r="D474" i="18"/>
  <c r="E473" i="18"/>
  <c r="F473" i="18" s="1"/>
  <c r="G473" i="18" s="1"/>
  <c r="D473" i="18"/>
  <c r="E472" i="18"/>
  <c r="F472" i="18" s="1"/>
  <c r="G472" i="18" s="1"/>
  <c r="D472" i="18"/>
  <c r="G471" i="18"/>
  <c r="E471" i="18"/>
  <c r="F471" i="18" s="1"/>
  <c r="D471" i="18"/>
  <c r="E470" i="18"/>
  <c r="F470" i="18" s="1"/>
  <c r="G470" i="18" s="1"/>
  <c r="D470" i="18"/>
  <c r="G469" i="18"/>
  <c r="E469" i="18"/>
  <c r="F469" i="18" s="1"/>
  <c r="D469" i="18"/>
  <c r="G468" i="18"/>
  <c r="F468" i="18"/>
  <c r="D468" i="18"/>
  <c r="F467" i="18"/>
  <c r="G467" i="18" s="1"/>
  <c r="D467" i="18"/>
  <c r="F466" i="18"/>
  <c r="G466" i="18" s="1"/>
  <c r="D466" i="18"/>
  <c r="F465" i="18"/>
  <c r="G465" i="18" s="1"/>
  <c r="D465" i="18"/>
  <c r="G464" i="18"/>
  <c r="F464" i="18"/>
  <c r="D464" i="18"/>
  <c r="G463" i="18"/>
  <c r="F463" i="18"/>
  <c r="D463" i="18"/>
  <c r="G462" i="18"/>
  <c r="F462" i="18"/>
  <c r="D462" i="18"/>
  <c r="F461" i="18"/>
  <c r="G461" i="18" s="1"/>
  <c r="D461" i="18"/>
  <c r="G460" i="18"/>
  <c r="F460" i="18"/>
  <c r="D460" i="18"/>
  <c r="F459" i="18"/>
  <c r="G459" i="18" s="1"/>
  <c r="D459" i="18"/>
  <c r="F458" i="18"/>
  <c r="G458" i="18" s="1"/>
  <c r="D458" i="18"/>
  <c r="F457" i="18"/>
  <c r="G457" i="18" s="1"/>
  <c r="D457" i="18"/>
  <c r="G456" i="18"/>
  <c r="F456" i="18"/>
  <c r="D456" i="18"/>
  <c r="G455" i="18"/>
  <c r="F455" i="18"/>
  <c r="D455" i="18"/>
  <c r="G454" i="18"/>
  <c r="F454" i="18"/>
  <c r="D454" i="18"/>
  <c r="F453" i="18"/>
  <c r="G453" i="18" s="1"/>
  <c r="D453" i="18"/>
  <c r="G452" i="18"/>
  <c r="F452" i="18"/>
  <c r="D452" i="18"/>
  <c r="F451" i="18"/>
  <c r="G451" i="18" s="1"/>
  <c r="D451" i="18"/>
  <c r="F450" i="18"/>
  <c r="G450" i="18" s="1"/>
  <c r="D450" i="18"/>
  <c r="F449" i="18"/>
  <c r="G449" i="18" s="1"/>
  <c r="D449" i="18"/>
  <c r="G448" i="18"/>
  <c r="F448" i="18"/>
  <c r="D448" i="18"/>
  <c r="G447" i="18"/>
  <c r="F447" i="18"/>
  <c r="D447" i="18"/>
  <c r="J446" i="18"/>
  <c r="F446" i="18"/>
  <c r="G446" i="18" s="1"/>
  <c r="D446" i="18"/>
  <c r="F445" i="18"/>
  <c r="G445" i="18" s="1"/>
  <c r="D445" i="18"/>
  <c r="F444" i="18"/>
  <c r="G444" i="18" s="1"/>
  <c r="D444" i="18"/>
  <c r="G443" i="18"/>
  <c r="F443" i="18"/>
  <c r="D443" i="18"/>
  <c r="G442" i="18"/>
  <c r="F442" i="18"/>
  <c r="D442" i="18"/>
  <c r="G441" i="18"/>
  <c r="F441" i="18"/>
  <c r="D441" i="18"/>
  <c r="F440" i="18"/>
  <c r="G440" i="18" s="1"/>
  <c r="D440" i="18"/>
  <c r="G439" i="18"/>
  <c r="F439" i="18"/>
  <c r="D439" i="18"/>
  <c r="F438" i="18"/>
  <c r="G438" i="18" s="1"/>
  <c r="D438" i="18"/>
  <c r="F437" i="18"/>
  <c r="G437" i="18" s="1"/>
  <c r="D437" i="18"/>
  <c r="F436" i="18"/>
  <c r="G436" i="18" s="1"/>
  <c r="D436" i="18"/>
  <c r="G435" i="18"/>
  <c r="F435" i="18"/>
  <c r="D435" i="18"/>
  <c r="G434" i="18"/>
  <c r="F434" i="18"/>
  <c r="D434" i="18"/>
  <c r="G433" i="18"/>
  <c r="F433" i="18"/>
  <c r="D433" i="18"/>
  <c r="F432" i="18"/>
  <c r="G432" i="18" s="1"/>
  <c r="D432" i="18"/>
  <c r="G431" i="18"/>
  <c r="F431" i="18"/>
  <c r="D431" i="18"/>
  <c r="F430" i="18"/>
  <c r="G430" i="18" s="1"/>
  <c r="D430" i="18"/>
  <c r="F429" i="18"/>
  <c r="G429" i="18" s="1"/>
  <c r="D429" i="18"/>
  <c r="F428" i="18"/>
  <c r="G428" i="18" s="1"/>
  <c r="D428" i="18"/>
  <c r="G427" i="18"/>
  <c r="F427" i="18"/>
  <c r="D427" i="18"/>
  <c r="G426" i="18"/>
  <c r="F426" i="18"/>
  <c r="D426" i="18"/>
  <c r="G425" i="18"/>
  <c r="F425" i="18"/>
  <c r="D425" i="18"/>
  <c r="F424" i="18"/>
  <c r="G424" i="18" s="1"/>
  <c r="D424" i="18"/>
  <c r="G423" i="18"/>
  <c r="F423" i="18"/>
  <c r="D423" i="18"/>
  <c r="F422" i="18"/>
  <c r="G422" i="18" s="1"/>
  <c r="D422" i="18"/>
  <c r="F421" i="18"/>
  <c r="G421" i="18" s="1"/>
  <c r="D421" i="18"/>
  <c r="F420" i="18"/>
  <c r="G420" i="18" s="1"/>
  <c r="D420" i="18"/>
  <c r="G419" i="18"/>
  <c r="F419" i="18"/>
  <c r="D419" i="18"/>
  <c r="G418" i="18"/>
  <c r="F418" i="18"/>
  <c r="D418" i="18"/>
  <c r="G417" i="18"/>
  <c r="F417" i="18"/>
  <c r="D417" i="18"/>
  <c r="F416" i="18"/>
  <c r="G416" i="18" s="1"/>
  <c r="D416" i="18"/>
  <c r="G415" i="18"/>
  <c r="F415" i="18"/>
  <c r="D415" i="18"/>
  <c r="F414" i="18"/>
  <c r="G414" i="18" s="1"/>
  <c r="D414" i="18"/>
  <c r="J413" i="18"/>
  <c r="G413" i="18"/>
  <c r="F413" i="18"/>
  <c r="D413" i="18"/>
  <c r="G412" i="18"/>
  <c r="F412" i="18"/>
  <c r="D412" i="18"/>
  <c r="F411" i="18"/>
  <c r="G411" i="18" s="1"/>
  <c r="D411" i="18"/>
  <c r="G410" i="18"/>
  <c r="F410" i="18"/>
  <c r="D410" i="18"/>
  <c r="F409" i="18"/>
  <c r="G409" i="18" s="1"/>
  <c r="D409" i="18"/>
  <c r="G408" i="18"/>
  <c r="F408" i="18"/>
  <c r="D408" i="18"/>
  <c r="F407" i="18"/>
  <c r="G407" i="18" s="1"/>
  <c r="D407" i="18"/>
  <c r="G406" i="18"/>
  <c r="F406" i="18"/>
  <c r="D406" i="18"/>
  <c r="G405" i="18"/>
  <c r="F405" i="18"/>
  <c r="D405" i="18"/>
  <c r="G404" i="18"/>
  <c r="F404" i="18"/>
  <c r="D404" i="18"/>
  <c r="F403" i="18"/>
  <c r="G403" i="18" s="1"/>
  <c r="D403" i="18"/>
  <c r="G402" i="18"/>
  <c r="F402" i="18"/>
  <c r="D402" i="18"/>
  <c r="F401" i="18"/>
  <c r="G401" i="18" s="1"/>
  <c r="D401" i="18"/>
  <c r="F400" i="18"/>
  <c r="G400" i="18" s="1"/>
  <c r="D400" i="18"/>
  <c r="F399" i="18"/>
  <c r="G399" i="18" s="1"/>
  <c r="D399" i="18"/>
  <c r="G398" i="18"/>
  <c r="F398" i="18"/>
  <c r="D398" i="18"/>
  <c r="G397" i="18"/>
  <c r="F397" i="18"/>
  <c r="D397" i="18"/>
  <c r="G396" i="18"/>
  <c r="F396" i="18"/>
  <c r="D396" i="18"/>
  <c r="F395" i="18"/>
  <c r="G395" i="18" s="1"/>
  <c r="D395" i="18"/>
  <c r="G394" i="18"/>
  <c r="F394" i="18"/>
  <c r="D394" i="18"/>
  <c r="F393" i="18"/>
  <c r="G393" i="18" s="1"/>
  <c r="D393" i="18"/>
  <c r="G392" i="18"/>
  <c r="F392" i="18"/>
  <c r="D392" i="18"/>
  <c r="F391" i="18"/>
  <c r="G391" i="18" s="1"/>
  <c r="D391" i="18"/>
  <c r="G390" i="18"/>
  <c r="F390" i="18"/>
  <c r="D390" i="18"/>
  <c r="G389" i="18"/>
  <c r="F389" i="18"/>
  <c r="D389" i="18"/>
  <c r="G388" i="18"/>
  <c r="F388" i="18"/>
  <c r="D388" i="18"/>
  <c r="F387" i="18"/>
  <c r="G387" i="18" s="1"/>
  <c r="D387" i="18"/>
  <c r="G386" i="18"/>
  <c r="F386" i="18"/>
  <c r="D386" i="18"/>
  <c r="F385" i="18"/>
  <c r="G385" i="18" s="1"/>
  <c r="D385" i="18"/>
  <c r="F384" i="18"/>
  <c r="G384" i="18" s="1"/>
  <c r="D384" i="18"/>
  <c r="F383" i="18"/>
  <c r="G383" i="18" s="1"/>
  <c r="D383" i="18"/>
  <c r="G382" i="18"/>
  <c r="F382" i="18"/>
  <c r="D382" i="18"/>
  <c r="J381" i="18"/>
  <c r="G381" i="18"/>
  <c r="F381" i="18"/>
  <c r="D381" i="18"/>
  <c r="F380" i="18"/>
  <c r="G380" i="18" s="1"/>
  <c r="E380" i="18"/>
  <c r="D380" i="18"/>
  <c r="G379" i="18"/>
  <c r="F379" i="18"/>
  <c r="E379" i="18"/>
  <c r="D379" i="18"/>
  <c r="F378" i="18"/>
  <c r="G378" i="18" s="1"/>
  <c r="E378" i="18"/>
  <c r="D378" i="18"/>
  <c r="G377" i="18"/>
  <c r="F377" i="18"/>
  <c r="E377" i="18"/>
  <c r="D377" i="18"/>
  <c r="F376" i="18"/>
  <c r="G376" i="18" s="1"/>
  <c r="E376" i="18"/>
  <c r="D376" i="18"/>
  <c r="G375" i="18"/>
  <c r="F375" i="18"/>
  <c r="E375" i="18"/>
  <c r="D375" i="18"/>
  <c r="F374" i="18"/>
  <c r="G374" i="18" s="1"/>
  <c r="E374" i="18"/>
  <c r="D374" i="18"/>
  <c r="G373" i="18"/>
  <c r="F373" i="18"/>
  <c r="E373" i="18"/>
  <c r="D373" i="18"/>
  <c r="F372" i="18"/>
  <c r="G372" i="18" s="1"/>
  <c r="E372" i="18"/>
  <c r="D372" i="18"/>
  <c r="G371" i="18"/>
  <c r="F371" i="18"/>
  <c r="E371" i="18"/>
  <c r="D371" i="18"/>
  <c r="F370" i="18"/>
  <c r="G370" i="18" s="1"/>
  <c r="E370" i="18"/>
  <c r="D370" i="18"/>
  <c r="G369" i="18"/>
  <c r="F369" i="18"/>
  <c r="E369" i="18"/>
  <c r="D369" i="18"/>
  <c r="F368" i="18"/>
  <c r="G368" i="18" s="1"/>
  <c r="E368" i="18"/>
  <c r="D368" i="18"/>
  <c r="G367" i="18"/>
  <c r="F367" i="18"/>
  <c r="E367" i="18"/>
  <c r="D367" i="18"/>
  <c r="F366" i="18"/>
  <c r="G366" i="18" s="1"/>
  <c r="E366" i="18"/>
  <c r="D366" i="18"/>
  <c r="G365" i="18"/>
  <c r="F365" i="18"/>
  <c r="E365" i="18"/>
  <c r="D365" i="18"/>
  <c r="F364" i="18"/>
  <c r="G364" i="18" s="1"/>
  <c r="E364" i="18"/>
  <c r="D364" i="18"/>
  <c r="G363" i="18"/>
  <c r="F363" i="18"/>
  <c r="E363" i="18"/>
  <c r="D363" i="18"/>
  <c r="F362" i="18"/>
  <c r="G362" i="18" s="1"/>
  <c r="E362" i="18"/>
  <c r="D362" i="18"/>
  <c r="G361" i="18"/>
  <c r="F361" i="18"/>
  <c r="E361" i="18"/>
  <c r="D361" i="18"/>
  <c r="F360" i="18"/>
  <c r="G360" i="18" s="1"/>
  <c r="E360" i="18"/>
  <c r="D360" i="18"/>
  <c r="G359" i="18"/>
  <c r="F359" i="18"/>
  <c r="E359" i="18"/>
  <c r="D359" i="18"/>
  <c r="F358" i="18"/>
  <c r="G358" i="18" s="1"/>
  <c r="E358" i="18"/>
  <c r="D358" i="18"/>
  <c r="G357" i="18"/>
  <c r="F357" i="18"/>
  <c r="E357" i="18"/>
  <c r="D357" i="18"/>
  <c r="F356" i="18"/>
  <c r="G356" i="18" s="1"/>
  <c r="E356" i="18"/>
  <c r="D356" i="18"/>
  <c r="G355" i="18"/>
  <c r="F355" i="18"/>
  <c r="E355" i="18"/>
  <c r="D355" i="18"/>
  <c r="F354" i="18"/>
  <c r="G354" i="18" s="1"/>
  <c r="E354" i="18"/>
  <c r="D354" i="18"/>
  <c r="G353" i="18"/>
  <c r="F353" i="18"/>
  <c r="E353" i="18"/>
  <c r="D353" i="18"/>
  <c r="F352" i="18"/>
  <c r="G352" i="18" s="1"/>
  <c r="E352" i="18"/>
  <c r="D352" i="18"/>
  <c r="G351" i="18"/>
  <c r="F351" i="18"/>
  <c r="E351" i="18"/>
  <c r="D351" i="18"/>
  <c r="F350" i="18"/>
  <c r="G350" i="18" s="1"/>
  <c r="E350" i="18"/>
  <c r="D350" i="18"/>
  <c r="G349" i="18"/>
  <c r="F349" i="18"/>
  <c r="E349" i="18"/>
  <c r="D349" i="18"/>
  <c r="F348" i="18"/>
  <c r="G348" i="18" s="1"/>
  <c r="E348" i="18"/>
  <c r="D348" i="18"/>
  <c r="G347" i="18"/>
  <c r="F347" i="18"/>
  <c r="E347" i="18"/>
  <c r="D347" i="18"/>
  <c r="F346" i="18"/>
  <c r="G346" i="18" s="1"/>
  <c r="E346" i="18"/>
  <c r="D346" i="18"/>
  <c r="G345" i="18"/>
  <c r="F345" i="18"/>
  <c r="E345" i="18"/>
  <c r="D345" i="18"/>
  <c r="F344" i="18"/>
  <c r="G344" i="18" s="1"/>
  <c r="E344" i="18"/>
  <c r="D344" i="18"/>
  <c r="G343" i="18"/>
  <c r="F343" i="18"/>
  <c r="E343" i="18"/>
  <c r="D343" i="18"/>
  <c r="F342" i="18"/>
  <c r="G342" i="18" s="1"/>
  <c r="E342" i="18"/>
  <c r="D342" i="18"/>
  <c r="G341" i="18"/>
  <c r="F341" i="18"/>
  <c r="E341" i="18"/>
  <c r="D341" i="18"/>
  <c r="F340" i="18"/>
  <c r="G340" i="18" s="1"/>
  <c r="E340" i="18"/>
  <c r="D340" i="18"/>
  <c r="G339" i="18"/>
  <c r="F339" i="18"/>
  <c r="E339" i="18"/>
  <c r="D339" i="18"/>
  <c r="F338" i="18"/>
  <c r="G338" i="18" s="1"/>
  <c r="E338" i="18"/>
  <c r="D338" i="18"/>
  <c r="G337" i="18"/>
  <c r="F337" i="18"/>
  <c r="E337" i="18"/>
  <c r="D337" i="18"/>
  <c r="F336" i="18"/>
  <c r="G336" i="18" s="1"/>
  <c r="E336" i="18"/>
  <c r="D336" i="18"/>
  <c r="G335" i="18"/>
  <c r="F335" i="18"/>
  <c r="E335" i="18"/>
  <c r="D335" i="18"/>
  <c r="F334" i="18"/>
  <c r="G334" i="18" s="1"/>
  <c r="E334" i="18"/>
  <c r="D334" i="18"/>
  <c r="G333" i="18"/>
  <c r="F333" i="18"/>
  <c r="E333" i="18"/>
  <c r="D333" i="18"/>
  <c r="F332" i="18"/>
  <c r="G332" i="18" s="1"/>
  <c r="E332" i="18"/>
  <c r="D332" i="18"/>
  <c r="G331" i="18"/>
  <c r="F331" i="18"/>
  <c r="E331" i="18"/>
  <c r="D331" i="18"/>
  <c r="F330" i="18"/>
  <c r="G330" i="18" s="1"/>
  <c r="E330" i="18"/>
  <c r="D330" i="18"/>
  <c r="G329" i="18"/>
  <c r="F329" i="18"/>
  <c r="E329" i="18"/>
  <c r="D329" i="18"/>
  <c r="F328" i="18"/>
  <c r="G328" i="18" s="1"/>
  <c r="E328" i="18"/>
  <c r="D328" i="18"/>
  <c r="G327" i="18"/>
  <c r="F327" i="18"/>
  <c r="E327" i="18"/>
  <c r="D327" i="18"/>
  <c r="F326" i="18"/>
  <c r="G326" i="18" s="1"/>
  <c r="E326" i="18"/>
  <c r="D326" i="18"/>
  <c r="G325" i="18"/>
  <c r="F325" i="18"/>
  <c r="E325" i="18"/>
  <c r="D325" i="18"/>
  <c r="F324" i="18"/>
  <c r="G324" i="18" s="1"/>
  <c r="E324" i="18"/>
  <c r="D324" i="18"/>
  <c r="G323" i="18"/>
  <c r="F323" i="18"/>
  <c r="E323" i="18"/>
  <c r="D323" i="18"/>
  <c r="F322" i="18"/>
  <c r="G322" i="18" s="1"/>
  <c r="E322" i="18"/>
  <c r="D322" i="18"/>
  <c r="G321" i="18"/>
  <c r="F321" i="18"/>
  <c r="E321" i="18"/>
  <c r="D321" i="18"/>
  <c r="F320" i="18"/>
  <c r="G320" i="18" s="1"/>
  <c r="E320" i="18"/>
  <c r="D320" i="18"/>
  <c r="J319" i="18"/>
  <c r="E319" i="18"/>
  <c r="F319" i="18" s="1"/>
  <c r="G319" i="18" s="1"/>
  <c r="D319" i="18"/>
  <c r="G318" i="18"/>
  <c r="F318" i="18"/>
  <c r="D318" i="18"/>
  <c r="G317" i="18"/>
  <c r="F317" i="18"/>
  <c r="D317" i="18"/>
  <c r="G316" i="18"/>
  <c r="F316" i="18"/>
  <c r="D316" i="18"/>
  <c r="F315" i="18"/>
  <c r="G315" i="18" s="1"/>
  <c r="D315" i="18"/>
  <c r="G314" i="18"/>
  <c r="F314" i="18"/>
  <c r="D314" i="18"/>
  <c r="F313" i="18"/>
  <c r="G313" i="18" s="1"/>
  <c r="D313" i="18"/>
  <c r="F312" i="18"/>
  <c r="G312" i="18" s="1"/>
  <c r="D312" i="18"/>
  <c r="F311" i="18"/>
  <c r="G311" i="18" s="1"/>
  <c r="D311" i="18"/>
  <c r="G310" i="18"/>
  <c r="F310" i="18"/>
  <c r="D310" i="18"/>
  <c r="G309" i="18"/>
  <c r="F309" i="18"/>
  <c r="D309" i="18"/>
  <c r="G308" i="18"/>
  <c r="F308" i="18"/>
  <c r="D308" i="18"/>
  <c r="F307" i="18"/>
  <c r="G307" i="18" s="1"/>
  <c r="D307" i="18"/>
  <c r="G306" i="18"/>
  <c r="F306" i="18"/>
  <c r="D306" i="18"/>
  <c r="F305" i="18"/>
  <c r="G305" i="18" s="1"/>
  <c r="D305" i="18"/>
  <c r="G304" i="18"/>
  <c r="F304" i="18"/>
  <c r="D304" i="18"/>
  <c r="F303" i="18"/>
  <c r="G303" i="18" s="1"/>
  <c r="D303" i="18"/>
  <c r="G302" i="18"/>
  <c r="F302" i="18"/>
  <c r="D302" i="18"/>
  <c r="G301" i="18"/>
  <c r="F301" i="18"/>
  <c r="D301" i="18"/>
  <c r="G300" i="18"/>
  <c r="F300" i="18"/>
  <c r="D300" i="18"/>
  <c r="F299" i="18"/>
  <c r="G299" i="18" s="1"/>
  <c r="D299" i="18"/>
  <c r="G298" i="18"/>
  <c r="F298" i="18"/>
  <c r="D298" i="18"/>
  <c r="F297" i="18"/>
  <c r="G297" i="18" s="1"/>
  <c r="D297" i="18"/>
  <c r="F296" i="18"/>
  <c r="G296" i="18" s="1"/>
  <c r="D296" i="18"/>
  <c r="F295" i="18"/>
  <c r="G295" i="18" s="1"/>
  <c r="D295" i="18"/>
  <c r="F294" i="18"/>
  <c r="G294" i="18" s="1"/>
  <c r="D294" i="18"/>
  <c r="G293" i="18"/>
  <c r="F293" i="18"/>
  <c r="D293" i="18"/>
  <c r="G292" i="18"/>
  <c r="F292" i="18"/>
  <c r="D292" i="18"/>
  <c r="G291" i="18"/>
  <c r="F291" i="18"/>
  <c r="D291" i="18"/>
  <c r="G290" i="18"/>
  <c r="F290" i="18"/>
  <c r="D290" i="18"/>
  <c r="F289" i="18"/>
  <c r="G289" i="18" s="1"/>
  <c r="D289" i="18"/>
  <c r="G288" i="18"/>
  <c r="F288" i="18"/>
  <c r="D288" i="18"/>
  <c r="F287" i="18"/>
  <c r="G287" i="18" s="1"/>
  <c r="D287" i="18"/>
  <c r="F286" i="18"/>
  <c r="G286" i="18" s="1"/>
  <c r="D286" i="18"/>
  <c r="G285" i="18"/>
  <c r="F285" i="18"/>
  <c r="D285" i="18"/>
  <c r="G284" i="18"/>
  <c r="F284" i="18"/>
  <c r="D284" i="18"/>
  <c r="G283" i="18"/>
  <c r="F283" i="18"/>
  <c r="D283" i="18"/>
  <c r="G282" i="18"/>
  <c r="F282" i="18"/>
  <c r="D282" i="18"/>
  <c r="F281" i="18"/>
  <c r="G281" i="18" s="1"/>
  <c r="D281" i="18"/>
  <c r="G280" i="18"/>
  <c r="F280" i="18"/>
  <c r="D280" i="18"/>
  <c r="F279" i="18"/>
  <c r="G279" i="18" s="1"/>
  <c r="D279" i="18"/>
  <c r="F278" i="18"/>
  <c r="G278" i="18" s="1"/>
  <c r="D278" i="18"/>
  <c r="G277" i="18"/>
  <c r="F277" i="18"/>
  <c r="D277" i="18"/>
  <c r="G276" i="18"/>
  <c r="F276" i="18"/>
  <c r="D276" i="18"/>
  <c r="J275" i="18"/>
  <c r="F275" i="18"/>
  <c r="G275" i="18" s="1"/>
  <c r="D275" i="18"/>
  <c r="F274" i="18"/>
  <c r="G274" i="18" s="1"/>
  <c r="E274" i="18"/>
  <c r="D274" i="18"/>
  <c r="F273" i="18"/>
  <c r="G273" i="18" s="1"/>
  <c r="E273" i="18"/>
  <c r="D273" i="18"/>
  <c r="F272" i="18"/>
  <c r="G272" i="18" s="1"/>
  <c r="E272" i="18"/>
  <c r="D272" i="18"/>
  <c r="E271" i="18"/>
  <c r="F271" i="18" s="1"/>
  <c r="G271" i="18" s="1"/>
  <c r="D271" i="18"/>
  <c r="F270" i="18"/>
  <c r="G270" i="18" s="1"/>
  <c r="E270" i="18"/>
  <c r="D270" i="18"/>
  <c r="E269" i="18"/>
  <c r="F269" i="18" s="1"/>
  <c r="G269" i="18" s="1"/>
  <c r="D269" i="18"/>
  <c r="F268" i="18"/>
  <c r="G268" i="18" s="1"/>
  <c r="E268" i="18"/>
  <c r="D268" i="18"/>
  <c r="G267" i="18"/>
  <c r="F267" i="18"/>
  <c r="E267" i="18"/>
  <c r="D267" i="18"/>
  <c r="F266" i="18"/>
  <c r="G266" i="18" s="1"/>
  <c r="E266" i="18"/>
  <c r="D266" i="18"/>
  <c r="F265" i="18"/>
  <c r="G265" i="18" s="1"/>
  <c r="E265" i="18"/>
  <c r="D265" i="18"/>
  <c r="F264" i="18"/>
  <c r="G264" i="18" s="1"/>
  <c r="E264" i="18"/>
  <c r="D264" i="18"/>
  <c r="E263" i="18"/>
  <c r="F263" i="18" s="1"/>
  <c r="G263" i="18" s="1"/>
  <c r="D263" i="18"/>
  <c r="F262" i="18"/>
  <c r="G262" i="18" s="1"/>
  <c r="E262" i="18"/>
  <c r="D262" i="18"/>
  <c r="F261" i="18"/>
  <c r="G261" i="18" s="1"/>
  <c r="E261" i="18"/>
  <c r="D261" i="18"/>
  <c r="F260" i="18"/>
  <c r="G260" i="18" s="1"/>
  <c r="E260" i="18"/>
  <c r="D260" i="18"/>
  <c r="E259" i="18"/>
  <c r="F259" i="18" s="1"/>
  <c r="G259" i="18" s="1"/>
  <c r="D259" i="18"/>
  <c r="F258" i="18"/>
  <c r="G258" i="18" s="1"/>
  <c r="E258" i="18"/>
  <c r="D258" i="18"/>
  <c r="F257" i="18"/>
  <c r="G257" i="18" s="1"/>
  <c r="E257" i="18"/>
  <c r="D257" i="18"/>
  <c r="F256" i="18"/>
  <c r="G256" i="18" s="1"/>
  <c r="E256" i="18"/>
  <c r="D256" i="18"/>
  <c r="E255" i="18"/>
  <c r="F255" i="18" s="1"/>
  <c r="G255" i="18" s="1"/>
  <c r="D255" i="18"/>
  <c r="F254" i="18"/>
  <c r="G254" i="18" s="1"/>
  <c r="E254" i="18"/>
  <c r="D254" i="18"/>
  <c r="E253" i="18"/>
  <c r="F253" i="18" s="1"/>
  <c r="G253" i="18" s="1"/>
  <c r="D253" i="18"/>
  <c r="F252" i="18"/>
  <c r="G252" i="18" s="1"/>
  <c r="E252" i="18"/>
  <c r="D252" i="18"/>
  <c r="E251" i="18"/>
  <c r="F251" i="18" s="1"/>
  <c r="G251" i="18" s="1"/>
  <c r="D251" i="18"/>
  <c r="F250" i="18"/>
  <c r="G250" i="18" s="1"/>
  <c r="E250" i="18"/>
  <c r="D250" i="18"/>
  <c r="E249" i="18"/>
  <c r="F249" i="18" s="1"/>
  <c r="G249" i="18" s="1"/>
  <c r="D249" i="18"/>
  <c r="F248" i="18"/>
  <c r="G248" i="18" s="1"/>
  <c r="E248" i="18"/>
  <c r="D248" i="18"/>
  <c r="E247" i="18"/>
  <c r="F247" i="18" s="1"/>
  <c r="G247" i="18" s="1"/>
  <c r="D247" i="18"/>
  <c r="F246" i="18"/>
  <c r="G246" i="18" s="1"/>
  <c r="E246" i="18"/>
  <c r="D246" i="18"/>
  <c r="E245" i="18"/>
  <c r="F245" i="18" s="1"/>
  <c r="G245" i="18" s="1"/>
  <c r="D245" i="18"/>
  <c r="F244" i="18"/>
  <c r="G244" i="18" s="1"/>
  <c r="E244" i="18"/>
  <c r="D244" i="18"/>
  <c r="E243" i="18"/>
  <c r="F243" i="18" s="1"/>
  <c r="G243" i="18" s="1"/>
  <c r="D243" i="18"/>
  <c r="F242" i="18"/>
  <c r="G242" i="18" s="1"/>
  <c r="E242" i="18"/>
  <c r="D242" i="18"/>
  <c r="E241" i="18"/>
  <c r="F241" i="18" s="1"/>
  <c r="G241" i="18" s="1"/>
  <c r="D241" i="18"/>
  <c r="F240" i="18"/>
  <c r="G240" i="18" s="1"/>
  <c r="E240" i="18"/>
  <c r="D240" i="18"/>
  <c r="E239" i="18"/>
  <c r="F239" i="18" s="1"/>
  <c r="G239" i="18" s="1"/>
  <c r="D239" i="18"/>
  <c r="F238" i="18"/>
  <c r="G238" i="18" s="1"/>
  <c r="E238" i="18"/>
  <c r="D238" i="18"/>
  <c r="E237" i="18"/>
  <c r="F237" i="18" s="1"/>
  <c r="G237" i="18" s="1"/>
  <c r="D237" i="18"/>
  <c r="F236" i="18"/>
  <c r="G236" i="18" s="1"/>
  <c r="E236" i="18"/>
  <c r="D236" i="18"/>
  <c r="E235" i="18"/>
  <c r="F235" i="18" s="1"/>
  <c r="G235" i="18" s="1"/>
  <c r="D235" i="18"/>
  <c r="F234" i="18"/>
  <c r="G234" i="18" s="1"/>
  <c r="E234" i="18"/>
  <c r="D234" i="18"/>
  <c r="E233" i="18"/>
  <c r="F233" i="18" s="1"/>
  <c r="G233" i="18" s="1"/>
  <c r="D233" i="18"/>
  <c r="F232" i="18"/>
  <c r="G232" i="18" s="1"/>
  <c r="E232" i="18"/>
  <c r="D232" i="18"/>
  <c r="E231" i="18"/>
  <c r="F231" i="18" s="1"/>
  <c r="G231" i="18" s="1"/>
  <c r="D231" i="18"/>
  <c r="F230" i="18"/>
  <c r="G230" i="18" s="1"/>
  <c r="E230" i="18"/>
  <c r="D230" i="18"/>
  <c r="E229" i="18"/>
  <c r="F229" i="18" s="1"/>
  <c r="G229" i="18" s="1"/>
  <c r="D229" i="18"/>
  <c r="F228" i="18"/>
  <c r="G228" i="18" s="1"/>
  <c r="E228" i="18"/>
  <c r="D228" i="18"/>
  <c r="E227" i="18"/>
  <c r="F227" i="18" s="1"/>
  <c r="G227" i="18" s="1"/>
  <c r="D227" i="18"/>
  <c r="F226" i="18"/>
  <c r="G226" i="18" s="1"/>
  <c r="E226" i="18"/>
  <c r="D226" i="18"/>
  <c r="E225" i="18"/>
  <c r="F225" i="18" s="1"/>
  <c r="G225" i="18" s="1"/>
  <c r="D225" i="18"/>
  <c r="F224" i="18"/>
  <c r="G224" i="18" s="1"/>
  <c r="E224" i="18"/>
  <c r="D224" i="18"/>
  <c r="E223" i="18"/>
  <c r="F223" i="18" s="1"/>
  <c r="G223" i="18" s="1"/>
  <c r="D223" i="18"/>
  <c r="F222" i="18"/>
  <c r="G222" i="18" s="1"/>
  <c r="E222" i="18"/>
  <c r="D222" i="18"/>
  <c r="E221" i="18"/>
  <c r="F221" i="18" s="1"/>
  <c r="G221" i="18" s="1"/>
  <c r="D221" i="18"/>
  <c r="F220" i="18"/>
  <c r="G220" i="18" s="1"/>
  <c r="E220" i="18"/>
  <c r="D220" i="18"/>
  <c r="E219" i="18"/>
  <c r="F219" i="18" s="1"/>
  <c r="G219" i="18" s="1"/>
  <c r="D219" i="18"/>
  <c r="F218" i="18"/>
  <c r="G218" i="18" s="1"/>
  <c r="E218" i="18"/>
  <c r="D218" i="18"/>
  <c r="E217" i="18"/>
  <c r="F217" i="18" s="1"/>
  <c r="G217" i="18" s="1"/>
  <c r="D217" i="18"/>
  <c r="F216" i="18"/>
  <c r="G216" i="18" s="1"/>
  <c r="E216" i="18"/>
  <c r="D216" i="18"/>
  <c r="E215" i="18"/>
  <c r="F215" i="18" s="1"/>
  <c r="G215" i="18" s="1"/>
  <c r="D215" i="18"/>
  <c r="F214" i="18"/>
  <c r="G214" i="18" s="1"/>
  <c r="E214" i="18"/>
  <c r="D214" i="18"/>
  <c r="E213" i="18"/>
  <c r="F213" i="18" s="1"/>
  <c r="G213" i="18" s="1"/>
  <c r="D213" i="18"/>
  <c r="F212" i="18"/>
  <c r="G212" i="18" s="1"/>
  <c r="E212" i="18"/>
  <c r="D212" i="18"/>
  <c r="E211" i="18"/>
  <c r="F211" i="18" s="1"/>
  <c r="G211" i="18" s="1"/>
  <c r="D211" i="18"/>
  <c r="F210" i="18"/>
  <c r="G210" i="18" s="1"/>
  <c r="E210" i="18"/>
  <c r="D210" i="18"/>
  <c r="E209" i="18"/>
  <c r="F209" i="18" s="1"/>
  <c r="G209" i="18" s="1"/>
  <c r="D209" i="18"/>
  <c r="F208" i="18"/>
  <c r="G208" i="18" s="1"/>
  <c r="E208" i="18"/>
  <c r="D208" i="18"/>
  <c r="E207" i="18"/>
  <c r="F207" i="18" s="1"/>
  <c r="G207" i="18" s="1"/>
  <c r="D207" i="18"/>
  <c r="F206" i="18"/>
  <c r="G206" i="18" s="1"/>
  <c r="E206" i="18"/>
  <c r="D206" i="18"/>
  <c r="E205" i="18"/>
  <c r="F205" i="18" s="1"/>
  <c r="G205" i="18" s="1"/>
  <c r="D205" i="18"/>
  <c r="F204" i="18"/>
  <c r="G204" i="18" s="1"/>
  <c r="E204" i="18"/>
  <c r="D204" i="18"/>
  <c r="E203" i="18"/>
  <c r="F203" i="18" s="1"/>
  <c r="G203" i="18" s="1"/>
  <c r="D203" i="18"/>
  <c r="F202" i="18"/>
  <c r="G202" i="18" s="1"/>
  <c r="E202" i="18"/>
  <c r="D202" i="18"/>
  <c r="E201" i="18"/>
  <c r="F201" i="18" s="1"/>
  <c r="G201" i="18" s="1"/>
  <c r="D201" i="18"/>
  <c r="F200" i="18"/>
  <c r="G200" i="18" s="1"/>
  <c r="E200" i="18"/>
  <c r="D200" i="18"/>
  <c r="E199" i="18"/>
  <c r="F199" i="18" s="1"/>
  <c r="G199" i="18" s="1"/>
  <c r="D199" i="18"/>
  <c r="F198" i="18"/>
  <c r="G198" i="18" s="1"/>
  <c r="E198" i="18"/>
  <c r="D198" i="18"/>
  <c r="E197" i="18"/>
  <c r="F197" i="18" s="1"/>
  <c r="G197" i="18" s="1"/>
  <c r="D197" i="18"/>
  <c r="F196" i="18"/>
  <c r="G196" i="18" s="1"/>
  <c r="E196" i="18"/>
  <c r="D196" i="18"/>
  <c r="E195" i="18"/>
  <c r="F195" i="18" s="1"/>
  <c r="G195" i="18" s="1"/>
  <c r="D195" i="18"/>
  <c r="F194" i="18"/>
  <c r="G194" i="18" s="1"/>
  <c r="E194" i="18"/>
  <c r="D194" i="18"/>
  <c r="E193" i="18"/>
  <c r="F193" i="18" s="1"/>
  <c r="G193" i="18" s="1"/>
  <c r="D193" i="18"/>
  <c r="F192" i="18"/>
  <c r="G192" i="18" s="1"/>
  <c r="E192" i="18"/>
  <c r="D192" i="18"/>
  <c r="E191" i="18"/>
  <c r="F191" i="18" s="1"/>
  <c r="G191" i="18" s="1"/>
  <c r="D191" i="18"/>
  <c r="F190" i="18"/>
  <c r="G190" i="18" s="1"/>
  <c r="E190" i="18"/>
  <c r="D190" i="18"/>
  <c r="E189" i="18"/>
  <c r="F189" i="18" s="1"/>
  <c r="G189" i="18" s="1"/>
  <c r="D189" i="18"/>
  <c r="F188" i="18"/>
  <c r="G188" i="18" s="1"/>
  <c r="E188" i="18"/>
  <c r="D188" i="18"/>
  <c r="E187" i="18"/>
  <c r="F187" i="18" s="1"/>
  <c r="G187" i="18" s="1"/>
  <c r="D187" i="18"/>
  <c r="F186" i="18"/>
  <c r="G186" i="18" s="1"/>
  <c r="E186" i="18"/>
  <c r="D186" i="18"/>
  <c r="E185" i="18"/>
  <c r="F185" i="18" s="1"/>
  <c r="G185" i="18" s="1"/>
  <c r="D185" i="18"/>
  <c r="F184" i="18"/>
  <c r="G184" i="18" s="1"/>
  <c r="E184" i="18"/>
  <c r="D184" i="18"/>
  <c r="E183" i="18"/>
  <c r="F183" i="18" s="1"/>
  <c r="G183" i="18" s="1"/>
  <c r="D183" i="18"/>
  <c r="F182" i="18"/>
  <c r="G182" i="18" s="1"/>
  <c r="E182" i="18"/>
  <c r="D182" i="18"/>
  <c r="J181" i="18"/>
  <c r="E181" i="18"/>
  <c r="F181" i="18" s="1"/>
  <c r="G181" i="18" s="1"/>
  <c r="D181" i="18"/>
  <c r="G180" i="18"/>
  <c r="E180" i="18"/>
  <c r="F180" i="18" s="1"/>
  <c r="D180" i="18"/>
  <c r="E179" i="18"/>
  <c r="F179" i="18" s="1"/>
  <c r="G179" i="18" s="1"/>
  <c r="D179" i="18"/>
  <c r="E178" i="18"/>
  <c r="F178" i="18" s="1"/>
  <c r="G178" i="18" s="1"/>
  <c r="D178" i="18"/>
  <c r="E177" i="18"/>
  <c r="F177" i="18" s="1"/>
  <c r="G177" i="18" s="1"/>
  <c r="D177" i="18"/>
  <c r="E176" i="18"/>
  <c r="F176" i="18" s="1"/>
  <c r="G176" i="18" s="1"/>
  <c r="D176" i="18"/>
  <c r="E175" i="18"/>
  <c r="F175" i="18" s="1"/>
  <c r="G175" i="18" s="1"/>
  <c r="D175" i="18"/>
  <c r="E174" i="18"/>
  <c r="F174" i="18" s="1"/>
  <c r="G174" i="18" s="1"/>
  <c r="D174" i="18"/>
  <c r="E173" i="18"/>
  <c r="F173" i="18" s="1"/>
  <c r="G173" i="18" s="1"/>
  <c r="D173" i="18"/>
  <c r="E172" i="18"/>
  <c r="F172" i="18" s="1"/>
  <c r="G172" i="18" s="1"/>
  <c r="D172" i="18"/>
  <c r="E171" i="18"/>
  <c r="F171" i="18" s="1"/>
  <c r="G171" i="18" s="1"/>
  <c r="D171" i="18"/>
  <c r="E170" i="18"/>
  <c r="F170" i="18" s="1"/>
  <c r="G170" i="18" s="1"/>
  <c r="D170" i="18"/>
  <c r="E169" i="18"/>
  <c r="F169" i="18" s="1"/>
  <c r="G169" i="18" s="1"/>
  <c r="D169" i="18"/>
  <c r="G168" i="18"/>
  <c r="E168" i="18"/>
  <c r="F168" i="18" s="1"/>
  <c r="D168" i="18"/>
  <c r="E167" i="18"/>
  <c r="F167" i="18" s="1"/>
  <c r="G167" i="18" s="1"/>
  <c r="D167" i="18"/>
  <c r="G166" i="18"/>
  <c r="E166" i="18"/>
  <c r="F166" i="18" s="1"/>
  <c r="D166" i="18"/>
  <c r="E165" i="18"/>
  <c r="F165" i="18" s="1"/>
  <c r="G165" i="18" s="1"/>
  <c r="D165" i="18"/>
  <c r="G164" i="18"/>
  <c r="E164" i="18"/>
  <c r="F164" i="18" s="1"/>
  <c r="D164" i="18"/>
  <c r="E163" i="18"/>
  <c r="F163" i="18" s="1"/>
  <c r="G163" i="18" s="1"/>
  <c r="D163" i="18"/>
  <c r="E162" i="18"/>
  <c r="F162" i="18" s="1"/>
  <c r="G162" i="18" s="1"/>
  <c r="D162" i="18"/>
  <c r="E161" i="18"/>
  <c r="F161" i="18" s="1"/>
  <c r="G161" i="18" s="1"/>
  <c r="D161" i="18"/>
  <c r="E160" i="18"/>
  <c r="F160" i="18" s="1"/>
  <c r="G160" i="18" s="1"/>
  <c r="D160" i="18"/>
  <c r="E159" i="18"/>
  <c r="F159" i="18" s="1"/>
  <c r="G159" i="18" s="1"/>
  <c r="D159" i="18"/>
  <c r="E158" i="18"/>
  <c r="F158" i="18" s="1"/>
  <c r="G158" i="18" s="1"/>
  <c r="D158" i="18"/>
  <c r="E157" i="18"/>
  <c r="F157" i="18" s="1"/>
  <c r="G157" i="18" s="1"/>
  <c r="D157" i="18"/>
  <c r="E156" i="18"/>
  <c r="F156" i="18" s="1"/>
  <c r="G156" i="18" s="1"/>
  <c r="D156" i="18"/>
  <c r="E155" i="18"/>
  <c r="F155" i="18" s="1"/>
  <c r="G155" i="18" s="1"/>
  <c r="D155" i="18"/>
  <c r="E154" i="18"/>
  <c r="F154" i="18" s="1"/>
  <c r="G154" i="18" s="1"/>
  <c r="D154" i="18"/>
  <c r="E153" i="18"/>
  <c r="F153" i="18" s="1"/>
  <c r="G153" i="18" s="1"/>
  <c r="D153" i="18"/>
  <c r="G152" i="18"/>
  <c r="E152" i="18"/>
  <c r="F152" i="18" s="1"/>
  <c r="D152" i="18"/>
  <c r="E151" i="18"/>
  <c r="F151" i="18" s="1"/>
  <c r="G151" i="18" s="1"/>
  <c r="D151" i="18"/>
  <c r="G150" i="18"/>
  <c r="E150" i="18"/>
  <c r="F150" i="18" s="1"/>
  <c r="D150" i="18"/>
  <c r="E149" i="18"/>
  <c r="F149" i="18" s="1"/>
  <c r="G149" i="18" s="1"/>
  <c r="D149" i="18"/>
  <c r="G148" i="18"/>
  <c r="E148" i="18"/>
  <c r="F148" i="18" s="1"/>
  <c r="D148" i="18"/>
  <c r="E147" i="18"/>
  <c r="F147" i="18" s="1"/>
  <c r="G147" i="18" s="1"/>
  <c r="D147" i="18"/>
  <c r="E146" i="18"/>
  <c r="F146" i="18" s="1"/>
  <c r="G146" i="18" s="1"/>
  <c r="D146" i="18"/>
  <c r="E145" i="18"/>
  <c r="F145" i="18" s="1"/>
  <c r="G145" i="18" s="1"/>
  <c r="D145" i="18"/>
  <c r="E144" i="18"/>
  <c r="F144" i="18" s="1"/>
  <c r="G144" i="18" s="1"/>
  <c r="D144" i="18"/>
  <c r="E143" i="18"/>
  <c r="F143" i="18" s="1"/>
  <c r="G143" i="18" s="1"/>
  <c r="D143" i="18"/>
  <c r="E142" i="18"/>
  <c r="F142" i="18" s="1"/>
  <c r="G142" i="18" s="1"/>
  <c r="D142" i="18"/>
  <c r="E141" i="18"/>
  <c r="F141" i="18" s="1"/>
  <c r="G141" i="18" s="1"/>
  <c r="D141" i="18"/>
  <c r="J140" i="18"/>
  <c r="F140" i="18"/>
  <c r="G140" i="18" s="1"/>
  <c r="E140" i="18"/>
  <c r="D140" i="18"/>
  <c r="F139" i="18"/>
  <c r="G139" i="18" s="1"/>
  <c r="E139" i="18"/>
  <c r="D139" i="18"/>
  <c r="F138" i="18"/>
  <c r="G138" i="18" s="1"/>
  <c r="E138" i="18"/>
  <c r="D138" i="18"/>
  <c r="F137" i="18"/>
  <c r="G137" i="18" s="1"/>
  <c r="E137" i="18"/>
  <c r="D137" i="18"/>
  <c r="F136" i="18"/>
  <c r="G136" i="18" s="1"/>
  <c r="E136" i="18"/>
  <c r="D136" i="18"/>
  <c r="F135" i="18"/>
  <c r="G135" i="18" s="1"/>
  <c r="E135" i="18"/>
  <c r="D135" i="18"/>
  <c r="F134" i="18"/>
  <c r="G134" i="18" s="1"/>
  <c r="E134" i="18"/>
  <c r="D134" i="18"/>
  <c r="F133" i="18"/>
  <c r="G133" i="18" s="1"/>
  <c r="E133" i="18"/>
  <c r="D133" i="18"/>
  <c r="F132" i="18"/>
  <c r="G132" i="18" s="1"/>
  <c r="E132" i="18"/>
  <c r="D132" i="18"/>
  <c r="F131" i="18"/>
  <c r="G131" i="18" s="1"/>
  <c r="E131" i="18"/>
  <c r="D131" i="18"/>
  <c r="F130" i="18"/>
  <c r="G130" i="18" s="1"/>
  <c r="E130" i="18"/>
  <c r="D130" i="18"/>
  <c r="F129" i="18"/>
  <c r="G129" i="18" s="1"/>
  <c r="E129" i="18"/>
  <c r="D129" i="18"/>
  <c r="F128" i="18"/>
  <c r="G128" i="18" s="1"/>
  <c r="E128" i="18"/>
  <c r="D128" i="18"/>
  <c r="F127" i="18"/>
  <c r="G127" i="18" s="1"/>
  <c r="E127" i="18"/>
  <c r="D127" i="18"/>
  <c r="F126" i="18"/>
  <c r="G126" i="18" s="1"/>
  <c r="E126" i="18"/>
  <c r="D126" i="18"/>
  <c r="F125" i="18"/>
  <c r="G125" i="18" s="1"/>
  <c r="E125" i="18"/>
  <c r="D125" i="18"/>
  <c r="F124" i="18"/>
  <c r="G124" i="18" s="1"/>
  <c r="E124" i="18"/>
  <c r="D124" i="18"/>
  <c r="F123" i="18"/>
  <c r="G123" i="18" s="1"/>
  <c r="E123" i="18"/>
  <c r="D123" i="18"/>
  <c r="F122" i="18"/>
  <c r="G122" i="18" s="1"/>
  <c r="E122" i="18"/>
  <c r="D122" i="18"/>
  <c r="F121" i="18"/>
  <c r="G121" i="18" s="1"/>
  <c r="E121" i="18"/>
  <c r="D121" i="18"/>
  <c r="F120" i="18"/>
  <c r="G120" i="18" s="1"/>
  <c r="E120" i="18"/>
  <c r="D120" i="18"/>
  <c r="F119" i="18"/>
  <c r="G119" i="18" s="1"/>
  <c r="E119" i="18"/>
  <c r="D119" i="18"/>
  <c r="F118" i="18"/>
  <c r="G118" i="18" s="1"/>
  <c r="E118" i="18"/>
  <c r="D118" i="18"/>
  <c r="F117" i="18"/>
  <c r="G117" i="18" s="1"/>
  <c r="E117" i="18"/>
  <c r="D117" i="18"/>
  <c r="F116" i="18"/>
  <c r="G116" i="18" s="1"/>
  <c r="E116" i="18"/>
  <c r="D116" i="18"/>
  <c r="F115" i="18"/>
  <c r="G115" i="18" s="1"/>
  <c r="E115" i="18"/>
  <c r="D115" i="18"/>
  <c r="F114" i="18"/>
  <c r="G114" i="18" s="1"/>
  <c r="E114" i="18"/>
  <c r="D114" i="18"/>
  <c r="F113" i="18"/>
  <c r="G113" i="18" s="1"/>
  <c r="E113" i="18"/>
  <c r="D113" i="18"/>
  <c r="F112" i="18"/>
  <c r="G112" i="18" s="1"/>
  <c r="E112" i="18"/>
  <c r="D112" i="18"/>
  <c r="F111" i="18"/>
  <c r="G111" i="18" s="1"/>
  <c r="E111" i="18"/>
  <c r="D111" i="18"/>
  <c r="F110" i="18"/>
  <c r="G110" i="18" s="1"/>
  <c r="E110" i="18"/>
  <c r="D110" i="18"/>
  <c r="F109" i="18"/>
  <c r="G109" i="18" s="1"/>
  <c r="E109" i="18"/>
  <c r="D109" i="18"/>
  <c r="F108" i="18"/>
  <c r="G108" i="18" s="1"/>
  <c r="E108" i="18"/>
  <c r="D108" i="18"/>
  <c r="F107" i="18"/>
  <c r="G107" i="18" s="1"/>
  <c r="E107" i="18"/>
  <c r="D107" i="18"/>
  <c r="F106" i="18"/>
  <c r="G106" i="18" s="1"/>
  <c r="E106" i="18"/>
  <c r="D106" i="18"/>
  <c r="F105" i="18"/>
  <c r="G105" i="18" s="1"/>
  <c r="E105" i="18"/>
  <c r="D105" i="18"/>
  <c r="F104" i="18"/>
  <c r="G104" i="18" s="1"/>
  <c r="E104" i="18"/>
  <c r="D104" i="18"/>
  <c r="F103" i="18"/>
  <c r="G103" i="18" s="1"/>
  <c r="E103" i="18"/>
  <c r="D103" i="18"/>
  <c r="F102" i="18"/>
  <c r="G102" i="18" s="1"/>
  <c r="E102" i="18"/>
  <c r="D102" i="18"/>
  <c r="F101" i="18"/>
  <c r="G101" i="18" s="1"/>
  <c r="E101" i="18"/>
  <c r="D101" i="18"/>
  <c r="F100" i="18"/>
  <c r="G100" i="18" s="1"/>
  <c r="E100" i="18"/>
  <c r="D100" i="18"/>
  <c r="F99" i="18"/>
  <c r="G99" i="18" s="1"/>
  <c r="E99" i="18"/>
  <c r="D99" i="18"/>
  <c r="F98" i="18"/>
  <c r="G98" i="18" s="1"/>
  <c r="E98" i="18"/>
  <c r="D98" i="18"/>
  <c r="F97" i="18"/>
  <c r="G97" i="18" s="1"/>
  <c r="E97" i="18"/>
  <c r="D97" i="18"/>
  <c r="F96" i="18"/>
  <c r="G96" i="18" s="1"/>
  <c r="E96" i="18"/>
  <c r="D96" i="18"/>
  <c r="F95" i="18"/>
  <c r="G95" i="18" s="1"/>
  <c r="E95" i="18"/>
  <c r="D95" i="18"/>
  <c r="F94" i="18"/>
  <c r="G94" i="18" s="1"/>
  <c r="E94" i="18"/>
  <c r="D94" i="18"/>
  <c r="F93" i="18"/>
  <c r="G93" i="18" s="1"/>
  <c r="E93" i="18"/>
  <c r="D93" i="18"/>
  <c r="F92" i="18"/>
  <c r="G92" i="18" s="1"/>
  <c r="E92" i="18"/>
  <c r="D92" i="18"/>
  <c r="F91" i="18"/>
  <c r="G91" i="18" s="1"/>
  <c r="E91" i="18"/>
  <c r="D91" i="18"/>
  <c r="F90" i="18"/>
  <c r="G90" i="18" s="1"/>
  <c r="E90" i="18"/>
  <c r="D90" i="18"/>
  <c r="F89" i="18"/>
  <c r="G89" i="18" s="1"/>
  <c r="E89" i="18"/>
  <c r="D89" i="18"/>
  <c r="E88" i="18"/>
  <c r="F88" i="18" s="1"/>
  <c r="G88" i="18" s="1"/>
  <c r="D88" i="18"/>
  <c r="F87" i="18"/>
  <c r="G87" i="18" s="1"/>
  <c r="E87" i="18"/>
  <c r="D87" i="18"/>
  <c r="E86" i="18"/>
  <c r="F86" i="18" s="1"/>
  <c r="G86" i="18" s="1"/>
  <c r="D86" i="18"/>
  <c r="F85" i="18"/>
  <c r="G85" i="18" s="1"/>
  <c r="E85" i="18"/>
  <c r="D85" i="18"/>
  <c r="E84" i="18"/>
  <c r="F84" i="18" s="1"/>
  <c r="G84" i="18" s="1"/>
  <c r="D84" i="18"/>
  <c r="F83" i="18"/>
  <c r="G83" i="18" s="1"/>
  <c r="E83" i="18"/>
  <c r="D83" i="18"/>
  <c r="E82" i="18"/>
  <c r="F82" i="18" s="1"/>
  <c r="G82" i="18" s="1"/>
  <c r="D82" i="18"/>
  <c r="F81" i="18"/>
  <c r="G81" i="18" s="1"/>
  <c r="E81" i="18"/>
  <c r="D81" i="18"/>
  <c r="E80" i="18"/>
  <c r="F80" i="18" s="1"/>
  <c r="G80" i="18" s="1"/>
  <c r="D80" i="18"/>
  <c r="F79" i="18"/>
  <c r="G79" i="18" s="1"/>
  <c r="E79" i="18"/>
  <c r="D79" i="18"/>
  <c r="E78" i="18"/>
  <c r="F78" i="18" s="1"/>
  <c r="G78" i="18" s="1"/>
  <c r="D78" i="18"/>
  <c r="F77" i="18"/>
  <c r="G77" i="18" s="1"/>
  <c r="E77" i="18"/>
  <c r="D77" i="18"/>
  <c r="E76" i="18"/>
  <c r="F76" i="18" s="1"/>
  <c r="G76" i="18" s="1"/>
  <c r="D76" i="18"/>
  <c r="F75" i="18"/>
  <c r="G75" i="18" s="1"/>
  <c r="E75" i="18"/>
  <c r="D75" i="18"/>
  <c r="E74" i="18"/>
  <c r="F74" i="18" s="1"/>
  <c r="G74" i="18" s="1"/>
  <c r="D74" i="18"/>
  <c r="F73" i="18"/>
  <c r="G73" i="18" s="1"/>
  <c r="E73" i="18"/>
  <c r="D73" i="18"/>
  <c r="E72" i="18"/>
  <c r="F72" i="18" s="1"/>
  <c r="G72" i="18" s="1"/>
  <c r="D72" i="18"/>
  <c r="F71" i="18"/>
  <c r="G71" i="18" s="1"/>
  <c r="E71" i="18"/>
  <c r="D71" i="18"/>
  <c r="E70" i="18"/>
  <c r="F70" i="18" s="1"/>
  <c r="G70" i="18" s="1"/>
  <c r="D70" i="18"/>
  <c r="F69" i="18"/>
  <c r="G69" i="18" s="1"/>
  <c r="E69" i="18"/>
  <c r="D69" i="18"/>
  <c r="E68" i="18"/>
  <c r="F68" i="18" s="1"/>
  <c r="G68" i="18" s="1"/>
  <c r="D68" i="18"/>
  <c r="F67" i="18"/>
  <c r="G67" i="18" s="1"/>
  <c r="E67" i="18"/>
  <c r="D67" i="18"/>
  <c r="E66" i="18"/>
  <c r="F66" i="18" s="1"/>
  <c r="G66" i="18" s="1"/>
  <c r="D66" i="18"/>
  <c r="J65" i="18"/>
  <c r="G65" i="18"/>
  <c r="E65" i="18"/>
  <c r="F65" i="18" s="1"/>
  <c r="D65" i="18"/>
  <c r="F64" i="18"/>
  <c r="G64" i="18" s="1"/>
  <c r="E64" i="18"/>
  <c r="D64" i="18"/>
  <c r="E63" i="18"/>
  <c r="F63" i="18" s="1"/>
  <c r="G63" i="18" s="1"/>
  <c r="D63" i="18"/>
  <c r="F62" i="18"/>
  <c r="G62" i="18" s="1"/>
  <c r="E62" i="18"/>
  <c r="D62" i="18"/>
  <c r="E61" i="18"/>
  <c r="F61" i="18" s="1"/>
  <c r="G61" i="18" s="1"/>
  <c r="D61" i="18"/>
  <c r="F60" i="18"/>
  <c r="G60" i="18" s="1"/>
  <c r="E60" i="18"/>
  <c r="D60" i="18"/>
  <c r="E59" i="18"/>
  <c r="F59" i="18" s="1"/>
  <c r="G59" i="18" s="1"/>
  <c r="D59" i="18"/>
  <c r="F58" i="18"/>
  <c r="G58" i="18" s="1"/>
  <c r="E58" i="18"/>
  <c r="D58" i="18"/>
  <c r="G57" i="18"/>
  <c r="E57" i="18"/>
  <c r="F57" i="18" s="1"/>
  <c r="D57" i="18"/>
  <c r="F56" i="18"/>
  <c r="G56" i="18" s="1"/>
  <c r="E56" i="18"/>
  <c r="D56" i="18"/>
  <c r="E55" i="18"/>
  <c r="F55" i="18" s="1"/>
  <c r="G55" i="18" s="1"/>
  <c r="D55" i="18"/>
  <c r="F54" i="18"/>
  <c r="G54" i="18" s="1"/>
  <c r="E54" i="18"/>
  <c r="D54" i="18"/>
  <c r="E53" i="18"/>
  <c r="F53" i="18" s="1"/>
  <c r="G53" i="18" s="1"/>
  <c r="D53" i="18"/>
  <c r="F52" i="18"/>
  <c r="G52" i="18" s="1"/>
  <c r="E52" i="18"/>
  <c r="D52" i="18"/>
  <c r="E51" i="18"/>
  <c r="F51" i="18" s="1"/>
  <c r="G51" i="18" s="1"/>
  <c r="D51" i="18"/>
  <c r="F50" i="18"/>
  <c r="G50" i="18" s="1"/>
  <c r="E50" i="18"/>
  <c r="D50" i="18"/>
  <c r="G49" i="18"/>
  <c r="E49" i="18"/>
  <c r="F49" i="18" s="1"/>
  <c r="D49" i="18"/>
  <c r="F48" i="18"/>
  <c r="G48" i="18" s="1"/>
  <c r="E48" i="18"/>
  <c r="D48" i="18"/>
  <c r="E47" i="18"/>
  <c r="F47" i="18" s="1"/>
  <c r="G47" i="18" s="1"/>
  <c r="D47" i="18"/>
  <c r="F46" i="18"/>
  <c r="G46" i="18" s="1"/>
  <c r="E46" i="18"/>
  <c r="D46" i="18"/>
  <c r="E45" i="18"/>
  <c r="F45" i="18" s="1"/>
  <c r="G45" i="18" s="1"/>
  <c r="D45" i="18"/>
  <c r="F44" i="18"/>
  <c r="G44" i="18" s="1"/>
  <c r="E44" i="18"/>
  <c r="D44" i="18"/>
  <c r="E43" i="18"/>
  <c r="F43" i="18" s="1"/>
  <c r="G43" i="18" s="1"/>
  <c r="D43" i="18"/>
  <c r="F42" i="18"/>
  <c r="G42" i="18" s="1"/>
  <c r="E42" i="18"/>
  <c r="D42" i="18"/>
  <c r="G41" i="18"/>
  <c r="F41" i="18"/>
  <c r="D41" i="18"/>
  <c r="F40" i="18"/>
  <c r="G40" i="18" s="1"/>
  <c r="D40" i="18"/>
  <c r="G39" i="18"/>
  <c r="F39" i="18"/>
  <c r="D39" i="18"/>
  <c r="F38" i="18"/>
  <c r="G38" i="18" s="1"/>
  <c r="D38" i="18"/>
  <c r="F37" i="18"/>
  <c r="G37" i="18" s="1"/>
  <c r="D37" i="18"/>
  <c r="F36" i="18"/>
  <c r="G36" i="18" s="1"/>
  <c r="D36" i="18"/>
  <c r="G35" i="18"/>
  <c r="F35" i="18"/>
  <c r="D35" i="18"/>
  <c r="G34" i="18"/>
  <c r="F34" i="18"/>
  <c r="D34" i="18"/>
  <c r="G33" i="18"/>
  <c r="F33" i="18"/>
  <c r="D33" i="18"/>
  <c r="F32" i="18"/>
  <c r="G32" i="18" s="1"/>
  <c r="D32" i="18"/>
  <c r="F31" i="18"/>
  <c r="G31" i="18" s="1"/>
  <c r="D31" i="18"/>
  <c r="G30" i="18"/>
  <c r="F30" i="18"/>
  <c r="D30" i="18"/>
  <c r="G29" i="18"/>
  <c r="F29" i="18"/>
  <c r="D29" i="18"/>
  <c r="Z28" i="18"/>
  <c r="Z32" i="18" s="1"/>
  <c r="Y28" i="18"/>
  <c r="R28" i="18"/>
  <c r="Q28" i="18"/>
  <c r="N28" i="18"/>
  <c r="O28" i="18" s="1"/>
  <c r="G28" i="18"/>
  <c r="F28" i="18"/>
  <c r="D28" i="18"/>
  <c r="Q27" i="18"/>
  <c r="R27" i="18" s="1"/>
  <c r="N27" i="18"/>
  <c r="O27" i="18" s="1"/>
  <c r="J27" i="18"/>
  <c r="G27" i="18"/>
  <c r="F27" i="18"/>
  <c r="D27" i="18"/>
  <c r="Z26" i="18"/>
  <c r="R26" i="18"/>
  <c r="Q26" i="18"/>
  <c r="N26" i="18"/>
  <c r="O26" i="18" s="1"/>
  <c r="G26" i="18"/>
  <c r="F26" i="18"/>
  <c r="D26" i="18"/>
  <c r="Z25" i="18"/>
  <c r="R25" i="18"/>
  <c r="Q25" i="18"/>
  <c r="N25" i="18"/>
  <c r="O25" i="18" s="1"/>
  <c r="G25" i="18"/>
  <c r="F25" i="18"/>
  <c r="D25" i="18"/>
  <c r="Z24" i="18"/>
  <c r="R24" i="18"/>
  <c r="Q24" i="18"/>
  <c r="N24" i="18"/>
  <c r="O24" i="18" s="1"/>
  <c r="G24" i="18"/>
  <c r="F24" i="18"/>
  <c r="D24" i="18"/>
  <c r="Z23" i="18"/>
  <c r="R23" i="18"/>
  <c r="Q23" i="18"/>
  <c r="N23" i="18"/>
  <c r="O23" i="18" s="1"/>
  <c r="G23" i="18"/>
  <c r="F23" i="18"/>
  <c r="D23" i="18"/>
  <c r="Z22" i="18"/>
  <c r="R22" i="18"/>
  <c r="Q22" i="18"/>
  <c r="N22" i="18"/>
  <c r="O22" i="18" s="1"/>
  <c r="G22" i="18"/>
  <c r="F22" i="18"/>
  <c r="D22" i="18"/>
  <c r="Z21" i="18"/>
  <c r="R21" i="18"/>
  <c r="Q21" i="18"/>
  <c r="N21" i="18"/>
  <c r="O21" i="18" s="1"/>
  <c r="G21" i="18"/>
  <c r="F21" i="18"/>
  <c r="D21" i="18"/>
  <c r="Z20" i="18"/>
  <c r="R20" i="18"/>
  <c r="Q20" i="18"/>
  <c r="N20" i="18"/>
  <c r="O20" i="18" s="1"/>
  <c r="G20" i="18"/>
  <c r="F20" i="18"/>
  <c r="D20" i="18"/>
  <c r="Z19" i="18"/>
  <c r="R19" i="18"/>
  <c r="Q19" i="18"/>
  <c r="N19" i="18"/>
  <c r="O19" i="18" s="1"/>
  <c r="G19" i="18"/>
  <c r="F19" i="18"/>
  <c r="D19" i="18"/>
  <c r="Z18" i="18"/>
  <c r="R18" i="18"/>
  <c r="Q18" i="18"/>
  <c r="N18" i="18"/>
  <c r="O18" i="18" s="1"/>
  <c r="G18" i="18"/>
  <c r="F18" i="18"/>
  <c r="D18" i="18"/>
  <c r="Z17" i="18"/>
  <c r="R17" i="18"/>
  <c r="Q17" i="18"/>
  <c r="N17" i="18"/>
  <c r="O17" i="18" s="1"/>
  <c r="G17" i="18"/>
  <c r="F17" i="18"/>
  <c r="D17" i="18"/>
  <c r="Z16" i="18"/>
  <c r="R16" i="18"/>
  <c r="Q16" i="18"/>
  <c r="N16" i="18"/>
  <c r="O16" i="18" s="1"/>
  <c r="G16" i="18"/>
  <c r="F16" i="18"/>
  <c r="D16" i="18"/>
  <c r="Z15" i="18"/>
  <c r="R15" i="18"/>
  <c r="Q15" i="18"/>
  <c r="N15" i="18"/>
  <c r="O15" i="18" s="1"/>
  <c r="G15" i="18"/>
  <c r="F15" i="18"/>
  <c r="D15" i="18"/>
  <c r="Z14" i="18"/>
  <c r="R14" i="18"/>
  <c r="Q14" i="18"/>
  <c r="N14" i="18"/>
  <c r="O14" i="18" s="1"/>
  <c r="G14" i="18"/>
  <c r="F14" i="18"/>
  <c r="D14" i="18"/>
  <c r="Z13" i="18"/>
  <c r="R13" i="18"/>
  <c r="Q13" i="18"/>
  <c r="N13" i="18"/>
  <c r="O13" i="18" s="1"/>
  <c r="G13" i="18"/>
  <c r="F13" i="18"/>
  <c r="D13" i="18"/>
  <c r="Z12" i="18"/>
  <c r="R12" i="18"/>
  <c r="Q12" i="18"/>
  <c r="N12" i="18"/>
  <c r="O12" i="18" s="1"/>
  <c r="G12" i="18"/>
  <c r="F12" i="18"/>
  <c r="D12" i="18"/>
  <c r="Z11" i="18"/>
  <c r="R11" i="18"/>
  <c r="Q11" i="18"/>
  <c r="N11" i="18"/>
  <c r="O11" i="18" s="1"/>
  <c r="G11" i="18"/>
  <c r="F11" i="18"/>
  <c r="D11" i="18"/>
  <c r="Z10" i="18"/>
  <c r="R10" i="18"/>
  <c r="Q10" i="18"/>
  <c r="N10" i="18"/>
  <c r="O10" i="18" s="1"/>
  <c r="G10" i="18"/>
  <c r="F10" i="18"/>
  <c r="D10" i="18"/>
  <c r="Z9" i="18"/>
  <c r="R9" i="18"/>
  <c r="Q9" i="18"/>
  <c r="N9" i="18"/>
  <c r="O9" i="18" s="1"/>
  <c r="G9" i="18"/>
  <c r="F9" i="18"/>
  <c r="D9" i="18"/>
  <c r="Z8" i="18"/>
  <c r="R8" i="18"/>
  <c r="Q8" i="18"/>
  <c r="N8" i="18"/>
  <c r="O8" i="18" s="1"/>
  <c r="G8" i="18"/>
  <c r="F8" i="18"/>
  <c r="D8" i="18"/>
  <c r="Z7" i="18"/>
  <c r="R7" i="18"/>
  <c r="Q7" i="18"/>
  <c r="N7" i="18"/>
  <c r="O7" i="18" s="1"/>
  <c r="G7" i="18"/>
  <c r="F7" i="18"/>
  <c r="D7" i="18"/>
  <c r="Z6" i="18"/>
  <c r="R6" i="18"/>
  <c r="Q6" i="18"/>
  <c r="N6" i="18"/>
  <c r="O6" i="18" s="1"/>
  <c r="G6" i="18"/>
  <c r="F6" i="18"/>
  <c r="D6" i="18"/>
  <c r="Z5" i="18"/>
  <c r="R5" i="18"/>
  <c r="Q5" i="18"/>
  <c r="N5" i="18"/>
  <c r="O5" i="18" s="1"/>
  <c r="G5" i="18"/>
  <c r="F5" i="18"/>
  <c r="D5" i="18"/>
  <c r="Z4" i="18"/>
  <c r="R4" i="18"/>
  <c r="Q4" i="18"/>
  <c r="N4" i="18"/>
  <c r="O4" i="18" s="1"/>
  <c r="G4" i="18"/>
  <c r="F4" i="18"/>
  <c r="D4" i="18"/>
  <c r="F3" i="18"/>
  <c r="G3" i="18" s="1"/>
  <c r="D3" i="18"/>
  <c r="J2" i="18"/>
  <c r="G2" i="18"/>
  <c r="F2" i="18"/>
  <c r="D2" i="18"/>
  <c r="J22" i="17"/>
  <c r="E12" i="17" s="1"/>
  <c r="J21" i="17"/>
  <c r="J20" i="17"/>
  <c r="E20" i="17"/>
  <c r="E21" i="17" s="1"/>
  <c r="E22" i="17" s="1"/>
  <c r="C12" i="17" s="1"/>
  <c r="J19" i="17"/>
  <c r="E19" i="17"/>
  <c r="F12" i="17"/>
  <c r="H10" i="17"/>
  <c r="V38" i="16"/>
  <c r="U38" i="16"/>
  <c r="P38" i="16"/>
  <c r="O38" i="16"/>
  <c r="J38" i="16"/>
  <c r="I38" i="16"/>
  <c r="X18" i="16"/>
  <c r="R18" i="16"/>
  <c r="L18" i="16"/>
  <c r="C29" i="16"/>
  <c r="D29" i="16" s="1"/>
  <c r="Q20" i="16" s="1"/>
  <c r="E28" i="16"/>
  <c r="D28" i="16"/>
  <c r="C28" i="16"/>
  <c r="K19" i="16" s="1"/>
  <c r="E27" i="16"/>
  <c r="W26" i="16" s="1"/>
  <c r="X26" i="16" s="1"/>
  <c r="D27" i="16"/>
  <c r="E26" i="16"/>
  <c r="D26" i="16"/>
  <c r="Q17" i="16" s="1"/>
  <c r="R17" i="16" s="1"/>
  <c r="C26" i="16"/>
  <c r="K17" i="16" s="1"/>
  <c r="V26" i="16"/>
  <c r="Q26" i="16"/>
  <c r="P26" i="16"/>
  <c r="L26" i="16"/>
  <c r="K26" i="16"/>
  <c r="J25" i="16"/>
  <c r="D24" i="16"/>
  <c r="P29" i="16" s="1"/>
  <c r="C24" i="16"/>
  <c r="G10" i="17" s="1"/>
  <c r="E23" i="16"/>
  <c r="V25" i="16" s="1"/>
  <c r="D23" i="16"/>
  <c r="P25" i="16" s="1"/>
  <c r="C22" i="16"/>
  <c r="W19" i="16"/>
  <c r="Q19" i="16"/>
  <c r="Q21" i="16" s="1"/>
  <c r="W17" i="16"/>
  <c r="X17" i="16" s="1"/>
  <c r="L17" i="16"/>
  <c r="E15" i="16"/>
  <c r="D15" i="16"/>
  <c r="P12" i="16" s="1"/>
  <c r="R12" i="16" s="1"/>
  <c r="C15" i="16"/>
  <c r="J12" i="16" s="1"/>
  <c r="L12" i="16" s="1"/>
  <c r="E14" i="16"/>
  <c r="D14" i="16"/>
  <c r="C14" i="16"/>
  <c r="J11" i="16" s="1"/>
  <c r="P11" i="16" s="1"/>
  <c r="E13" i="16"/>
  <c r="V10" i="16" s="1"/>
  <c r="D13" i="16"/>
  <c r="J10" i="16" s="1"/>
  <c r="C13" i="16"/>
  <c r="X12" i="16"/>
  <c r="V12" i="16"/>
  <c r="E12" i="16"/>
  <c r="V9" i="16" s="1"/>
  <c r="D12" i="16"/>
  <c r="P9" i="16" s="1"/>
  <c r="C12" i="16"/>
  <c r="J9" i="16" s="1"/>
  <c r="L9" i="16" s="1"/>
  <c r="W11" i="16"/>
  <c r="Q11" i="16"/>
  <c r="K11" i="16"/>
  <c r="W10" i="16"/>
  <c r="Q10" i="16"/>
  <c r="K10" i="16"/>
  <c r="W9" i="16"/>
  <c r="W13" i="16" s="1"/>
  <c r="Q9" i="16"/>
  <c r="Q13" i="16" s="1"/>
  <c r="K9" i="16"/>
  <c r="C7" i="16"/>
  <c r="C8" i="16" s="1"/>
  <c r="X6" i="16"/>
  <c r="R6" i="16"/>
  <c r="L6" i="16"/>
  <c r="C6" i="16"/>
  <c r="C5" i="16"/>
  <c r="C4" i="16"/>
  <c r="D19" i="14"/>
  <c r="D18" i="14"/>
  <c r="E20" i="6"/>
  <c r="E21" i="6"/>
  <c r="E22" i="6"/>
  <c r="E19" i="6"/>
  <c r="C19" i="5"/>
  <c r="C20" i="5"/>
  <c r="C21" i="5"/>
  <c r="C18" i="5"/>
  <c r="D19" i="4"/>
  <c r="D20" i="4"/>
  <c r="D21" i="4"/>
  <c r="D18" i="4"/>
  <c r="D13" i="1"/>
  <c r="D26" i="2"/>
  <c r="D25" i="2"/>
  <c r="D24" i="2"/>
  <c r="D23" i="2"/>
  <c r="D18" i="10"/>
  <c r="D25" i="10"/>
  <c r="D105" i="20" l="1"/>
  <c r="G106" i="20"/>
  <c r="D110" i="20"/>
  <c r="E110" i="20" s="1"/>
  <c r="E1" i="20"/>
  <c r="E2" i="20" s="1"/>
  <c r="W1" i="20"/>
  <c r="W3" i="20" s="1"/>
  <c r="AM1" i="20"/>
  <c r="AM3" i="20"/>
  <c r="AM5" i="20"/>
  <c r="B105" i="20"/>
  <c r="Y1" i="20"/>
  <c r="Y3" i="20" s="1"/>
  <c r="I3" i="20"/>
  <c r="I6" i="20" s="1"/>
  <c r="AO3" i="20"/>
  <c r="AO6" i="20" s="1"/>
  <c r="AK1" i="20"/>
  <c r="AK2" i="20" s="1"/>
  <c r="K1" i="20"/>
  <c r="K2" i="20" s="1"/>
  <c r="AA1" i="20"/>
  <c r="AA2" i="20" s="1"/>
  <c r="AQ1" i="20"/>
  <c r="AQ2" i="20" s="1"/>
  <c r="S2" i="20"/>
  <c r="S5" i="20" s="1"/>
  <c r="AI2" i="20"/>
  <c r="S4" i="20"/>
  <c r="AI4" i="20"/>
  <c r="M1" i="20"/>
  <c r="M3" i="20" s="1"/>
  <c r="AC1" i="20"/>
  <c r="AC2" i="20" s="1"/>
  <c r="U1" i="20"/>
  <c r="U3" i="20" s="1"/>
  <c r="O1" i="20"/>
  <c r="O2" i="20" s="1"/>
  <c r="AE1" i="20"/>
  <c r="AE2" i="20" s="1"/>
  <c r="W2" i="20"/>
  <c r="AM2" i="20"/>
  <c r="AM4" i="20"/>
  <c r="Q1" i="20"/>
  <c r="Q2" i="20" s="1"/>
  <c r="AG1" i="20"/>
  <c r="AG2" i="20" s="1"/>
  <c r="K13" i="16"/>
  <c r="E24" i="16"/>
  <c r="V29" i="16" s="1"/>
  <c r="J29" i="16"/>
  <c r="R21" i="16"/>
  <c r="L10" i="16"/>
  <c r="R26" i="16"/>
  <c r="L7" i="19"/>
  <c r="M7" i="19" s="1"/>
  <c r="H7" i="19"/>
  <c r="I7" i="19" s="1"/>
  <c r="J7" i="19" s="1"/>
  <c r="K7" i="19" s="1"/>
  <c r="H8" i="19"/>
  <c r="I8" i="19" s="1"/>
  <c r="J8" i="19" s="1"/>
  <c r="K8" i="19" s="1"/>
  <c r="L8" i="19"/>
  <c r="M8" i="19" s="1"/>
  <c r="H9" i="19"/>
  <c r="I9" i="19" s="1"/>
  <c r="J9" i="19" s="1"/>
  <c r="K9" i="19" s="1"/>
  <c r="L9" i="19"/>
  <c r="M9" i="19" s="1"/>
  <c r="V11" i="16"/>
  <c r="X11" i="16" s="1"/>
  <c r="R11" i="16"/>
  <c r="E22" i="16"/>
  <c r="D22" i="16"/>
  <c r="C7" i="17"/>
  <c r="X9" i="16"/>
  <c r="D12" i="17"/>
  <c r="L11" i="16"/>
  <c r="L13" i="16" s="1"/>
  <c r="P10" i="16"/>
  <c r="R10" i="16" s="1"/>
  <c r="K20" i="16"/>
  <c r="K21" i="16" s="1"/>
  <c r="L21" i="16" s="1"/>
  <c r="R9" i="16"/>
  <c r="E29" i="16"/>
  <c r="W20" i="16" s="1"/>
  <c r="W22" i="16" s="1"/>
  <c r="X22" i="16" s="1"/>
  <c r="X10" i="16"/>
  <c r="D621" i="18"/>
  <c r="F621" i="18"/>
  <c r="E621" i="18"/>
  <c r="E622" i="18" s="1"/>
  <c r="H23" i="4"/>
  <c r="G25" i="4"/>
  <c r="Y2" i="20" l="1"/>
  <c r="Y5" i="20" s="1"/>
  <c r="AG3" i="20"/>
  <c r="AG5" i="20" s="1"/>
  <c r="AA3" i="20"/>
  <c r="AA5" i="20" s="1"/>
  <c r="AC3" i="20"/>
  <c r="AC5" i="20" s="1"/>
  <c r="W5" i="20"/>
  <c r="U2" i="20"/>
  <c r="U6" i="20" s="1"/>
  <c r="S6" i="20"/>
  <c r="AE3" i="20"/>
  <c r="AE6" i="20" s="1"/>
  <c r="AC6" i="20"/>
  <c r="AC4" i="20"/>
  <c r="AG6" i="20"/>
  <c r="AG4" i="20"/>
  <c r="O3" i="20"/>
  <c r="O4" i="20" s="1"/>
  <c r="M2" i="20"/>
  <c r="Q3" i="20"/>
  <c r="Q6" i="20" s="1"/>
  <c r="AA4" i="20"/>
  <c r="E3" i="20"/>
  <c r="E6" i="20" s="1"/>
  <c r="AK3" i="20"/>
  <c r="AK6" i="20" s="1"/>
  <c r="W6" i="20"/>
  <c r="AQ3" i="20"/>
  <c r="AQ6" i="20" s="1"/>
  <c r="G1" i="20"/>
  <c r="G3" i="20" s="1"/>
  <c r="AO5" i="20"/>
  <c r="K3" i="20"/>
  <c r="K6" i="20" s="1"/>
  <c r="AO4" i="20"/>
  <c r="I5" i="20"/>
  <c r="W4" i="20"/>
  <c r="Y6" i="20"/>
  <c r="I4" i="20"/>
  <c r="Y4" i="20"/>
  <c r="X13" i="16"/>
  <c r="R13" i="16"/>
  <c r="C8" i="17"/>
  <c r="C9" i="17" s="1"/>
  <c r="D7" i="17"/>
  <c r="P15" i="16"/>
  <c r="J15" i="16"/>
  <c r="L15" i="16" s="1"/>
  <c r="L16" i="16" s="1"/>
  <c r="L23" i="16" s="1"/>
  <c r="V15" i="16"/>
  <c r="X15" i="16" s="1"/>
  <c r="X16" i="16" s="1"/>
  <c r="X23" i="16" s="1"/>
  <c r="C15" i="14"/>
  <c r="AC17" i="14" s="1"/>
  <c r="C14" i="14"/>
  <c r="S18" i="14" s="1"/>
  <c r="C11" i="14"/>
  <c r="S19" i="14" s="1"/>
  <c r="C9" i="14"/>
  <c r="N18" i="14" s="1"/>
  <c r="K6" i="14"/>
  <c r="U14" i="14"/>
  <c r="Z16" i="14"/>
  <c r="M11" i="14"/>
  <c r="F16" i="14"/>
  <c r="K16" i="14" s="1"/>
  <c r="P16" i="14" s="1"/>
  <c r="F15" i="14"/>
  <c r="P17" i="14"/>
  <c r="AQ300" i="15"/>
  <c r="AO300" i="15"/>
  <c r="AM300" i="15"/>
  <c r="AK300" i="15"/>
  <c r="AI300" i="15"/>
  <c r="AG300" i="15"/>
  <c r="AE300" i="15"/>
  <c r="AC300" i="15"/>
  <c r="AA300" i="15"/>
  <c r="Y300" i="15"/>
  <c r="W300" i="15"/>
  <c r="U300" i="15"/>
  <c r="S300" i="15"/>
  <c r="Q300" i="15"/>
  <c r="O300" i="15"/>
  <c r="M300" i="15"/>
  <c r="K300" i="15"/>
  <c r="I300" i="15"/>
  <c r="G300" i="15"/>
  <c r="E300" i="15"/>
  <c r="AQ299" i="15"/>
  <c r="AO299" i="15"/>
  <c r="AM299" i="15"/>
  <c r="AK299" i="15"/>
  <c r="AI299" i="15"/>
  <c r="AG299" i="15"/>
  <c r="AE299" i="15"/>
  <c r="AC299" i="15"/>
  <c r="AA299" i="15"/>
  <c r="Y299" i="15"/>
  <c r="W299" i="15"/>
  <c r="U299" i="15"/>
  <c r="S299" i="15"/>
  <c r="Q299" i="15"/>
  <c r="O299" i="15"/>
  <c r="M299" i="15"/>
  <c r="K299" i="15"/>
  <c r="I299" i="15"/>
  <c r="G299" i="15"/>
  <c r="E299" i="15"/>
  <c r="AQ298" i="15"/>
  <c r="AO298" i="15"/>
  <c r="AM298" i="15"/>
  <c r="AK298" i="15"/>
  <c r="AI298" i="15"/>
  <c r="AG298" i="15"/>
  <c r="AE298" i="15"/>
  <c r="AC298" i="15"/>
  <c r="AA298" i="15"/>
  <c r="Y298" i="15"/>
  <c r="W298" i="15"/>
  <c r="U298" i="15"/>
  <c r="S298" i="15"/>
  <c r="Q298" i="15"/>
  <c r="O298" i="15"/>
  <c r="M298" i="15"/>
  <c r="K298" i="15"/>
  <c r="I298" i="15"/>
  <c r="G298" i="15"/>
  <c r="E298" i="15"/>
  <c r="AQ297" i="15"/>
  <c r="AO297" i="15"/>
  <c r="AM297" i="15"/>
  <c r="AK297" i="15"/>
  <c r="AI297" i="15"/>
  <c r="AG297" i="15"/>
  <c r="AE297" i="15"/>
  <c r="AC297" i="15"/>
  <c r="AA297" i="15"/>
  <c r="Y297" i="15"/>
  <c r="W297" i="15"/>
  <c r="U297" i="15"/>
  <c r="S297" i="15"/>
  <c r="Q297" i="15"/>
  <c r="O297" i="15"/>
  <c r="M297" i="15"/>
  <c r="K297" i="15"/>
  <c r="I297" i="15"/>
  <c r="G297" i="15"/>
  <c r="E297" i="15"/>
  <c r="AQ296" i="15"/>
  <c r="AO296" i="15"/>
  <c r="AM296" i="15"/>
  <c r="AK296" i="15"/>
  <c r="AI296" i="15"/>
  <c r="AG296" i="15"/>
  <c r="AE296" i="15"/>
  <c r="AC296" i="15"/>
  <c r="AA296" i="15"/>
  <c r="Y296" i="15"/>
  <c r="W296" i="15"/>
  <c r="U296" i="15"/>
  <c r="S296" i="15"/>
  <c r="Q296" i="15"/>
  <c r="O296" i="15"/>
  <c r="M296" i="15"/>
  <c r="K296" i="15"/>
  <c r="I296" i="15"/>
  <c r="G296" i="15"/>
  <c r="E296" i="15"/>
  <c r="AQ295" i="15"/>
  <c r="AO295" i="15"/>
  <c r="AM295" i="15"/>
  <c r="AK295" i="15"/>
  <c r="AI295" i="15"/>
  <c r="AG295" i="15"/>
  <c r="AE295" i="15"/>
  <c r="AC295" i="15"/>
  <c r="AA295" i="15"/>
  <c r="Y295" i="15"/>
  <c r="W295" i="15"/>
  <c r="U295" i="15"/>
  <c r="S295" i="15"/>
  <c r="Q295" i="15"/>
  <c r="O295" i="15"/>
  <c r="M295" i="15"/>
  <c r="K295" i="15"/>
  <c r="I295" i="15"/>
  <c r="G295" i="15"/>
  <c r="E295" i="15"/>
  <c r="AQ294" i="15"/>
  <c r="AO294" i="15"/>
  <c r="AM294" i="15"/>
  <c r="AK294" i="15"/>
  <c r="AI294" i="15"/>
  <c r="AG294" i="15"/>
  <c r="AE294" i="15"/>
  <c r="AC294" i="15"/>
  <c r="AA294" i="15"/>
  <c r="Y294" i="15"/>
  <c r="W294" i="15"/>
  <c r="U294" i="15"/>
  <c r="S294" i="15"/>
  <c r="Q294" i="15"/>
  <c r="O294" i="15"/>
  <c r="M294" i="15"/>
  <c r="K294" i="15"/>
  <c r="I294" i="15"/>
  <c r="G294" i="15"/>
  <c r="E294" i="15"/>
  <c r="AQ293" i="15"/>
  <c r="AO293" i="15"/>
  <c r="AM293" i="15"/>
  <c r="AK293" i="15"/>
  <c r="AI293" i="15"/>
  <c r="AG293" i="15"/>
  <c r="AE293" i="15"/>
  <c r="AC293" i="15"/>
  <c r="AA293" i="15"/>
  <c r="Y293" i="15"/>
  <c r="W293" i="15"/>
  <c r="U293" i="15"/>
  <c r="S293" i="15"/>
  <c r="Q293" i="15"/>
  <c r="O293" i="15"/>
  <c r="M293" i="15"/>
  <c r="K293" i="15"/>
  <c r="I293" i="15"/>
  <c r="G293" i="15"/>
  <c r="E293" i="15"/>
  <c r="AQ292" i="15"/>
  <c r="AO292" i="15"/>
  <c r="AM292" i="15"/>
  <c r="AK292" i="15"/>
  <c r="AI292" i="15"/>
  <c r="AG292" i="15"/>
  <c r="AE292" i="15"/>
  <c r="AC292" i="15"/>
  <c r="AA292" i="15"/>
  <c r="Y292" i="15"/>
  <c r="W292" i="15"/>
  <c r="U292" i="15"/>
  <c r="S292" i="15"/>
  <c r="Q292" i="15"/>
  <c r="O292" i="15"/>
  <c r="M292" i="15"/>
  <c r="K292" i="15"/>
  <c r="I292" i="15"/>
  <c r="G292" i="15"/>
  <c r="E292" i="15"/>
  <c r="AQ291" i="15"/>
  <c r="AO291" i="15"/>
  <c r="AM291" i="15"/>
  <c r="AK291" i="15"/>
  <c r="AI291" i="15"/>
  <c r="AG291" i="15"/>
  <c r="AE291" i="15"/>
  <c r="AC291" i="15"/>
  <c r="AA291" i="15"/>
  <c r="Y291" i="15"/>
  <c r="W291" i="15"/>
  <c r="U291" i="15"/>
  <c r="S291" i="15"/>
  <c r="Q291" i="15"/>
  <c r="O291" i="15"/>
  <c r="M291" i="15"/>
  <c r="K291" i="15"/>
  <c r="I291" i="15"/>
  <c r="G291" i="15"/>
  <c r="E291" i="15"/>
  <c r="AQ290" i="15"/>
  <c r="AO290" i="15"/>
  <c r="AM290" i="15"/>
  <c r="AK290" i="15"/>
  <c r="AI290" i="15"/>
  <c r="AG290" i="15"/>
  <c r="AE290" i="15"/>
  <c r="AC290" i="15"/>
  <c r="AA290" i="15"/>
  <c r="Y290" i="15"/>
  <c r="W290" i="15"/>
  <c r="U290" i="15"/>
  <c r="S290" i="15"/>
  <c r="Q290" i="15"/>
  <c r="O290" i="15"/>
  <c r="M290" i="15"/>
  <c r="K290" i="15"/>
  <c r="I290" i="15"/>
  <c r="G290" i="15"/>
  <c r="E290" i="15"/>
  <c r="AQ289" i="15"/>
  <c r="AO289" i="15"/>
  <c r="AM289" i="15"/>
  <c r="AK289" i="15"/>
  <c r="AI289" i="15"/>
  <c r="AG289" i="15"/>
  <c r="AE289" i="15"/>
  <c r="AC289" i="15"/>
  <c r="AA289" i="15"/>
  <c r="Y289" i="15"/>
  <c r="W289" i="15"/>
  <c r="U289" i="15"/>
  <c r="S289" i="15"/>
  <c r="Q289" i="15"/>
  <c r="O289" i="15"/>
  <c r="M289" i="15"/>
  <c r="K289" i="15"/>
  <c r="I289" i="15"/>
  <c r="G289" i="15"/>
  <c r="E289" i="15"/>
  <c r="AQ288" i="15"/>
  <c r="AO288" i="15"/>
  <c r="AM288" i="15"/>
  <c r="AK288" i="15"/>
  <c r="AI288" i="15"/>
  <c r="AG288" i="15"/>
  <c r="AE288" i="15"/>
  <c r="AC288" i="15"/>
  <c r="AA288" i="15"/>
  <c r="Y288" i="15"/>
  <c r="W288" i="15"/>
  <c r="U288" i="15"/>
  <c r="S288" i="15"/>
  <c r="Q288" i="15"/>
  <c r="O288" i="15"/>
  <c r="M288" i="15"/>
  <c r="K288" i="15"/>
  <c r="I288" i="15"/>
  <c r="G288" i="15"/>
  <c r="E288" i="15"/>
  <c r="AQ287" i="15"/>
  <c r="AO287" i="15"/>
  <c r="AM287" i="15"/>
  <c r="AK287" i="15"/>
  <c r="AI287" i="15"/>
  <c r="AG287" i="15"/>
  <c r="AE287" i="15"/>
  <c r="AC287" i="15"/>
  <c r="AA287" i="15"/>
  <c r="Y287" i="15"/>
  <c r="W287" i="15"/>
  <c r="U287" i="15"/>
  <c r="S287" i="15"/>
  <c r="Q287" i="15"/>
  <c r="O287" i="15"/>
  <c r="M287" i="15"/>
  <c r="K287" i="15"/>
  <c r="I287" i="15"/>
  <c r="G287" i="15"/>
  <c r="E287" i="15"/>
  <c r="AQ286" i="15"/>
  <c r="AO286" i="15"/>
  <c r="AM286" i="15"/>
  <c r="AK286" i="15"/>
  <c r="AI286" i="15"/>
  <c r="AG286" i="15"/>
  <c r="AE286" i="15"/>
  <c r="AC286" i="15"/>
  <c r="AA286" i="15"/>
  <c r="Y286" i="15"/>
  <c r="W286" i="15"/>
  <c r="U286" i="15"/>
  <c r="S286" i="15"/>
  <c r="Q286" i="15"/>
  <c r="O286" i="15"/>
  <c r="M286" i="15"/>
  <c r="K286" i="15"/>
  <c r="I286" i="15"/>
  <c r="G286" i="15"/>
  <c r="E286" i="15"/>
  <c r="AQ285" i="15"/>
  <c r="AO285" i="15"/>
  <c r="AM285" i="15"/>
  <c r="AK285" i="15"/>
  <c r="AI285" i="15"/>
  <c r="AG285" i="15"/>
  <c r="AE285" i="15"/>
  <c r="AC285" i="15"/>
  <c r="AA285" i="15"/>
  <c r="Y285" i="15"/>
  <c r="W285" i="15"/>
  <c r="U285" i="15"/>
  <c r="S285" i="15"/>
  <c r="Q285" i="15"/>
  <c r="O285" i="15"/>
  <c r="M285" i="15"/>
  <c r="K285" i="15"/>
  <c r="I285" i="15"/>
  <c r="G285" i="15"/>
  <c r="E285" i="15"/>
  <c r="AQ284" i="15"/>
  <c r="AO284" i="15"/>
  <c r="AM284" i="15"/>
  <c r="AK284" i="15"/>
  <c r="AI284" i="15"/>
  <c r="AG284" i="15"/>
  <c r="AE284" i="15"/>
  <c r="AC284" i="15"/>
  <c r="AA284" i="15"/>
  <c r="Y284" i="15"/>
  <c r="W284" i="15"/>
  <c r="U284" i="15"/>
  <c r="S284" i="15"/>
  <c r="Q284" i="15"/>
  <c r="O284" i="15"/>
  <c r="M284" i="15"/>
  <c r="K284" i="15"/>
  <c r="I284" i="15"/>
  <c r="G284" i="15"/>
  <c r="E284" i="15"/>
  <c r="AQ283" i="15"/>
  <c r="AO283" i="15"/>
  <c r="AM283" i="15"/>
  <c r="AK283" i="15"/>
  <c r="AI283" i="15"/>
  <c r="AG283" i="15"/>
  <c r="AE283" i="15"/>
  <c r="AC283" i="15"/>
  <c r="AA283" i="15"/>
  <c r="Y283" i="15"/>
  <c r="W283" i="15"/>
  <c r="U283" i="15"/>
  <c r="S283" i="15"/>
  <c r="Q283" i="15"/>
  <c r="O283" i="15"/>
  <c r="M283" i="15"/>
  <c r="K283" i="15"/>
  <c r="I283" i="15"/>
  <c r="G283" i="15"/>
  <c r="E283" i="15"/>
  <c r="AQ282" i="15"/>
  <c r="AO282" i="15"/>
  <c r="AM282" i="15"/>
  <c r="AK282" i="15"/>
  <c r="AI282" i="15"/>
  <c r="AG282" i="15"/>
  <c r="AE282" i="15"/>
  <c r="AC282" i="15"/>
  <c r="AA282" i="15"/>
  <c r="Y282" i="15"/>
  <c r="W282" i="15"/>
  <c r="U282" i="15"/>
  <c r="S282" i="15"/>
  <c r="Q282" i="15"/>
  <c r="O282" i="15"/>
  <c r="M282" i="15"/>
  <c r="K282" i="15"/>
  <c r="I282" i="15"/>
  <c r="G282" i="15"/>
  <c r="E282" i="15"/>
  <c r="AQ281" i="15"/>
  <c r="AO281" i="15"/>
  <c r="AM281" i="15"/>
  <c r="AK281" i="15"/>
  <c r="AI281" i="15"/>
  <c r="AG281" i="15"/>
  <c r="AE281" i="15"/>
  <c r="AC281" i="15"/>
  <c r="AA281" i="15"/>
  <c r="Y281" i="15"/>
  <c r="W281" i="15"/>
  <c r="U281" i="15"/>
  <c r="S281" i="15"/>
  <c r="Q281" i="15"/>
  <c r="O281" i="15"/>
  <c r="M281" i="15"/>
  <c r="K281" i="15"/>
  <c r="I281" i="15"/>
  <c r="G281" i="15"/>
  <c r="E281" i="15"/>
  <c r="AQ280" i="15"/>
  <c r="AO280" i="15"/>
  <c r="AM280" i="15"/>
  <c r="AK280" i="15"/>
  <c r="AI280" i="15"/>
  <c r="AG280" i="15"/>
  <c r="AE280" i="15"/>
  <c r="AC280" i="15"/>
  <c r="AA280" i="15"/>
  <c r="Y280" i="15"/>
  <c r="W280" i="15"/>
  <c r="U280" i="15"/>
  <c r="S280" i="15"/>
  <c r="Q280" i="15"/>
  <c r="O280" i="15"/>
  <c r="M280" i="15"/>
  <c r="K280" i="15"/>
  <c r="I280" i="15"/>
  <c r="G280" i="15"/>
  <c r="E280" i="15"/>
  <c r="AQ279" i="15"/>
  <c r="AO279" i="15"/>
  <c r="AM279" i="15"/>
  <c r="AK279" i="15"/>
  <c r="AI279" i="15"/>
  <c r="AG279" i="15"/>
  <c r="AE279" i="15"/>
  <c r="AC279" i="15"/>
  <c r="AA279" i="15"/>
  <c r="Y279" i="15"/>
  <c r="W279" i="15"/>
  <c r="U279" i="15"/>
  <c r="S279" i="15"/>
  <c r="Q279" i="15"/>
  <c r="O279" i="15"/>
  <c r="M279" i="15"/>
  <c r="K279" i="15"/>
  <c r="I279" i="15"/>
  <c r="G279" i="15"/>
  <c r="E279" i="15"/>
  <c r="AQ278" i="15"/>
  <c r="AO278" i="15"/>
  <c r="AM278" i="15"/>
  <c r="AK278" i="15"/>
  <c r="AI278" i="15"/>
  <c r="AG278" i="15"/>
  <c r="AE278" i="15"/>
  <c r="AC278" i="15"/>
  <c r="AA278" i="15"/>
  <c r="Y278" i="15"/>
  <c r="W278" i="15"/>
  <c r="U278" i="15"/>
  <c r="S278" i="15"/>
  <c r="Q278" i="15"/>
  <c r="O278" i="15"/>
  <c r="M278" i="15"/>
  <c r="K278" i="15"/>
  <c r="I278" i="15"/>
  <c r="G278" i="15"/>
  <c r="E278" i="15"/>
  <c r="AQ277" i="15"/>
  <c r="AO277" i="15"/>
  <c r="AM277" i="15"/>
  <c r="AK277" i="15"/>
  <c r="AI277" i="15"/>
  <c r="AG277" i="15"/>
  <c r="AE277" i="15"/>
  <c r="AC277" i="15"/>
  <c r="AA277" i="15"/>
  <c r="Y277" i="15"/>
  <c r="W277" i="15"/>
  <c r="U277" i="15"/>
  <c r="S277" i="15"/>
  <c r="Q277" i="15"/>
  <c r="O277" i="15"/>
  <c r="M277" i="15"/>
  <c r="K277" i="15"/>
  <c r="I277" i="15"/>
  <c r="G277" i="15"/>
  <c r="E277" i="15"/>
  <c r="AQ276" i="15"/>
  <c r="AO276" i="15"/>
  <c r="AM276" i="15"/>
  <c r="AK276" i="15"/>
  <c r="AI276" i="15"/>
  <c r="AG276" i="15"/>
  <c r="AE276" i="15"/>
  <c r="AC276" i="15"/>
  <c r="AA276" i="15"/>
  <c r="Y276" i="15"/>
  <c r="W276" i="15"/>
  <c r="U276" i="15"/>
  <c r="S276" i="15"/>
  <c r="Q276" i="15"/>
  <c r="O276" i="15"/>
  <c r="M276" i="15"/>
  <c r="K276" i="15"/>
  <c r="I276" i="15"/>
  <c r="G276" i="15"/>
  <c r="E276" i="15"/>
  <c r="AQ275" i="15"/>
  <c r="AO275" i="15"/>
  <c r="AM275" i="15"/>
  <c r="AK275" i="15"/>
  <c r="AI275" i="15"/>
  <c r="AG275" i="15"/>
  <c r="AE275" i="15"/>
  <c r="AC275" i="15"/>
  <c r="AA275" i="15"/>
  <c r="Y275" i="15"/>
  <c r="W275" i="15"/>
  <c r="U275" i="15"/>
  <c r="S275" i="15"/>
  <c r="Q275" i="15"/>
  <c r="O275" i="15"/>
  <c r="M275" i="15"/>
  <c r="K275" i="15"/>
  <c r="I275" i="15"/>
  <c r="G275" i="15"/>
  <c r="E275" i="15"/>
  <c r="AQ274" i="15"/>
  <c r="AO274" i="15"/>
  <c r="AM274" i="15"/>
  <c r="AK274" i="15"/>
  <c r="AI274" i="15"/>
  <c r="AG274" i="15"/>
  <c r="AE274" i="15"/>
  <c r="AC274" i="15"/>
  <c r="AA274" i="15"/>
  <c r="Y274" i="15"/>
  <c r="W274" i="15"/>
  <c r="U274" i="15"/>
  <c r="S274" i="15"/>
  <c r="Q274" i="15"/>
  <c r="O274" i="15"/>
  <c r="M274" i="15"/>
  <c r="K274" i="15"/>
  <c r="I274" i="15"/>
  <c r="G274" i="15"/>
  <c r="E274" i="15"/>
  <c r="AQ273" i="15"/>
  <c r="AO273" i="15"/>
  <c r="AM273" i="15"/>
  <c r="AK273" i="15"/>
  <c r="AI273" i="15"/>
  <c r="AG273" i="15"/>
  <c r="AE273" i="15"/>
  <c r="AC273" i="15"/>
  <c r="AA273" i="15"/>
  <c r="Y273" i="15"/>
  <c r="W273" i="15"/>
  <c r="U273" i="15"/>
  <c r="S273" i="15"/>
  <c r="Q273" i="15"/>
  <c r="O273" i="15"/>
  <c r="M273" i="15"/>
  <c r="K273" i="15"/>
  <c r="I273" i="15"/>
  <c r="G273" i="15"/>
  <c r="E273" i="15"/>
  <c r="AQ272" i="15"/>
  <c r="AO272" i="15"/>
  <c r="AM272" i="15"/>
  <c r="AK272" i="15"/>
  <c r="AI272" i="15"/>
  <c r="AG272" i="15"/>
  <c r="AE272" i="15"/>
  <c r="AC272" i="15"/>
  <c r="AA272" i="15"/>
  <c r="Y272" i="15"/>
  <c r="W272" i="15"/>
  <c r="U272" i="15"/>
  <c r="S272" i="15"/>
  <c r="Q272" i="15"/>
  <c r="O272" i="15"/>
  <c r="M272" i="15"/>
  <c r="K272" i="15"/>
  <c r="I272" i="15"/>
  <c r="G272" i="15"/>
  <c r="E272" i="15"/>
  <c r="AQ271" i="15"/>
  <c r="AO271" i="15"/>
  <c r="AM271" i="15"/>
  <c r="AK271" i="15"/>
  <c r="AI271" i="15"/>
  <c r="AG271" i="15"/>
  <c r="AE271" i="15"/>
  <c r="AC271" i="15"/>
  <c r="AA271" i="15"/>
  <c r="Y271" i="15"/>
  <c r="W271" i="15"/>
  <c r="U271" i="15"/>
  <c r="S271" i="15"/>
  <c r="Q271" i="15"/>
  <c r="O271" i="15"/>
  <c r="M271" i="15"/>
  <c r="K271" i="15"/>
  <c r="I271" i="15"/>
  <c r="G271" i="15"/>
  <c r="E271" i="15"/>
  <c r="AQ270" i="15"/>
  <c r="AO270" i="15"/>
  <c r="AM270" i="15"/>
  <c r="AK270" i="15"/>
  <c r="AI270" i="15"/>
  <c r="AG270" i="15"/>
  <c r="AE270" i="15"/>
  <c r="AC270" i="15"/>
  <c r="AA270" i="15"/>
  <c r="Y270" i="15"/>
  <c r="W270" i="15"/>
  <c r="U270" i="15"/>
  <c r="S270" i="15"/>
  <c r="Q270" i="15"/>
  <c r="O270" i="15"/>
  <c r="M270" i="15"/>
  <c r="K270" i="15"/>
  <c r="I270" i="15"/>
  <c r="G270" i="15"/>
  <c r="E270" i="15"/>
  <c r="AQ269" i="15"/>
  <c r="AO269" i="15"/>
  <c r="AM269" i="15"/>
  <c r="AK269" i="15"/>
  <c r="AI269" i="15"/>
  <c r="AG269" i="15"/>
  <c r="AE269" i="15"/>
  <c r="AC269" i="15"/>
  <c r="AA269" i="15"/>
  <c r="Y269" i="15"/>
  <c r="W269" i="15"/>
  <c r="U269" i="15"/>
  <c r="S269" i="15"/>
  <c r="Q269" i="15"/>
  <c r="O269" i="15"/>
  <c r="M269" i="15"/>
  <c r="K269" i="15"/>
  <c r="I269" i="15"/>
  <c r="G269" i="15"/>
  <c r="E269" i="15"/>
  <c r="AQ268" i="15"/>
  <c r="AO268" i="15"/>
  <c r="AM268" i="15"/>
  <c r="AK268" i="15"/>
  <c r="AI268" i="15"/>
  <c r="AG268" i="15"/>
  <c r="AE268" i="15"/>
  <c r="AC268" i="15"/>
  <c r="AA268" i="15"/>
  <c r="Y268" i="15"/>
  <c r="W268" i="15"/>
  <c r="U268" i="15"/>
  <c r="S268" i="15"/>
  <c r="Q268" i="15"/>
  <c r="O268" i="15"/>
  <c r="M268" i="15"/>
  <c r="K268" i="15"/>
  <c r="I268" i="15"/>
  <c r="G268" i="15"/>
  <c r="E268" i="15"/>
  <c r="AQ267" i="15"/>
  <c r="AO267" i="15"/>
  <c r="AM267" i="15"/>
  <c r="AK267" i="15"/>
  <c r="AI267" i="15"/>
  <c r="AG267" i="15"/>
  <c r="AE267" i="15"/>
  <c r="AC267" i="15"/>
  <c r="AA267" i="15"/>
  <c r="Y267" i="15"/>
  <c r="W267" i="15"/>
  <c r="U267" i="15"/>
  <c r="S267" i="15"/>
  <c r="Q267" i="15"/>
  <c r="O267" i="15"/>
  <c r="M267" i="15"/>
  <c r="K267" i="15"/>
  <c r="I267" i="15"/>
  <c r="G267" i="15"/>
  <c r="E267" i="15"/>
  <c r="AQ266" i="15"/>
  <c r="AO266" i="15"/>
  <c r="AM266" i="15"/>
  <c r="AK266" i="15"/>
  <c r="AI266" i="15"/>
  <c r="AG266" i="15"/>
  <c r="AE266" i="15"/>
  <c r="AC266" i="15"/>
  <c r="AA266" i="15"/>
  <c r="Y266" i="15"/>
  <c r="W266" i="15"/>
  <c r="U266" i="15"/>
  <c r="S266" i="15"/>
  <c r="Q266" i="15"/>
  <c r="O266" i="15"/>
  <c r="M266" i="15"/>
  <c r="K266" i="15"/>
  <c r="I266" i="15"/>
  <c r="G266" i="15"/>
  <c r="E266" i="15"/>
  <c r="AQ265" i="15"/>
  <c r="AO265" i="15"/>
  <c r="AM265" i="15"/>
  <c r="AK265" i="15"/>
  <c r="AI265" i="15"/>
  <c r="AG265" i="15"/>
  <c r="AE265" i="15"/>
  <c r="AC265" i="15"/>
  <c r="AA265" i="15"/>
  <c r="Y265" i="15"/>
  <c r="W265" i="15"/>
  <c r="U265" i="15"/>
  <c r="S265" i="15"/>
  <c r="Q265" i="15"/>
  <c r="O265" i="15"/>
  <c r="M265" i="15"/>
  <c r="K265" i="15"/>
  <c r="I265" i="15"/>
  <c r="G265" i="15"/>
  <c r="E265" i="15"/>
  <c r="AQ264" i="15"/>
  <c r="AO264" i="15"/>
  <c r="AM264" i="15"/>
  <c r="AK264" i="15"/>
  <c r="AI264" i="15"/>
  <c r="AG264" i="15"/>
  <c r="AE264" i="15"/>
  <c r="AC264" i="15"/>
  <c r="AA264" i="15"/>
  <c r="Y264" i="15"/>
  <c r="W264" i="15"/>
  <c r="U264" i="15"/>
  <c r="S264" i="15"/>
  <c r="Q264" i="15"/>
  <c r="O264" i="15"/>
  <c r="M264" i="15"/>
  <c r="K264" i="15"/>
  <c r="I264" i="15"/>
  <c r="G264" i="15"/>
  <c r="E264" i="15"/>
  <c r="AQ263" i="15"/>
  <c r="AO263" i="15"/>
  <c r="AM263" i="15"/>
  <c r="AK263" i="15"/>
  <c r="AI263" i="15"/>
  <c r="AG263" i="15"/>
  <c r="AE263" i="15"/>
  <c r="AC263" i="15"/>
  <c r="AA263" i="15"/>
  <c r="Y263" i="15"/>
  <c r="W263" i="15"/>
  <c r="U263" i="15"/>
  <c r="S263" i="15"/>
  <c r="Q263" i="15"/>
  <c r="O263" i="15"/>
  <c r="M263" i="15"/>
  <c r="K263" i="15"/>
  <c r="I263" i="15"/>
  <c r="G263" i="15"/>
  <c r="E263" i="15"/>
  <c r="AQ262" i="15"/>
  <c r="AO262" i="15"/>
  <c r="AM262" i="15"/>
  <c r="AK262" i="15"/>
  <c r="AI262" i="15"/>
  <c r="AG262" i="15"/>
  <c r="AE262" i="15"/>
  <c r="AC262" i="15"/>
  <c r="AA262" i="15"/>
  <c r="Y262" i="15"/>
  <c r="W262" i="15"/>
  <c r="U262" i="15"/>
  <c r="S262" i="15"/>
  <c r="Q262" i="15"/>
  <c r="O262" i="15"/>
  <c r="M262" i="15"/>
  <c r="K262" i="15"/>
  <c r="I262" i="15"/>
  <c r="G262" i="15"/>
  <c r="E262" i="15"/>
  <c r="AQ261" i="15"/>
  <c r="AO261" i="15"/>
  <c r="AM261" i="15"/>
  <c r="AK261" i="15"/>
  <c r="AI261" i="15"/>
  <c r="AG261" i="15"/>
  <c r="AE261" i="15"/>
  <c r="AC261" i="15"/>
  <c r="AA261" i="15"/>
  <c r="Y261" i="15"/>
  <c r="W261" i="15"/>
  <c r="U261" i="15"/>
  <c r="S261" i="15"/>
  <c r="Q261" i="15"/>
  <c r="O261" i="15"/>
  <c r="M261" i="15"/>
  <c r="K261" i="15"/>
  <c r="I261" i="15"/>
  <c r="G261" i="15"/>
  <c r="E261" i="15"/>
  <c r="AQ260" i="15"/>
  <c r="AO260" i="15"/>
  <c r="AM260" i="15"/>
  <c r="AK260" i="15"/>
  <c r="AI260" i="15"/>
  <c r="AG260" i="15"/>
  <c r="AE260" i="15"/>
  <c r="AC260" i="15"/>
  <c r="AA260" i="15"/>
  <c r="Y260" i="15"/>
  <c r="W260" i="15"/>
  <c r="U260" i="15"/>
  <c r="S260" i="15"/>
  <c r="Q260" i="15"/>
  <c r="O260" i="15"/>
  <c r="M260" i="15"/>
  <c r="K260" i="15"/>
  <c r="I260" i="15"/>
  <c r="G260" i="15"/>
  <c r="E260" i="15"/>
  <c r="AQ259" i="15"/>
  <c r="AO259" i="15"/>
  <c r="AM259" i="15"/>
  <c r="AK259" i="15"/>
  <c r="AI259" i="15"/>
  <c r="AG259" i="15"/>
  <c r="AE259" i="15"/>
  <c r="AC259" i="15"/>
  <c r="AA259" i="15"/>
  <c r="Y259" i="15"/>
  <c r="W259" i="15"/>
  <c r="U259" i="15"/>
  <c r="S259" i="15"/>
  <c r="Q259" i="15"/>
  <c r="O259" i="15"/>
  <c r="M259" i="15"/>
  <c r="K259" i="15"/>
  <c r="I259" i="15"/>
  <c r="G259" i="15"/>
  <c r="E259" i="15"/>
  <c r="AQ258" i="15"/>
  <c r="AO258" i="15"/>
  <c r="AM258" i="15"/>
  <c r="AK258" i="15"/>
  <c r="AI258" i="15"/>
  <c r="AG258" i="15"/>
  <c r="AE258" i="15"/>
  <c r="AC258" i="15"/>
  <c r="AA258" i="15"/>
  <c r="Y258" i="15"/>
  <c r="W258" i="15"/>
  <c r="U258" i="15"/>
  <c r="S258" i="15"/>
  <c r="Q258" i="15"/>
  <c r="O258" i="15"/>
  <c r="M258" i="15"/>
  <c r="K258" i="15"/>
  <c r="I258" i="15"/>
  <c r="G258" i="15"/>
  <c r="E258" i="15"/>
  <c r="AQ257" i="15"/>
  <c r="AO257" i="15"/>
  <c r="AM257" i="15"/>
  <c r="AK257" i="15"/>
  <c r="AI257" i="15"/>
  <c r="AG257" i="15"/>
  <c r="AE257" i="15"/>
  <c r="AC257" i="15"/>
  <c r="AA257" i="15"/>
  <c r="Y257" i="15"/>
  <c r="W257" i="15"/>
  <c r="U257" i="15"/>
  <c r="S257" i="15"/>
  <c r="Q257" i="15"/>
  <c r="O257" i="15"/>
  <c r="M257" i="15"/>
  <c r="K257" i="15"/>
  <c r="I257" i="15"/>
  <c r="G257" i="15"/>
  <c r="E257" i="15"/>
  <c r="AQ256" i="15"/>
  <c r="AO256" i="15"/>
  <c r="AM256" i="15"/>
  <c r="AK256" i="15"/>
  <c r="AI256" i="15"/>
  <c r="AG256" i="15"/>
  <c r="AE256" i="15"/>
  <c r="AC256" i="15"/>
  <c r="AA256" i="15"/>
  <c r="Y256" i="15"/>
  <c r="W256" i="15"/>
  <c r="U256" i="15"/>
  <c r="S256" i="15"/>
  <c r="Q256" i="15"/>
  <c r="O256" i="15"/>
  <c r="M256" i="15"/>
  <c r="K256" i="15"/>
  <c r="I256" i="15"/>
  <c r="G256" i="15"/>
  <c r="E256" i="15"/>
  <c r="AQ255" i="15"/>
  <c r="AO255" i="15"/>
  <c r="AM255" i="15"/>
  <c r="AK255" i="15"/>
  <c r="AI255" i="15"/>
  <c r="AG255" i="15"/>
  <c r="AE255" i="15"/>
  <c r="AC255" i="15"/>
  <c r="AA255" i="15"/>
  <c r="Y255" i="15"/>
  <c r="W255" i="15"/>
  <c r="U255" i="15"/>
  <c r="S255" i="15"/>
  <c r="Q255" i="15"/>
  <c r="O255" i="15"/>
  <c r="M255" i="15"/>
  <c r="K255" i="15"/>
  <c r="I255" i="15"/>
  <c r="G255" i="15"/>
  <c r="E255" i="15"/>
  <c r="AQ254" i="15"/>
  <c r="AO254" i="15"/>
  <c r="AM254" i="15"/>
  <c r="AK254" i="15"/>
  <c r="AI254" i="15"/>
  <c r="AG254" i="15"/>
  <c r="AE254" i="15"/>
  <c r="AC254" i="15"/>
  <c r="AA254" i="15"/>
  <c r="Y254" i="15"/>
  <c r="W254" i="15"/>
  <c r="U254" i="15"/>
  <c r="S254" i="15"/>
  <c r="Q254" i="15"/>
  <c r="O254" i="15"/>
  <c r="M254" i="15"/>
  <c r="K254" i="15"/>
  <c r="I254" i="15"/>
  <c r="G254" i="15"/>
  <c r="E254" i="15"/>
  <c r="AQ253" i="15"/>
  <c r="AO253" i="15"/>
  <c r="AM253" i="15"/>
  <c r="AK253" i="15"/>
  <c r="AI253" i="15"/>
  <c r="AG253" i="15"/>
  <c r="AE253" i="15"/>
  <c r="AC253" i="15"/>
  <c r="AA253" i="15"/>
  <c r="Y253" i="15"/>
  <c r="W253" i="15"/>
  <c r="U253" i="15"/>
  <c r="S253" i="15"/>
  <c r="Q253" i="15"/>
  <c r="O253" i="15"/>
  <c r="M253" i="15"/>
  <c r="K253" i="15"/>
  <c r="I253" i="15"/>
  <c r="G253" i="15"/>
  <c r="E253" i="15"/>
  <c r="AQ252" i="15"/>
  <c r="AO252" i="15"/>
  <c r="AM252" i="15"/>
  <c r="AK252" i="15"/>
  <c r="AI252" i="15"/>
  <c r="AG252" i="15"/>
  <c r="AE252" i="15"/>
  <c r="AC252" i="15"/>
  <c r="AA252" i="15"/>
  <c r="Y252" i="15"/>
  <c r="W252" i="15"/>
  <c r="U252" i="15"/>
  <c r="S252" i="15"/>
  <c r="Q252" i="15"/>
  <c r="O252" i="15"/>
  <c r="M252" i="15"/>
  <c r="K252" i="15"/>
  <c r="I252" i="15"/>
  <c r="G252" i="15"/>
  <c r="E252" i="15"/>
  <c r="AQ251" i="15"/>
  <c r="AO251" i="15"/>
  <c r="AM251" i="15"/>
  <c r="AK251" i="15"/>
  <c r="AI251" i="15"/>
  <c r="AG251" i="15"/>
  <c r="AE251" i="15"/>
  <c r="AC251" i="15"/>
  <c r="AA251" i="15"/>
  <c r="Y251" i="15"/>
  <c r="W251" i="15"/>
  <c r="U251" i="15"/>
  <c r="S251" i="15"/>
  <c r="Q251" i="15"/>
  <c r="O251" i="15"/>
  <c r="M251" i="15"/>
  <c r="K251" i="15"/>
  <c r="I251" i="15"/>
  <c r="G251" i="15"/>
  <c r="E251" i="15"/>
  <c r="AQ250" i="15"/>
  <c r="AO250" i="15"/>
  <c r="AM250" i="15"/>
  <c r="AK250" i="15"/>
  <c r="AI250" i="15"/>
  <c r="AG250" i="15"/>
  <c r="AE250" i="15"/>
  <c r="AC250" i="15"/>
  <c r="AA250" i="15"/>
  <c r="Y250" i="15"/>
  <c r="W250" i="15"/>
  <c r="U250" i="15"/>
  <c r="S250" i="15"/>
  <c r="Q250" i="15"/>
  <c r="O250" i="15"/>
  <c r="M250" i="15"/>
  <c r="K250" i="15"/>
  <c r="I250" i="15"/>
  <c r="G250" i="15"/>
  <c r="E250" i="15"/>
  <c r="AQ249" i="15"/>
  <c r="AO249" i="15"/>
  <c r="AM249" i="15"/>
  <c r="AK249" i="15"/>
  <c r="AI249" i="15"/>
  <c r="AG249" i="15"/>
  <c r="AE249" i="15"/>
  <c r="AC249" i="15"/>
  <c r="AA249" i="15"/>
  <c r="Y249" i="15"/>
  <c r="W249" i="15"/>
  <c r="U249" i="15"/>
  <c r="S249" i="15"/>
  <c r="Q249" i="15"/>
  <c r="O249" i="15"/>
  <c r="M249" i="15"/>
  <c r="K249" i="15"/>
  <c r="I249" i="15"/>
  <c r="G249" i="15"/>
  <c r="E249" i="15"/>
  <c r="AQ248" i="15"/>
  <c r="AO248" i="15"/>
  <c r="AM248" i="15"/>
  <c r="AK248" i="15"/>
  <c r="AI248" i="15"/>
  <c r="AG248" i="15"/>
  <c r="AE248" i="15"/>
  <c r="AC248" i="15"/>
  <c r="AA248" i="15"/>
  <c r="Y248" i="15"/>
  <c r="W248" i="15"/>
  <c r="U248" i="15"/>
  <c r="S248" i="15"/>
  <c r="Q248" i="15"/>
  <c r="O248" i="15"/>
  <c r="M248" i="15"/>
  <c r="K248" i="15"/>
  <c r="I248" i="15"/>
  <c r="G248" i="15"/>
  <c r="E248" i="15"/>
  <c r="AQ247" i="15"/>
  <c r="AO247" i="15"/>
  <c r="AM247" i="15"/>
  <c r="AK247" i="15"/>
  <c r="AI247" i="15"/>
  <c r="AG247" i="15"/>
  <c r="AE247" i="15"/>
  <c r="AC247" i="15"/>
  <c r="AA247" i="15"/>
  <c r="Y247" i="15"/>
  <c r="W247" i="15"/>
  <c r="U247" i="15"/>
  <c r="S247" i="15"/>
  <c r="Q247" i="15"/>
  <c r="O247" i="15"/>
  <c r="M247" i="15"/>
  <c r="K247" i="15"/>
  <c r="I247" i="15"/>
  <c r="G247" i="15"/>
  <c r="E247" i="15"/>
  <c r="AQ246" i="15"/>
  <c r="AO246" i="15"/>
  <c r="AM246" i="15"/>
  <c r="AK246" i="15"/>
  <c r="AI246" i="15"/>
  <c r="AG246" i="15"/>
  <c r="AE246" i="15"/>
  <c r="AC246" i="15"/>
  <c r="AA246" i="15"/>
  <c r="Y246" i="15"/>
  <c r="W246" i="15"/>
  <c r="U246" i="15"/>
  <c r="S246" i="15"/>
  <c r="Q246" i="15"/>
  <c r="O246" i="15"/>
  <c r="M246" i="15"/>
  <c r="K246" i="15"/>
  <c r="I246" i="15"/>
  <c r="G246" i="15"/>
  <c r="E246" i="15"/>
  <c r="AQ245" i="15"/>
  <c r="AO245" i="15"/>
  <c r="AM245" i="15"/>
  <c r="AK245" i="15"/>
  <c r="AI245" i="15"/>
  <c r="AG245" i="15"/>
  <c r="AE245" i="15"/>
  <c r="AC245" i="15"/>
  <c r="AA245" i="15"/>
  <c r="Y245" i="15"/>
  <c r="W245" i="15"/>
  <c r="U245" i="15"/>
  <c r="S245" i="15"/>
  <c r="Q245" i="15"/>
  <c r="O245" i="15"/>
  <c r="M245" i="15"/>
  <c r="K245" i="15"/>
  <c r="I245" i="15"/>
  <c r="G245" i="15"/>
  <c r="E245" i="15"/>
  <c r="AQ244" i="15"/>
  <c r="AO244" i="15"/>
  <c r="AM244" i="15"/>
  <c r="AK244" i="15"/>
  <c r="AI244" i="15"/>
  <c r="AG244" i="15"/>
  <c r="AE244" i="15"/>
  <c r="AC244" i="15"/>
  <c r="AA244" i="15"/>
  <c r="Y244" i="15"/>
  <c r="W244" i="15"/>
  <c r="U244" i="15"/>
  <c r="S244" i="15"/>
  <c r="Q244" i="15"/>
  <c r="O244" i="15"/>
  <c r="M244" i="15"/>
  <c r="K244" i="15"/>
  <c r="I244" i="15"/>
  <c r="G244" i="15"/>
  <c r="E244" i="15"/>
  <c r="AQ243" i="15"/>
  <c r="AO243" i="15"/>
  <c r="AM243" i="15"/>
  <c r="AK243" i="15"/>
  <c r="AI243" i="15"/>
  <c r="AG243" i="15"/>
  <c r="AE243" i="15"/>
  <c r="AC243" i="15"/>
  <c r="AA243" i="15"/>
  <c r="Y243" i="15"/>
  <c r="W243" i="15"/>
  <c r="U243" i="15"/>
  <c r="S243" i="15"/>
  <c r="Q243" i="15"/>
  <c r="O243" i="15"/>
  <c r="M243" i="15"/>
  <c r="K243" i="15"/>
  <c r="I243" i="15"/>
  <c r="G243" i="15"/>
  <c r="E243" i="15"/>
  <c r="AQ242" i="15"/>
  <c r="AO242" i="15"/>
  <c r="AM242" i="15"/>
  <c r="AK242" i="15"/>
  <c r="AI242" i="15"/>
  <c r="AG242" i="15"/>
  <c r="AE242" i="15"/>
  <c r="AC242" i="15"/>
  <c r="AA242" i="15"/>
  <c r="Y242" i="15"/>
  <c r="W242" i="15"/>
  <c r="U242" i="15"/>
  <c r="S242" i="15"/>
  <c r="Q242" i="15"/>
  <c r="O242" i="15"/>
  <c r="M242" i="15"/>
  <c r="K242" i="15"/>
  <c r="I242" i="15"/>
  <c r="G242" i="15"/>
  <c r="E242" i="15"/>
  <c r="AQ241" i="15"/>
  <c r="AO241" i="15"/>
  <c r="AM241" i="15"/>
  <c r="AK241" i="15"/>
  <c r="AI241" i="15"/>
  <c r="AG241" i="15"/>
  <c r="AE241" i="15"/>
  <c r="AC241" i="15"/>
  <c r="AA241" i="15"/>
  <c r="Y241" i="15"/>
  <c r="W241" i="15"/>
  <c r="U241" i="15"/>
  <c r="S241" i="15"/>
  <c r="Q241" i="15"/>
  <c r="O241" i="15"/>
  <c r="M241" i="15"/>
  <c r="K241" i="15"/>
  <c r="I241" i="15"/>
  <c r="G241" i="15"/>
  <c r="E241" i="15"/>
  <c r="AQ240" i="15"/>
  <c r="AO240" i="15"/>
  <c r="AM240" i="15"/>
  <c r="AK240" i="15"/>
  <c r="AI240" i="15"/>
  <c r="AG240" i="15"/>
  <c r="AE240" i="15"/>
  <c r="AC240" i="15"/>
  <c r="AA240" i="15"/>
  <c r="Y240" i="15"/>
  <c r="W240" i="15"/>
  <c r="U240" i="15"/>
  <c r="S240" i="15"/>
  <c r="Q240" i="15"/>
  <c r="O240" i="15"/>
  <c r="M240" i="15"/>
  <c r="K240" i="15"/>
  <c r="I240" i="15"/>
  <c r="G240" i="15"/>
  <c r="E240" i="15"/>
  <c r="AQ239" i="15"/>
  <c r="AO239" i="15"/>
  <c r="AM239" i="15"/>
  <c r="AK239" i="15"/>
  <c r="AI239" i="15"/>
  <c r="AG239" i="15"/>
  <c r="AE239" i="15"/>
  <c r="AC239" i="15"/>
  <c r="AA239" i="15"/>
  <c r="Y239" i="15"/>
  <c r="W239" i="15"/>
  <c r="U239" i="15"/>
  <c r="S239" i="15"/>
  <c r="Q239" i="15"/>
  <c r="O239" i="15"/>
  <c r="M239" i="15"/>
  <c r="K239" i="15"/>
  <c r="I239" i="15"/>
  <c r="G239" i="15"/>
  <c r="E239" i="15"/>
  <c r="AQ238" i="15"/>
  <c r="AO238" i="15"/>
  <c r="AM238" i="15"/>
  <c r="AK238" i="15"/>
  <c r="AI238" i="15"/>
  <c r="AG238" i="15"/>
  <c r="AE238" i="15"/>
  <c r="AC238" i="15"/>
  <c r="AA238" i="15"/>
  <c r="Y238" i="15"/>
  <c r="W238" i="15"/>
  <c r="U238" i="15"/>
  <c r="S238" i="15"/>
  <c r="Q238" i="15"/>
  <c r="O238" i="15"/>
  <c r="M238" i="15"/>
  <c r="K238" i="15"/>
  <c r="I238" i="15"/>
  <c r="G238" i="15"/>
  <c r="E238" i="15"/>
  <c r="AQ237" i="15"/>
  <c r="AO237" i="15"/>
  <c r="AM237" i="15"/>
  <c r="AK237" i="15"/>
  <c r="AI237" i="15"/>
  <c r="AG237" i="15"/>
  <c r="AE237" i="15"/>
  <c r="AC237" i="15"/>
  <c r="AA237" i="15"/>
  <c r="Y237" i="15"/>
  <c r="W237" i="15"/>
  <c r="U237" i="15"/>
  <c r="S237" i="15"/>
  <c r="Q237" i="15"/>
  <c r="O237" i="15"/>
  <c r="M237" i="15"/>
  <c r="K237" i="15"/>
  <c r="I237" i="15"/>
  <c r="G237" i="15"/>
  <c r="E237" i="15"/>
  <c r="AQ236" i="15"/>
  <c r="AO236" i="15"/>
  <c r="AM236" i="15"/>
  <c r="AK236" i="15"/>
  <c r="AI236" i="15"/>
  <c r="AG236" i="15"/>
  <c r="AE236" i="15"/>
  <c r="AC236" i="15"/>
  <c r="AA236" i="15"/>
  <c r="Y236" i="15"/>
  <c r="W236" i="15"/>
  <c r="U236" i="15"/>
  <c r="S236" i="15"/>
  <c r="Q236" i="15"/>
  <c r="O236" i="15"/>
  <c r="M236" i="15"/>
  <c r="K236" i="15"/>
  <c r="I236" i="15"/>
  <c r="G236" i="15"/>
  <c r="E236" i="15"/>
  <c r="AQ235" i="15"/>
  <c r="AO235" i="15"/>
  <c r="AM235" i="15"/>
  <c r="AK235" i="15"/>
  <c r="AI235" i="15"/>
  <c r="AG235" i="15"/>
  <c r="AE235" i="15"/>
  <c r="AC235" i="15"/>
  <c r="AA235" i="15"/>
  <c r="Y235" i="15"/>
  <c r="W235" i="15"/>
  <c r="U235" i="15"/>
  <c r="S235" i="15"/>
  <c r="Q235" i="15"/>
  <c r="O235" i="15"/>
  <c r="M235" i="15"/>
  <c r="K235" i="15"/>
  <c r="I235" i="15"/>
  <c r="G235" i="15"/>
  <c r="E235" i="15"/>
  <c r="AQ234" i="15"/>
  <c r="AO234" i="15"/>
  <c r="AM234" i="15"/>
  <c r="AK234" i="15"/>
  <c r="AI234" i="15"/>
  <c r="AG234" i="15"/>
  <c r="AE234" i="15"/>
  <c r="AC234" i="15"/>
  <c r="AA234" i="15"/>
  <c r="Y234" i="15"/>
  <c r="W234" i="15"/>
  <c r="U234" i="15"/>
  <c r="S234" i="15"/>
  <c r="Q234" i="15"/>
  <c r="O234" i="15"/>
  <c r="M234" i="15"/>
  <c r="K234" i="15"/>
  <c r="I234" i="15"/>
  <c r="G234" i="15"/>
  <c r="E234" i="15"/>
  <c r="AQ233" i="15"/>
  <c r="AO233" i="15"/>
  <c r="AM233" i="15"/>
  <c r="AK233" i="15"/>
  <c r="AI233" i="15"/>
  <c r="AG233" i="15"/>
  <c r="AE233" i="15"/>
  <c r="AC233" i="15"/>
  <c r="AA233" i="15"/>
  <c r="Y233" i="15"/>
  <c r="W233" i="15"/>
  <c r="U233" i="15"/>
  <c r="S233" i="15"/>
  <c r="Q233" i="15"/>
  <c r="O233" i="15"/>
  <c r="M233" i="15"/>
  <c r="K233" i="15"/>
  <c r="I233" i="15"/>
  <c r="G233" i="15"/>
  <c r="E233" i="15"/>
  <c r="AQ232" i="15"/>
  <c r="AO232" i="15"/>
  <c r="AM232" i="15"/>
  <c r="AK232" i="15"/>
  <c r="AI232" i="15"/>
  <c r="AG232" i="15"/>
  <c r="AE232" i="15"/>
  <c r="AC232" i="15"/>
  <c r="AA232" i="15"/>
  <c r="Y232" i="15"/>
  <c r="W232" i="15"/>
  <c r="U232" i="15"/>
  <c r="S232" i="15"/>
  <c r="Q232" i="15"/>
  <c r="O232" i="15"/>
  <c r="M232" i="15"/>
  <c r="K232" i="15"/>
  <c r="I232" i="15"/>
  <c r="G232" i="15"/>
  <c r="E232" i="15"/>
  <c r="AQ231" i="15"/>
  <c r="AO231" i="15"/>
  <c r="AM231" i="15"/>
  <c r="AK231" i="15"/>
  <c r="AI231" i="15"/>
  <c r="AG231" i="15"/>
  <c r="AE231" i="15"/>
  <c r="AC231" i="15"/>
  <c r="AA231" i="15"/>
  <c r="Y231" i="15"/>
  <c r="W231" i="15"/>
  <c r="U231" i="15"/>
  <c r="S231" i="15"/>
  <c r="Q231" i="15"/>
  <c r="O231" i="15"/>
  <c r="M231" i="15"/>
  <c r="K231" i="15"/>
  <c r="I231" i="15"/>
  <c r="G231" i="15"/>
  <c r="E231" i="15"/>
  <c r="AQ230" i="15"/>
  <c r="AO230" i="15"/>
  <c r="AM230" i="15"/>
  <c r="AK230" i="15"/>
  <c r="AI230" i="15"/>
  <c r="AG230" i="15"/>
  <c r="AE230" i="15"/>
  <c r="AC230" i="15"/>
  <c r="AA230" i="15"/>
  <c r="Y230" i="15"/>
  <c r="W230" i="15"/>
  <c r="U230" i="15"/>
  <c r="S230" i="15"/>
  <c r="Q230" i="15"/>
  <c r="O230" i="15"/>
  <c r="M230" i="15"/>
  <c r="K230" i="15"/>
  <c r="I230" i="15"/>
  <c r="G230" i="15"/>
  <c r="E230" i="15"/>
  <c r="AQ229" i="15"/>
  <c r="AO229" i="15"/>
  <c r="AM229" i="15"/>
  <c r="AK229" i="15"/>
  <c r="AI229" i="15"/>
  <c r="AG229" i="15"/>
  <c r="AE229" i="15"/>
  <c r="AC229" i="15"/>
  <c r="AA229" i="15"/>
  <c r="Y229" i="15"/>
  <c r="W229" i="15"/>
  <c r="U229" i="15"/>
  <c r="S229" i="15"/>
  <c r="Q229" i="15"/>
  <c r="O229" i="15"/>
  <c r="M229" i="15"/>
  <c r="K229" i="15"/>
  <c r="I229" i="15"/>
  <c r="G229" i="15"/>
  <c r="E229" i="15"/>
  <c r="AQ228" i="15"/>
  <c r="AO228" i="15"/>
  <c r="AM228" i="15"/>
  <c r="AK228" i="15"/>
  <c r="AI228" i="15"/>
  <c r="AG228" i="15"/>
  <c r="AE228" i="15"/>
  <c r="AC228" i="15"/>
  <c r="AA228" i="15"/>
  <c r="Y228" i="15"/>
  <c r="W228" i="15"/>
  <c r="U228" i="15"/>
  <c r="S228" i="15"/>
  <c r="Q228" i="15"/>
  <c r="O228" i="15"/>
  <c r="M228" i="15"/>
  <c r="K228" i="15"/>
  <c r="I228" i="15"/>
  <c r="G228" i="15"/>
  <c r="E228" i="15"/>
  <c r="AQ227" i="15"/>
  <c r="AO227" i="15"/>
  <c r="AM227" i="15"/>
  <c r="AK227" i="15"/>
  <c r="AI227" i="15"/>
  <c r="AG227" i="15"/>
  <c r="AE227" i="15"/>
  <c r="AC227" i="15"/>
  <c r="AA227" i="15"/>
  <c r="Y227" i="15"/>
  <c r="W227" i="15"/>
  <c r="U227" i="15"/>
  <c r="S227" i="15"/>
  <c r="Q227" i="15"/>
  <c r="O227" i="15"/>
  <c r="M227" i="15"/>
  <c r="K227" i="15"/>
  <c r="I227" i="15"/>
  <c r="G227" i="15"/>
  <c r="E227" i="15"/>
  <c r="AQ226" i="15"/>
  <c r="AO226" i="15"/>
  <c r="AM226" i="15"/>
  <c r="AK226" i="15"/>
  <c r="AI226" i="15"/>
  <c r="AG226" i="15"/>
  <c r="AE226" i="15"/>
  <c r="AC226" i="15"/>
  <c r="AA226" i="15"/>
  <c r="Y226" i="15"/>
  <c r="W226" i="15"/>
  <c r="U226" i="15"/>
  <c r="S226" i="15"/>
  <c r="Q226" i="15"/>
  <c r="O226" i="15"/>
  <c r="M226" i="15"/>
  <c r="K226" i="15"/>
  <c r="I226" i="15"/>
  <c r="G226" i="15"/>
  <c r="E226" i="15"/>
  <c r="AQ225" i="15"/>
  <c r="AO225" i="15"/>
  <c r="AM225" i="15"/>
  <c r="AK225" i="15"/>
  <c r="AI225" i="15"/>
  <c r="AG225" i="15"/>
  <c r="AE225" i="15"/>
  <c r="AC225" i="15"/>
  <c r="AA225" i="15"/>
  <c r="Y225" i="15"/>
  <c r="W225" i="15"/>
  <c r="U225" i="15"/>
  <c r="S225" i="15"/>
  <c r="Q225" i="15"/>
  <c r="O225" i="15"/>
  <c r="M225" i="15"/>
  <c r="K225" i="15"/>
  <c r="I225" i="15"/>
  <c r="G225" i="15"/>
  <c r="E225" i="15"/>
  <c r="AQ224" i="15"/>
  <c r="AO224" i="15"/>
  <c r="AM224" i="15"/>
  <c r="AK224" i="15"/>
  <c r="AI224" i="15"/>
  <c r="AG224" i="15"/>
  <c r="AE224" i="15"/>
  <c r="AC224" i="15"/>
  <c r="AA224" i="15"/>
  <c r="Y224" i="15"/>
  <c r="W224" i="15"/>
  <c r="U224" i="15"/>
  <c r="S224" i="15"/>
  <c r="Q224" i="15"/>
  <c r="O224" i="15"/>
  <c r="M224" i="15"/>
  <c r="K224" i="15"/>
  <c r="I224" i="15"/>
  <c r="G224" i="15"/>
  <c r="E224" i="15"/>
  <c r="AQ223" i="15"/>
  <c r="AO223" i="15"/>
  <c r="AM223" i="15"/>
  <c r="AK223" i="15"/>
  <c r="AI223" i="15"/>
  <c r="AG223" i="15"/>
  <c r="AE223" i="15"/>
  <c r="AC223" i="15"/>
  <c r="AA223" i="15"/>
  <c r="Y223" i="15"/>
  <c r="W223" i="15"/>
  <c r="U223" i="15"/>
  <c r="S223" i="15"/>
  <c r="Q223" i="15"/>
  <c r="O223" i="15"/>
  <c r="M223" i="15"/>
  <c r="K223" i="15"/>
  <c r="I223" i="15"/>
  <c r="G223" i="15"/>
  <c r="E223" i="15"/>
  <c r="AQ222" i="15"/>
  <c r="AO222" i="15"/>
  <c r="AM222" i="15"/>
  <c r="AK222" i="15"/>
  <c r="AI222" i="15"/>
  <c r="AG222" i="15"/>
  <c r="AE222" i="15"/>
  <c r="AC222" i="15"/>
  <c r="AA222" i="15"/>
  <c r="Y222" i="15"/>
  <c r="W222" i="15"/>
  <c r="U222" i="15"/>
  <c r="S222" i="15"/>
  <c r="Q222" i="15"/>
  <c r="O222" i="15"/>
  <c r="M222" i="15"/>
  <c r="K222" i="15"/>
  <c r="I222" i="15"/>
  <c r="G222" i="15"/>
  <c r="E222" i="15"/>
  <c r="AQ221" i="15"/>
  <c r="AO221" i="15"/>
  <c r="AM221" i="15"/>
  <c r="AK221" i="15"/>
  <c r="AI221" i="15"/>
  <c r="AG221" i="15"/>
  <c r="AE221" i="15"/>
  <c r="AC221" i="15"/>
  <c r="AA221" i="15"/>
  <c r="Y221" i="15"/>
  <c r="W221" i="15"/>
  <c r="U221" i="15"/>
  <c r="S221" i="15"/>
  <c r="Q221" i="15"/>
  <c r="O221" i="15"/>
  <c r="M221" i="15"/>
  <c r="K221" i="15"/>
  <c r="I221" i="15"/>
  <c r="G221" i="15"/>
  <c r="E221" i="15"/>
  <c r="AQ220" i="15"/>
  <c r="AO220" i="15"/>
  <c r="AM220" i="15"/>
  <c r="AK220" i="15"/>
  <c r="AI220" i="15"/>
  <c r="AG220" i="15"/>
  <c r="AE220" i="15"/>
  <c r="AC220" i="15"/>
  <c r="AA220" i="15"/>
  <c r="Y220" i="15"/>
  <c r="W220" i="15"/>
  <c r="U220" i="15"/>
  <c r="S220" i="15"/>
  <c r="Q220" i="15"/>
  <c r="O220" i="15"/>
  <c r="M220" i="15"/>
  <c r="K220" i="15"/>
  <c r="I220" i="15"/>
  <c r="G220" i="15"/>
  <c r="E220" i="15"/>
  <c r="AQ219" i="15"/>
  <c r="AO219" i="15"/>
  <c r="AM219" i="15"/>
  <c r="AK219" i="15"/>
  <c r="AI219" i="15"/>
  <c r="AG219" i="15"/>
  <c r="AE219" i="15"/>
  <c r="AC219" i="15"/>
  <c r="AA219" i="15"/>
  <c r="Y219" i="15"/>
  <c r="W219" i="15"/>
  <c r="U219" i="15"/>
  <c r="S219" i="15"/>
  <c r="Q219" i="15"/>
  <c r="O219" i="15"/>
  <c r="M219" i="15"/>
  <c r="K219" i="15"/>
  <c r="I219" i="15"/>
  <c r="G219" i="15"/>
  <c r="E219" i="15"/>
  <c r="AQ218" i="15"/>
  <c r="AO218" i="15"/>
  <c r="AM218" i="15"/>
  <c r="AK218" i="15"/>
  <c r="AI218" i="15"/>
  <c r="AG218" i="15"/>
  <c r="AE218" i="15"/>
  <c r="AC218" i="15"/>
  <c r="AA218" i="15"/>
  <c r="Y218" i="15"/>
  <c r="W218" i="15"/>
  <c r="U218" i="15"/>
  <c r="S218" i="15"/>
  <c r="Q218" i="15"/>
  <c r="O218" i="15"/>
  <c r="M218" i="15"/>
  <c r="K218" i="15"/>
  <c r="I218" i="15"/>
  <c r="G218" i="15"/>
  <c r="E218" i="15"/>
  <c r="AQ217" i="15"/>
  <c r="AO217" i="15"/>
  <c r="AM217" i="15"/>
  <c r="AK217" i="15"/>
  <c r="AI217" i="15"/>
  <c r="AG217" i="15"/>
  <c r="AE217" i="15"/>
  <c r="AC217" i="15"/>
  <c r="AA217" i="15"/>
  <c r="Y217" i="15"/>
  <c r="W217" i="15"/>
  <c r="U217" i="15"/>
  <c r="S217" i="15"/>
  <c r="Q217" i="15"/>
  <c r="O217" i="15"/>
  <c r="M217" i="15"/>
  <c r="K217" i="15"/>
  <c r="I217" i="15"/>
  <c r="G217" i="15"/>
  <c r="E217" i="15"/>
  <c r="AQ216" i="15"/>
  <c r="AO216" i="15"/>
  <c r="AM216" i="15"/>
  <c r="AK216" i="15"/>
  <c r="AI216" i="15"/>
  <c r="AG216" i="15"/>
  <c r="AE216" i="15"/>
  <c r="AC216" i="15"/>
  <c r="AA216" i="15"/>
  <c r="Y216" i="15"/>
  <c r="W216" i="15"/>
  <c r="U216" i="15"/>
  <c r="S216" i="15"/>
  <c r="Q216" i="15"/>
  <c r="O216" i="15"/>
  <c r="M216" i="15"/>
  <c r="K216" i="15"/>
  <c r="I216" i="15"/>
  <c r="G216" i="15"/>
  <c r="E216" i="15"/>
  <c r="AQ215" i="15"/>
  <c r="AO215" i="15"/>
  <c r="AM215" i="15"/>
  <c r="AK215" i="15"/>
  <c r="AI215" i="15"/>
  <c r="AG215" i="15"/>
  <c r="AE215" i="15"/>
  <c r="AC215" i="15"/>
  <c r="AA215" i="15"/>
  <c r="Y215" i="15"/>
  <c r="W215" i="15"/>
  <c r="U215" i="15"/>
  <c r="S215" i="15"/>
  <c r="Q215" i="15"/>
  <c r="O215" i="15"/>
  <c r="M215" i="15"/>
  <c r="K215" i="15"/>
  <c r="I215" i="15"/>
  <c r="G215" i="15"/>
  <c r="E215" i="15"/>
  <c r="AQ214" i="15"/>
  <c r="AO214" i="15"/>
  <c r="AM214" i="15"/>
  <c r="AK214" i="15"/>
  <c r="AI214" i="15"/>
  <c r="AG214" i="15"/>
  <c r="AE214" i="15"/>
  <c r="AC214" i="15"/>
  <c r="AA214" i="15"/>
  <c r="Y214" i="15"/>
  <c r="W214" i="15"/>
  <c r="U214" i="15"/>
  <c r="S214" i="15"/>
  <c r="Q214" i="15"/>
  <c r="O214" i="15"/>
  <c r="M214" i="15"/>
  <c r="K214" i="15"/>
  <c r="I214" i="15"/>
  <c r="G214" i="15"/>
  <c r="E214" i="15"/>
  <c r="AQ213" i="15"/>
  <c r="AO213" i="15"/>
  <c r="AM213" i="15"/>
  <c r="AK213" i="15"/>
  <c r="AI213" i="15"/>
  <c r="AG213" i="15"/>
  <c r="AE213" i="15"/>
  <c r="AC213" i="15"/>
  <c r="AA213" i="15"/>
  <c r="Y213" i="15"/>
  <c r="W213" i="15"/>
  <c r="U213" i="15"/>
  <c r="S213" i="15"/>
  <c r="Q213" i="15"/>
  <c r="O213" i="15"/>
  <c r="M213" i="15"/>
  <c r="K213" i="15"/>
  <c r="I213" i="15"/>
  <c r="G213" i="15"/>
  <c r="E213" i="15"/>
  <c r="AQ212" i="15"/>
  <c r="AO212" i="15"/>
  <c r="AM212" i="15"/>
  <c r="AK212" i="15"/>
  <c r="AI212" i="15"/>
  <c r="AG212" i="15"/>
  <c r="AE212" i="15"/>
  <c r="AC212" i="15"/>
  <c r="AA212" i="15"/>
  <c r="Y212" i="15"/>
  <c r="W212" i="15"/>
  <c r="U212" i="15"/>
  <c r="S212" i="15"/>
  <c r="Q212" i="15"/>
  <c r="O212" i="15"/>
  <c r="M212" i="15"/>
  <c r="K212" i="15"/>
  <c r="I212" i="15"/>
  <c r="G212" i="15"/>
  <c r="E212" i="15"/>
  <c r="AQ211" i="15"/>
  <c r="AO211" i="15"/>
  <c r="AM211" i="15"/>
  <c r="AK211" i="15"/>
  <c r="AI211" i="15"/>
  <c r="AG211" i="15"/>
  <c r="AE211" i="15"/>
  <c r="AC211" i="15"/>
  <c r="AA211" i="15"/>
  <c r="Y211" i="15"/>
  <c r="W211" i="15"/>
  <c r="U211" i="15"/>
  <c r="S211" i="15"/>
  <c r="Q211" i="15"/>
  <c r="O211" i="15"/>
  <c r="M211" i="15"/>
  <c r="K211" i="15"/>
  <c r="I211" i="15"/>
  <c r="G211" i="15"/>
  <c r="E211" i="15"/>
  <c r="AQ210" i="15"/>
  <c r="AO210" i="15"/>
  <c r="AM210" i="15"/>
  <c r="AK210" i="15"/>
  <c r="AI210" i="15"/>
  <c r="AG210" i="15"/>
  <c r="AE210" i="15"/>
  <c r="AC210" i="15"/>
  <c r="AA210" i="15"/>
  <c r="Y210" i="15"/>
  <c r="W210" i="15"/>
  <c r="U210" i="15"/>
  <c r="S210" i="15"/>
  <c r="Q210" i="15"/>
  <c r="O210" i="15"/>
  <c r="M210" i="15"/>
  <c r="K210" i="15"/>
  <c r="I210" i="15"/>
  <c r="G210" i="15"/>
  <c r="E210" i="15"/>
  <c r="AQ209" i="15"/>
  <c r="AO209" i="15"/>
  <c r="AM209" i="15"/>
  <c r="AK209" i="15"/>
  <c r="AI209" i="15"/>
  <c r="AG209" i="15"/>
  <c r="AE209" i="15"/>
  <c r="AC209" i="15"/>
  <c r="AA209" i="15"/>
  <c r="Y209" i="15"/>
  <c r="W209" i="15"/>
  <c r="U209" i="15"/>
  <c r="S209" i="15"/>
  <c r="Q209" i="15"/>
  <c r="O209" i="15"/>
  <c r="M209" i="15"/>
  <c r="K209" i="15"/>
  <c r="I209" i="15"/>
  <c r="G209" i="15"/>
  <c r="E209" i="15"/>
  <c r="AQ208" i="15"/>
  <c r="AO208" i="15"/>
  <c r="AM208" i="15"/>
  <c r="AK208" i="15"/>
  <c r="AI208" i="15"/>
  <c r="AG208" i="15"/>
  <c r="AE208" i="15"/>
  <c r="AC208" i="15"/>
  <c r="AA208" i="15"/>
  <c r="Y208" i="15"/>
  <c r="W208" i="15"/>
  <c r="U208" i="15"/>
  <c r="S208" i="15"/>
  <c r="Q208" i="15"/>
  <c r="O208" i="15"/>
  <c r="M208" i="15"/>
  <c r="K208" i="15"/>
  <c r="I208" i="15"/>
  <c r="G208" i="15"/>
  <c r="E208" i="15"/>
  <c r="AQ207" i="15"/>
  <c r="AO207" i="15"/>
  <c r="AM207" i="15"/>
  <c r="AK207" i="15"/>
  <c r="AI207" i="15"/>
  <c r="AG207" i="15"/>
  <c r="AE207" i="15"/>
  <c r="AC207" i="15"/>
  <c r="AA207" i="15"/>
  <c r="Y207" i="15"/>
  <c r="W207" i="15"/>
  <c r="U207" i="15"/>
  <c r="S207" i="15"/>
  <c r="Q207" i="15"/>
  <c r="O207" i="15"/>
  <c r="M207" i="15"/>
  <c r="K207" i="15"/>
  <c r="I207" i="15"/>
  <c r="G207" i="15"/>
  <c r="E207" i="15"/>
  <c r="AQ206" i="15"/>
  <c r="AO206" i="15"/>
  <c r="AM206" i="15"/>
  <c r="AK206" i="15"/>
  <c r="AI206" i="15"/>
  <c r="AG206" i="15"/>
  <c r="AE206" i="15"/>
  <c r="AC206" i="15"/>
  <c r="AA206" i="15"/>
  <c r="Y206" i="15"/>
  <c r="W206" i="15"/>
  <c r="U206" i="15"/>
  <c r="S206" i="15"/>
  <c r="Q206" i="15"/>
  <c r="O206" i="15"/>
  <c r="M206" i="15"/>
  <c r="K206" i="15"/>
  <c r="I206" i="15"/>
  <c r="G206" i="15"/>
  <c r="E206" i="15"/>
  <c r="AQ205" i="15"/>
  <c r="AO205" i="15"/>
  <c r="AM205" i="15"/>
  <c r="AK205" i="15"/>
  <c r="AI205" i="15"/>
  <c r="AG205" i="15"/>
  <c r="AE205" i="15"/>
  <c r="AC205" i="15"/>
  <c r="AA205" i="15"/>
  <c r="Y205" i="15"/>
  <c r="W205" i="15"/>
  <c r="U205" i="15"/>
  <c r="S205" i="15"/>
  <c r="Q205" i="15"/>
  <c r="O205" i="15"/>
  <c r="M205" i="15"/>
  <c r="K205" i="15"/>
  <c r="I205" i="15"/>
  <c r="G205" i="15"/>
  <c r="E205" i="15"/>
  <c r="AQ204" i="15"/>
  <c r="AO204" i="15"/>
  <c r="AM204" i="15"/>
  <c r="AK204" i="15"/>
  <c r="AI204" i="15"/>
  <c r="AG204" i="15"/>
  <c r="AE204" i="15"/>
  <c r="AC204" i="15"/>
  <c r="AA204" i="15"/>
  <c r="Y204" i="15"/>
  <c r="W204" i="15"/>
  <c r="U204" i="15"/>
  <c r="S204" i="15"/>
  <c r="Q204" i="15"/>
  <c r="O204" i="15"/>
  <c r="M204" i="15"/>
  <c r="K204" i="15"/>
  <c r="I204" i="15"/>
  <c r="G204" i="15"/>
  <c r="E204" i="15"/>
  <c r="AQ203" i="15"/>
  <c r="AO203" i="15"/>
  <c r="AM203" i="15"/>
  <c r="AK203" i="15"/>
  <c r="AI203" i="15"/>
  <c r="AG203" i="15"/>
  <c r="AE203" i="15"/>
  <c r="AC203" i="15"/>
  <c r="AA203" i="15"/>
  <c r="Y203" i="15"/>
  <c r="W203" i="15"/>
  <c r="U203" i="15"/>
  <c r="S203" i="15"/>
  <c r="Q203" i="15"/>
  <c r="O203" i="15"/>
  <c r="M203" i="15"/>
  <c r="K203" i="15"/>
  <c r="I203" i="15"/>
  <c r="G203" i="15"/>
  <c r="E203" i="15"/>
  <c r="AQ202" i="15"/>
  <c r="AO202" i="15"/>
  <c r="AM202" i="15"/>
  <c r="AK202" i="15"/>
  <c r="AI202" i="15"/>
  <c r="AG202" i="15"/>
  <c r="AE202" i="15"/>
  <c r="AC202" i="15"/>
  <c r="AA202" i="15"/>
  <c r="Y202" i="15"/>
  <c r="W202" i="15"/>
  <c r="U202" i="15"/>
  <c r="S202" i="15"/>
  <c r="Q202" i="15"/>
  <c r="O202" i="15"/>
  <c r="M202" i="15"/>
  <c r="K202" i="15"/>
  <c r="I202" i="15"/>
  <c r="G202" i="15"/>
  <c r="E202" i="15"/>
  <c r="AQ201" i="15"/>
  <c r="AO201" i="15"/>
  <c r="AM201" i="15"/>
  <c r="AK201" i="15"/>
  <c r="AI201" i="15"/>
  <c r="AG201" i="15"/>
  <c r="AE201" i="15"/>
  <c r="AC201" i="15"/>
  <c r="AA201" i="15"/>
  <c r="Y201" i="15"/>
  <c r="W201" i="15"/>
  <c r="U201" i="15"/>
  <c r="S201" i="15"/>
  <c r="Q201" i="15"/>
  <c r="O201" i="15"/>
  <c r="M201" i="15"/>
  <c r="K201" i="15"/>
  <c r="I201" i="15"/>
  <c r="G201" i="15"/>
  <c r="E201" i="15"/>
  <c r="AQ200" i="15"/>
  <c r="AO200" i="15"/>
  <c r="AM200" i="15"/>
  <c r="AK200" i="15"/>
  <c r="AI200" i="15"/>
  <c r="AG200" i="15"/>
  <c r="AE200" i="15"/>
  <c r="AC200" i="15"/>
  <c r="AA200" i="15"/>
  <c r="Y200" i="15"/>
  <c r="W200" i="15"/>
  <c r="U200" i="15"/>
  <c r="S200" i="15"/>
  <c r="Q200" i="15"/>
  <c r="O200" i="15"/>
  <c r="M200" i="15"/>
  <c r="K200" i="15"/>
  <c r="I200" i="15"/>
  <c r="G200" i="15"/>
  <c r="E200" i="15"/>
  <c r="AQ199" i="15"/>
  <c r="AO199" i="15"/>
  <c r="AM199" i="15"/>
  <c r="AK199" i="15"/>
  <c r="AI199" i="15"/>
  <c r="AG199" i="15"/>
  <c r="AE199" i="15"/>
  <c r="AC199" i="15"/>
  <c r="AA199" i="15"/>
  <c r="Y199" i="15"/>
  <c r="W199" i="15"/>
  <c r="U199" i="15"/>
  <c r="S199" i="15"/>
  <c r="Q199" i="15"/>
  <c r="O199" i="15"/>
  <c r="M199" i="15"/>
  <c r="K199" i="15"/>
  <c r="I199" i="15"/>
  <c r="G199" i="15"/>
  <c r="E199" i="15"/>
  <c r="AQ198" i="15"/>
  <c r="AO198" i="15"/>
  <c r="AM198" i="15"/>
  <c r="AK198" i="15"/>
  <c r="AI198" i="15"/>
  <c r="AG198" i="15"/>
  <c r="AE198" i="15"/>
  <c r="AC198" i="15"/>
  <c r="AA198" i="15"/>
  <c r="Y198" i="15"/>
  <c r="W198" i="15"/>
  <c r="U198" i="15"/>
  <c r="S198" i="15"/>
  <c r="Q198" i="15"/>
  <c r="O198" i="15"/>
  <c r="M198" i="15"/>
  <c r="K198" i="15"/>
  <c r="I198" i="15"/>
  <c r="G198" i="15"/>
  <c r="E198" i="15"/>
  <c r="AQ197" i="15"/>
  <c r="AO197" i="15"/>
  <c r="AM197" i="15"/>
  <c r="AK197" i="15"/>
  <c r="AI197" i="15"/>
  <c r="AG197" i="15"/>
  <c r="AE197" i="15"/>
  <c r="AC197" i="15"/>
  <c r="AA197" i="15"/>
  <c r="Y197" i="15"/>
  <c r="W197" i="15"/>
  <c r="U197" i="15"/>
  <c r="S197" i="15"/>
  <c r="Q197" i="15"/>
  <c r="O197" i="15"/>
  <c r="M197" i="15"/>
  <c r="K197" i="15"/>
  <c r="I197" i="15"/>
  <c r="G197" i="15"/>
  <c r="E197" i="15"/>
  <c r="AQ196" i="15"/>
  <c r="AO196" i="15"/>
  <c r="AM196" i="15"/>
  <c r="AK196" i="15"/>
  <c r="AI196" i="15"/>
  <c r="AG196" i="15"/>
  <c r="AE196" i="15"/>
  <c r="AC196" i="15"/>
  <c r="AA196" i="15"/>
  <c r="Y196" i="15"/>
  <c r="W196" i="15"/>
  <c r="U196" i="15"/>
  <c r="S196" i="15"/>
  <c r="Q196" i="15"/>
  <c r="O196" i="15"/>
  <c r="M196" i="15"/>
  <c r="K196" i="15"/>
  <c r="I196" i="15"/>
  <c r="G196" i="15"/>
  <c r="E196" i="15"/>
  <c r="AQ195" i="15"/>
  <c r="AO195" i="15"/>
  <c r="AM195" i="15"/>
  <c r="AK195" i="15"/>
  <c r="AI195" i="15"/>
  <c r="AG195" i="15"/>
  <c r="AE195" i="15"/>
  <c r="AC195" i="15"/>
  <c r="AA195" i="15"/>
  <c r="Y195" i="15"/>
  <c r="W195" i="15"/>
  <c r="U195" i="15"/>
  <c r="S195" i="15"/>
  <c r="Q195" i="15"/>
  <c r="O195" i="15"/>
  <c r="M195" i="15"/>
  <c r="K195" i="15"/>
  <c r="I195" i="15"/>
  <c r="G195" i="15"/>
  <c r="E195" i="15"/>
  <c r="AQ194" i="15"/>
  <c r="AO194" i="15"/>
  <c r="AM194" i="15"/>
  <c r="AK194" i="15"/>
  <c r="AI194" i="15"/>
  <c r="AG194" i="15"/>
  <c r="AE194" i="15"/>
  <c r="AC194" i="15"/>
  <c r="AA194" i="15"/>
  <c r="Y194" i="15"/>
  <c r="W194" i="15"/>
  <c r="U194" i="15"/>
  <c r="S194" i="15"/>
  <c r="Q194" i="15"/>
  <c r="O194" i="15"/>
  <c r="M194" i="15"/>
  <c r="K194" i="15"/>
  <c r="I194" i="15"/>
  <c r="G194" i="15"/>
  <c r="E194" i="15"/>
  <c r="AQ193" i="15"/>
  <c r="AO193" i="15"/>
  <c r="AM193" i="15"/>
  <c r="AK193" i="15"/>
  <c r="AI193" i="15"/>
  <c r="AG193" i="15"/>
  <c r="AE193" i="15"/>
  <c r="AC193" i="15"/>
  <c r="AA193" i="15"/>
  <c r="Y193" i="15"/>
  <c r="W193" i="15"/>
  <c r="U193" i="15"/>
  <c r="S193" i="15"/>
  <c r="Q193" i="15"/>
  <c r="O193" i="15"/>
  <c r="M193" i="15"/>
  <c r="K193" i="15"/>
  <c r="I193" i="15"/>
  <c r="G193" i="15"/>
  <c r="E193" i="15"/>
  <c r="AQ192" i="15"/>
  <c r="AO192" i="15"/>
  <c r="AM192" i="15"/>
  <c r="AK192" i="15"/>
  <c r="AI192" i="15"/>
  <c r="AG192" i="15"/>
  <c r="AE192" i="15"/>
  <c r="AC192" i="15"/>
  <c r="AA192" i="15"/>
  <c r="Y192" i="15"/>
  <c r="W192" i="15"/>
  <c r="U192" i="15"/>
  <c r="S192" i="15"/>
  <c r="Q192" i="15"/>
  <c r="O192" i="15"/>
  <c r="M192" i="15"/>
  <c r="K192" i="15"/>
  <c r="I192" i="15"/>
  <c r="G192" i="15"/>
  <c r="E192" i="15"/>
  <c r="AQ191" i="15"/>
  <c r="AO191" i="15"/>
  <c r="AM191" i="15"/>
  <c r="AK191" i="15"/>
  <c r="AI191" i="15"/>
  <c r="AG191" i="15"/>
  <c r="AE191" i="15"/>
  <c r="AC191" i="15"/>
  <c r="AA191" i="15"/>
  <c r="Y191" i="15"/>
  <c r="W191" i="15"/>
  <c r="U191" i="15"/>
  <c r="S191" i="15"/>
  <c r="Q191" i="15"/>
  <c r="O191" i="15"/>
  <c r="M191" i="15"/>
  <c r="K191" i="15"/>
  <c r="I191" i="15"/>
  <c r="G191" i="15"/>
  <c r="E191" i="15"/>
  <c r="AQ190" i="15"/>
  <c r="AO190" i="15"/>
  <c r="AM190" i="15"/>
  <c r="AK190" i="15"/>
  <c r="AI190" i="15"/>
  <c r="AG190" i="15"/>
  <c r="AE190" i="15"/>
  <c r="AC190" i="15"/>
  <c r="AA190" i="15"/>
  <c r="Y190" i="15"/>
  <c r="W190" i="15"/>
  <c r="U190" i="15"/>
  <c r="S190" i="15"/>
  <c r="Q190" i="15"/>
  <c r="O190" i="15"/>
  <c r="M190" i="15"/>
  <c r="K190" i="15"/>
  <c r="I190" i="15"/>
  <c r="G190" i="15"/>
  <c r="E190" i="15"/>
  <c r="AQ189" i="15"/>
  <c r="AO189" i="15"/>
  <c r="AM189" i="15"/>
  <c r="AK189" i="15"/>
  <c r="AI189" i="15"/>
  <c r="AG189" i="15"/>
  <c r="AE189" i="15"/>
  <c r="AC189" i="15"/>
  <c r="AA189" i="15"/>
  <c r="Y189" i="15"/>
  <c r="W189" i="15"/>
  <c r="U189" i="15"/>
  <c r="S189" i="15"/>
  <c r="Q189" i="15"/>
  <c r="O189" i="15"/>
  <c r="M189" i="15"/>
  <c r="K189" i="15"/>
  <c r="I189" i="15"/>
  <c r="G189" i="15"/>
  <c r="E189" i="15"/>
  <c r="AQ188" i="15"/>
  <c r="AO188" i="15"/>
  <c r="AM188" i="15"/>
  <c r="AK188" i="15"/>
  <c r="AI188" i="15"/>
  <c r="AG188" i="15"/>
  <c r="AE188" i="15"/>
  <c r="AC188" i="15"/>
  <c r="AA188" i="15"/>
  <c r="Y188" i="15"/>
  <c r="W188" i="15"/>
  <c r="U188" i="15"/>
  <c r="S188" i="15"/>
  <c r="Q188" i="15"/>
  <c r="O188" i="15"/>
  <c r="M188" i="15"/>
  <c r="K188" i="15"/>
  <c r="I188" i="15"/>
  <c r="G188" i="15"/>
  <c r="E188" i="15"/>
  <c r="AQ187" i="15"/>
  <c r="AO187" i="15"/>
  <c r="AM187" i="15"/>
  <c r="AK187" i="15"/>
  <c r="AI187" i="15"/>
  <c r="AG187" i="15"/>
  <c r="AE187" i="15"/>
  <c r="AC187" i="15"/>
  <c r="AA187" i="15"/>
  <c r="Y187" i="15"/>
  <c r="W187" i="15"/>
  <c r="U187" i="15"/>
  <c r="S187" i="15"/>
  <c r="Q187" i="15"/>
  <c r="O187" i="15"/>
  <c r="M187" i="15"/>
  <c r="K187" i="15"/>
  <c r="I187" i="15"/>
  <c r="G187" i="15"/>
  <c r="E187" i="15"/>
  <c r="AQ186" i="15"/>
  <c r="AO186" i="15"/>
  <c r="AM186" i="15"/>
  <c r="AK186" i="15"/>
  <c r="AI186" i="15"/>
  <c r="AG186" i="15"/>
  <c r="AE186" i="15"/>
  <c r="AC186" i="15"/>
  <c r="AA186" i="15"/>
  <c r="Y186" i="15"/>
  <c r="W186" i="15"/>
  <c r="U186" i="15"/>
  <c r="S186" i="15"/>
  <c r="Q186" i="15"/>
  <c r="O186" i="15"/>
  <c r="M186" i="15"/>
  <c r="K186" i="15"/>
  <c r="I186" i="15"/>
  <c r="G186" i="15"/>
  <c r="E186" i="15"/>
  <c r="AQ185" i="15"/>
  <c r="AO185" i="15"/>
  <c r="AM185" i="15"/>
  <c r="AK185" i="15"/>
  <c r="AI185" i="15"/>
  <c r="AG185" i="15"/>
  <c r="AE185" i="15"/>
  <c r="AC185" i="15"/>
  <c r="AA185" i="15"/>
  <c r="Y185" i="15"/>
  <c r="W185" i="15"/>
  <c r="U185" i="15"/>
  <c r="S185" i="15"/>
  <c r="Q185" i="15"/>
  <c r="O185" i="15"/>
  <c r="M185" i="15"/>
  <c r="K185" i="15"/>
  <c r="I185" i="15"/>
  <c r="G185" i="15"/>
  <c r="E185" i="15"/>
  <c r="AQ184" i="15"/>
  <c r="AO184" i="15"/>
  <c r="AM184" i="15"/>
  <c r="AK184" i="15"/>
  <c r="AI184" i="15"/>
  <c r="AG184" i="15"/>
  <c r="AE184" i="15"/>
  <c r="AC184" i="15"/>
  <c r="AA184" i="15"/>
  <c r="Y184" i="15"/>
  <c r="W184" i="15"/>
  <c r="U184" i="15"/>
  <c r="S184" i="15"/>
  <c r="Q184" i="15"/>
  <c r="O184" i="15"/>
  <c r="M184" i="15"/>
  <c r="K184" i="15"/>
  <c r="I184" i="15"/>
  <c r="G184" i="15"/>
  <c r="E184" i="15"/>
  <c r="AQ183" i="15"/>
  <c r="AO183" i="15"/>
  <c r="AM183" i="15"/>
  <c r="AK183" i="15"/>
  <c r="AI183" i="15"/>
  <c r="AG183" i="15"/>
  <c r="AE183" i="15"/>
  <c r="AC183" i="15"/>
  <c r="AA183" i="15"/>
  <c r="Y183" i="15"/>
  <c r="W183" i="15"/>
  <c r="U183" i="15"/>
  <c r="S183" i="15"/>
  <c r="Q183" i="15"/>
  <c r="O183" i="15"/>
  <c r="M183" i="15"/>
  <c r="K183" i="15"/>
  <c r="I183" i="15"/>
  <c r="G183" i="15"/>
  <c r="E183" i="15"/>
  <c r="AQ182" i="15"/>
  <c r="AO182" i="15"/>
  <c r="AM182" i="15"/>
  <c r="AK182" i="15"/>
  <c r="AI182" i="15"/>
  <c r="AG182" i="15"/>
  <c r="AE182" i="15"/>
  <c r="AC182" i="15"/>
  <c r="AA182" i="15"/>
  <c r="Y182" i="15"/>
  <c r="W182" i="15"/>
  <c r="U182" i="15"/>
  <c r="S182" i="15"/>
  <c r="Q182" i="15"/>
  <c r="O182" i="15"/>
  <c r="M182" i="15"/>
  <c r="K182" i="15"/>
  <c r="I182" i="15"/>
  <c r="G182" i="15"/>
  <c r="E182" i="15"/>
  <c r="AQ181" i="15"/>
  <c r="AO181" i="15"/>
  <c r="AM181" i="15"/>
  <c r="AK181" i="15"/>
  <c r="AI181" i="15"/>
  <c r="AG181" i="15"/>
  <c r="AE181" i="15"/>
  <c r="AC181" i="15"/>
  <c r="AA181" i="15"/>
  <c r="Y181" i="15"/>
  <c r="W181" i="15"/>
  <c r="U181" i="15"/>
  <c r="S181" i="15"/>
  <c r="Q181" i="15"/>
  <c r="O181" i="15"/>
  <c r="M181" i="15"/>
  <c r="K181" i="15"/>
  <c r="I181" i="15"/>
  <c r="G181" i="15"/>
  <c r="E181" i="15"/>
  <c r="AQ180" i="15"/>
  <c r="AO180" i="15"/>
  <c r="AM180" i="15"/>
  <c r="AK180" i="15"/>
  <c r="AI180" i="15"/>
  <c r="AG180" i="15"/>
  <c r="AE180" i="15"/>
  <c r="AC180" i="15"/>
  <c r="AA180" i="15"/>
  <c r="Y180" i="15"/>
  <c r="W180" i="15"/>
  <c r="U180" i="15"/>
  <c r="S180" i="15"/>
  <c r="Q180" i="15"/>
  <c r="O180" i="15"/>
  <c r="M180" i="15"/>
  <c r="K180" i="15"/>
  <c r="I180" i="15"/>
  <c r="G180" i="15"/>
  <c r="E180" i="15"/>
  <c r="AQ179" i="15"/>
  <c r="AO179" i="15"/>
  <c r="AM179" i="15"/>
  <c r="AK179" i="15"/>
  <c r="AI179" i="15"/>
  <c r="AG179" i="15"/>
  <c r="AE179" i="15"/>
  <c r="AC179" i="15"/>
  <c r="AA179" i="15"/>
  <c r="Y179" i="15"/>
  <c r="W179" i="15"/>
  <c r="U179" i="15"/>
  <c r="S179" i="15"/>
  <c r="Q179" i="15"/>
  <c r="O179" i="15"/>
  <c r="M179" i="15"/>
  <c r="K179" i="15"/>
  <c r="I179" i="15"/>
  <c r="G179" i="15"/>
  <c r="E179" i="15"/>
  <c r="AQ178" i="15"/>
  <c r="AO178" i="15"/>
  <c r="AM178" i="15"/>
  <c r="AK178" i="15"/>
  <c r="AI178" i="15"/>
  <c r="AG178" i="15"/>
  <c r="AE178" i="15"/>
  <c r="AC178" i="15"/>
  <c r="AA178" i="15"/>
  <c r="Y178" i="15"/>
  <c r="W178" i="15"/>
  <c r="U178" i="15"/>
  <c r="S178" i="15"/>
  <c r="Q178" i="15"/>
  <c r="O178" i="15"/>
  <c r="M178" i="15"/>
  <c r="K178" i="15"/>
  <c r="I178" i="15"/>
  <c r="G178" i="15"/>
  <c r="E178" i="15"/>
  <c r="AQ177" i="15"/>
  <c r="AO177" i="15"/>
  <c r="AM177" i="15"/>
  <c r="AK177" i="15"/>
  <c r="AI177" i="15"/>
  <c r="AG177" i="15"/>
  <c r="AE177" i="15"/>
  <c r="AC177" i="15"/>
  <c r="AA177" i="15"/>
  <c r="Y177" i="15"/>
  <c r="W177" i="15"/>
  <c r="U177" i="15"/>
  <c r="S177" i="15"/>
  <c r="Q177" i="15"/>
  <c r="O177" i="15"/>
  <c r="M177" i="15"/>
  <c r="K177" i="15"/>
  <c r="I177" i="15"/>
  <c r="G177" i="15"/>
  <c r="E177" i="15"/>
  <c r="AQ176" i="15"/>
  <c r="AO176" i="15"/>
  <c r="AM176" i="15"/>
  <c r="AK176" i="15"/>
  <c r="AI176" i="15"/>
  <c r="AG176" i="15"/>
  <c r="AE176" i="15"/>
  <c r="AC176" i="15"/>
  <c r="AA176" i="15"/>
  <c r="Y176" i="15"/>
  <c r="W176" i="15"/>
  <c r="U176" i="15"/>
  <c r="S176" i="15"/>
  <c r="Q176" i="15"/>
  <c r="O176" i="15"/>
  <c r="M176" i="15"/>
  <c r="K176" i="15"/>
  <c r="I176" i="15"/>
  <c r="G176" i="15"/>
  <c r="E176" i="15"/>
  <c r="AQ175" i="15"/>
  <c r="AO175" i="15"/>
  <c r="AM175" i="15"/>
  <c r="AK175" i="15"/>
  <c r="AI175" i="15"/>
  <c r="AG175" i="15"/>
  <c r="AE175" i="15"/>
  <c r="AC175" i="15"/>
  <c r="AA175" i="15"/>
  <c r="Y175" i="15"/>
  <c r="W175" i="15"/>
  <c r="U175" i="15"/>
  <c r="S175" i="15"/>
  <c r="Q175" i="15"/>
  <c r="O175" i="15"/>
  <c r="M175" i="15"/>
  <c r="K175" i="15"/>
  <c r="I175" i="15"/>
  <c r="G175" i="15"/>
  <c r="E175" i="15"/>
  <c r="AQ174" i="15"/>
  <c r="AO174" i="15"/>
  <c r="AM174" i="15"/>
  <c r="AK174" i="15"/>
  <c r="AI174" i="15"/>
  <c r="AG174" i="15"/>
  <c r="AE174" i="15"/>
  <c r="AC174" i="15"/>
  <c r="AA174" i="15"/>
  <c r="Y174" i="15"/>
  <c r="W174" i="15"/>
  <c r="U174" i="15"/>
  <c r="S174" i="15"/>
  <c r="Q174" i="15"/>
  <c r="O174" i="15"/>
  <c r="M174" i="15"/>
  <c r="K174" i="15"/>
  <c r="I174" i="15"/>
  <c r="G174" i="15"/>
  <c r="E174" i="15"/>
  <c r="AQ173" i="15"/>
  <c r="AO173" i="15"/>
  <c r="AM173" i="15"/>
  <c r="AK173" i="15"/>
  <c r="AI173" i="15"/>
  <c r="AG173" i="15"/>
  <c r="AE173" i="15"/>
  <c r="AC173" i="15"/>
  <c r="AA173" i="15"/>
  <c r="Y173" i="15"/>
  <c r="W173" i="15"/>
  <c r="U173" i="15"/>
  <c r="S173" i="15"/>
  <c r="Q173" i="15"/>
  <c r="O173" i="15"/>
  <c r="M173" i="15"/>
  <c r="K173" i="15"/>
  <c r="I173" i="15"/>
  <c r="G173" i="15"/>
  <c r="E173" i="15"/>
  <c r="AQ172" i="15"/>
  <c r="AO172" i="15"/>
  <c r="AM172" i="15"/>
  <c r="AK172" i="15"/>
  <c r="AI172" i="15"/>
  <c r="AG172" i="15"/>
  <c r="AE172" i="15"/>
  <c r="AC172" i="15"/>
  <c r="AA172" i="15"/>
  <c r="Y172" i="15"/>
  <c r="W172" i="15"/>
  <c r="U172" i="15"/>
  <c r="S172" i="15"/>
  <c r="Q172" i="15"/>
  <c r="O172" i="15"/>
  <c r="M172" i="15"/>
  <c r="K172" i="15"/>
  <c r="I172" i="15"/>
  <c r="G172" i="15"/>
  <c r="E172" i="15"/>
  <c r="AQ171" i="15"/>
  <c r="AO171" i="15"/>
  <c r="AM171" i="15"/>
  <c r="AK171" i="15"/>
  <c r="AI171" i="15"/>
  <c r="AG171" i="15"/>
  <c r="AE171" i="15"/>
  <c r="AC171" i="15"/>
  <c r="AA171" i="15"/>
  <c r="Y171" i="15"/>
  <c r="W171" i="15"/>
  <c r="U171" i="15"/>
  <c r="S171" i="15"/>
  <c r="Q171" i="15"/>
  <c r="O171" i="15"/>
  <c r="M171" i="15"/>
  <c r="K171" i="15"/>
  <c r="I171" i="15"/>
  <c r="G171" i="15"/>
  <c r="E171" i="15"/>
  <c r="AQ170" i="15"/>
  <c r="AO170" i="15"/>
  <c r="AM170" i="15"/>
  <c r="AK170" i="15"/>
  <c r="AI170" i="15"/>
  <c r="AG170" i="15"/>
  <c r="AE170" i="15"/>
  <c r="AC170" i="15"/>
  <c r="AA170" i="15"/>
  <c r="Y170" i="15"/>
  <c r="W170" i="15"/>
  <c r="U170" i="15"/>
  <c r="S170" i="15"/>
  <c r="Q170" i="15"/>
  <c r="O170" i="15"/>
  <c r="M170" i="15"/>
  <c r="K170" i="15"/>
  <c r="I170" i="15"/>
  <c r="G170" i="15"/>
  <c r="E170" i="15"/>
  <c r="AQ169" i="15"/>
  <c r="AO169" i="15"/>
  <c r="AM169" i="15"/>
  <c r="AK169" i="15"/>
  <c r="AI169" i="15"/>
  <c r="AG169" i="15"/>
  <c r="AE169" i="15"/>
  <c r="AC169" i="15"/>
  <c r="AA169" i="15"/>
  <c r="Y169" i="15"/>
  <c r="W169" i="15"/>
  <c r="U169" i="15"/>
  <c r="S169" i="15"/>
  <c r="Q169" i="15"/>
  <c r="O169" i="15"/>
  <c r="M169" i="15"/>
  <c r="K169" i="15"/>
  <c r="I169" i="15"/>
  <c r="G169" i="15"/>
  <c r="E169" i="15"/>
  <c r="AQ168" i="15"/>
  <c r="AO168" i="15"/>
  <c r="AM168" i="15"/>
  <c r="AK168" i="15"/>
  <c r="AI168" i="15"/>
  <c r="AG168" i="15"/>
  <c r="AE168" i="15"/>
  <c r="AC168" i="15"/>
  <c r="AA168" i="15"/>
  <c r="Y168" i="15"/>
  <c r="W168" i="15"/>
  <c r="U168" i="15"/>
  <c r="S168" i="15"/>
  <c r="Q168" i="15"/>
  <c r="O168" i="15"/>
  <c r="M168" i="15"/>
  <c r="K168" i="15"/>
  <c r="I168" i="15"/>
  <c r="G168" i="15"/>
  <c r="E168" i="15"/>
  <c r="AQ167" i="15"/>
  <c r="AO167" i="15"/>
  <c r="AM167" i="15"/>
  <c r="AK167" i="15"/>
  <c r="AI167" i="15"/>
  <c r="AG167" i="15"/>
  <c r="AE167" i="15"/>
  <c r="AC167" i="15"/>
  <c r="AA167" i="15"/>
  <c r="Y167" i="15"/>
  <c r="W167" i="15"/>
  <c r="U167" i="15"/>
  <c r="S167" i="15"/>
  <c r="Q167" i="15"/>
  <c r="O167" i="15"/>
  <c r="M167" i="15"/>
  <c r="K167" i="15"/>
  <c r="I167" i="15"/>
  <c r="G167" i="15"/>
  <c r="E167" i="15"/>
  <c r="AQ166" i="15"/>
  <c r="AO166" i="15"/>
  <c r="AM166" i="15"/>
  <c r="AK166" i="15"/>
  <c r="AI166" i="15"/>
  <c r="AG166" i="15"/>
  <c r="AE166" i="15"/>
  <c r="AC166" i="15"/>
  <c r="AA166" i="15"/>
  <c r="Y166" i="15"/>
  <c r="W166" i="15"/>
  <c r="U166" i="15"/>
  <c r="S166" i="15"/>
  <c r="Q166" i="15"/>
  <c r="O166" i="15"/>
  <c r="M166" i="15"/>
  <c r="K166" i="15"/>
  <c r="I166" i="15"/>
  <c r="G166" i="15"/>
  <c r="E166" i="15"/>
  <c r="AQ165" i="15"/>
  <c r="AO165" i="15"/>
  <c r="AM165" i="15"/>
  <c r="AK165" i="15"/>
  <c r="AI165" i="15"/>
  <c r="AG165" i="15"/>
  <c r="AE165" i="15"/>
  <c r="AC165" i="15"/>
  <c r="AA165" i="15"/>
  <c r="Y165" i="15"/>
  <c r="W165" i="15"/>
  <c r="U165" i="15"/>
  <c r="S165" i="15"/>
  <c r="Q165" i="15"/>
  <c r="O165" i="15"/>
  <c r="M165" i="15"/>
  <c r="K165" i="15"/>
  <c r="I165" i="15"/>
  <c r="G165" i="15"/>
  <c r="E165" i="15"/>
  <c r="AQ164" i="15"/>
  <c r="AO164" i="15"/>
  <c r="AM164" i="15"/>
  <c r="AK164" i="15"/>
  <c r="AI164" i="15"/>
  <c r="AG164" i="15"/>
  <c r="AE164" i="15"/>
  <c r="AC164" i="15"/>
  <c r="AA164" i="15"/>
  <c r="Y164" i="15"/>
  <c r="W164" i="15"/>
  <c r="U164" i="15"/>
  <c r="S164" i="15"/>
  <c r="Q164" i="15"/>
  <c r="O164" i="15"/>
  <c r="M164" i="15"/>
  <c r="K164" i="15"/>
  <c r="I164" i="15"/>
  <c r="G164" i="15"/>
  <c r="E164" i="15"/>
  <c r="AQ163" i="15"/>
  <c r="AO163" i="15"/>
  <c r="AM163" i="15"/>
  <c r="AK163" i="15"/>
  <c r="AI163" i="15"/>
  <c r="AG163" i="15"/>
  <c r="AE163" i="15"/>
  <c r="AC163" i="15"/>
  <c r="AA163" i="15"/>
  <c r="Y163" i="15"/>
  <c r="W163" i="15"/>
  <c r="U163" i="15"/>
  <c r="S163" i="15"/>
  <c r="Q163" i="15"/>
  <c r="O163" i="15"/>
  <c r="M163" i="15"/>
  <c r="K163" i="15"/>
  <c r="I163" i="15"/>
  <c r="G163" i="15"/>
  <c r="E163" i="15"/>
  <c r="AQ162" i="15"/>
  <c r="AO162" i="15"/>
  <c r="AM162" i="15"/>
  <c r="AK162" i="15"/>
  <c r="AI162" i="15"/>
  <c r="AG162" i="15"/>
  <c r="AE162" i="15"/>
  <c r="AC162" i="15"/>
  <c r="AA162" i="15"/>
  <c r="Y162" i="15"/>
  <c r="W162" i="15"/>
  <c r="U162" i="15"/>
  <c r="S162" i="15"/>
  <c r="Q162" i="15"/>
  <c r="O162" i="15"/>
  <c r="M162" i="15"/>
  <c r="K162" i="15"/>
  <c r="I162" i="15"/>
  <c r="G162" i="15"/>
  <c r="E162" i="15"/>
  <c r="AQ161" i="15"/>
  <c r="AO161" i="15"/>
  <c r="AM161" i="15"/>
  <c r="AK161" i="15"/>
  <c r="AI161" i="15"/>
  <c r="AG161" i="15"/>
  <c r="AE161" i="15"/>
  <c r="AC161" i="15"/>
  <c r="AA161" i="15"/>
  <c r="Y161" i="15"/>
  <c r="W161" i="15"/>
  <c r="U161" i="15"/>
  <c r="S161" i="15"/>
  <c r="Q161" i="15"/>
  <c r="O161" i="15"/>
  <c r="M161" i="15"/>
  <c r="K161" i="15"/>
  <c r="I161" i="15"/>
  <c r="G161" i="15"/>
  <c r="E161" i="15"/>
  <c r="AQ160" i="15"/>
  <c r="AO160" i="15"/>
  <c r="AM160" i="15"/>
  <c r="AK160" i="15"/>
  <c r="AI160" i="15"/>
  <c r="AG160" i="15"/>
  <c r="AE160" i="15"/>
  <c r="AC160" i="15"/>
  <c r="AA160" i="15"/>
  <c r="Y160" i="15"/>
  <c r="W160" i="15"/>
  <c r="U160" i="15"/>
  <c r="S160" i="15"/>
  <c r="Q160" i="15"/>
  <c r="O160" i="15"/>
  <c r="M160" i="15"/>
  <c r="K160" i="15"/>
  <c r="I160" i="15"/>
  <c r="G160" i="15"/>
  <c r="E160" i="15"/>
  <c r="AQ159" i="15"/>
  <c r="AO159" i="15"/>
  <c r="AM159" i="15"/>
  <c r="AK159" i="15"/>
  <c r="AI159" i="15"/>
  <c r="AG159" i="15"/>
  <c r="AE159" i="15"/>
  <c r="AC159" i="15"/>
  <c r="AA159" i="15"/>
  <c r="Y159" i="15"/>
  <c r="W159" i="15"/>
  <c r="U159" i="15"/>
  <c r="S159" i="15"/>
  <c r="Q159" i="15"/>
  <c r="O159" i="15"/>
  <c r="M159" i="15"/>
  <c r="K159" i="15"/>
  <c r="I159" i="15"/>
  <c r="G159" i="15"/>
  <c r="E159" i="15"/>
  <c r="AQ158" i="15"/>
  <c r="AO158" i="15"/>
  <c r="AM158" i="15"/>
  <c r="AK158" i="15"/>
  <c r="AI158" i="15"/>
  <c r="AG158" i="15"/>
  <c r="AE158" i="15"/>
  <c r="AC158" i="15"/>
  <c r="AA158" i="15"/>
  <c r="Y158" i="15"/>
  <c r="W158" i="15"/>
  <c r="U158" i="15"/>
  <c r="S158" i="15"/>
  <c r="Q158" i="15"/>
  <c r="O158" i="15"/>
  <c r="M158" i="15"/>
  <c r="K158" i="15"/>
  <c r="I158" i="15"/>
  <c r="G158" i="15"/>
  <c r="E158" i="15"/>
  <c r="AQ157" i="15"/>
  <c r="AO157" i="15"/>
  <c r="AM157" i="15"/>
  <c r="AK157" i="15"/>
  <c r="AI157" i="15"/>
  <c r="AG157" i="15"/>
  <c r="AE157" i="15"/>
  <c r="AC157" i="15"/>
  <c r="AA157" i="15"/>
  <c r="Y157" i="15"/>
  <c r="W157" i="15"/>
  <c r="U157" i="15"/>
  <c r="S157" i="15"/>
  <c r="Q157" i="15"/>
  <c r="O157" i="15"/>
  <c r="M157" i="15"/>
  <c r="K157" i="15"/>
  <c r="I157" i="15"/>
  <c r="G157" i="15"/>
  <c r="E157" i="15"/>
  <c r="AQ156" i="15"/>
  <c r="AO156" i="15"/>
  <c r="AM156" i="15"/>
  <c r="AK156" i="15"/>
  <c r="AI156" i="15"/>
  <c r="AG156" i="15"/>
  <c r="AE156" i="15"/>
  <c r="AC156" i="15"/>
  <c r="AA156" i="15"/>
  <c r="Y156" i="15"/>
  <c r="W156" i="15"/>
  <c r="U156" i="15"/>
  <c r="S156" i="15"/>
  <c r="Q156" i="15"/>
  <c r="O156" i="15"/>
  <c r="M156" i="15"/>
  <c r="K156" i="15"/>
  <c r="I156" i="15"/>
  <c r="G156" i="15"/>
  <c r="E156" i="15"/>
  <c r="AQ155" i="15"/>
  <c r="AO155" i="15"/>
  <c r="AM155" i="15"/>
  <c r="AK155" i="15"/>
  <c r="AI155" i="15"/>
  <c r="AG155" i="15"/>
  <c r="AE155" i="15"/>
  <c r="AC155" i="15"/>
  <c r="AA155" i="15"/>
  <c r="Y155" i="15"/>
  <c r="W155" i="15"/>
  <c r="U155" i="15"/>
  <c r="S155" i="15"/>
  <c r="Q155" i="15"/>
  <c r="O155" i="15"/>
  <c r="M155" i="15"/>
  <c r="K155" i="15"/>
  <c r="I155" i="15"/>
  <c r="G155" i="15"/>
  <c r="E155" i="15"/>
  <c r="AQ154" i="15"/>
  <c r="AO154" i="15"/>
  <c r="AM154" i="15"/>
  <c r="AK154" i="15"/>
  <c r="AI154" i="15"/>
  <c r="AG154" i="15"/>
  <c r="AE154" i="15"/>
  <c r="AC154" i="15"/>
  <c r="AA154" i="15"/>
  <c r="Y154" i="15"/>
  <c r="W154" i="15"/>
  <c r="U154" i="15"/>
  <c r="S154" i="15"/>
  <c r="Q154" i="15"/>
  <c r="O154" i="15"/>
  <c r="M154" i="15"/>
  <c r="K154" i="15"/>
  <c r="I154" i="15"/>
  <c r="G154" i="15"/>
  <c r="E154" i="15"/>
  <c r="AQ153" i="15"/>
  <c r="AO153" i="15"/>
  <c r="AM153" i="15"/>
  <c r="AK153" i="15"/>
  <c r="AI153" i="15"/>
  <c r="AG153" i="15"/>
  <c r="AE153" i="15"/>
  <c r="AC153" i="15"/>
  <c r="AA153" i="15"/>
  <c r="Y153" i="15"/>
  <c r="W153" i="15"/>
  <c r="U153" i="15"/>
  <c r="S153" i="15"/>
  <c r="Q153" i="15"/>
  <c r="O153" i="15"/>
  <c r="M153" i="15"/>
  <c r="K153" i="15"/>
  <c r="I153" i="15"/>
  <c r="G153" i="15"/>
  <c r="E153" i="15"/>
  <c r="AQ152" i="15"/>
  <c r="AO152" i="15"/>
  <c r="AM152" i="15"/>
  <c r="AK152" i="15"/>
  <c r="AI152" i="15"/>
  <c r="AG152" i="15"/>
  <c r="AE152" i="15"/>
  <c r="AC152" i="15"/>
  <c r="AA152" i="15"/>
  <c r="Y152" i="15"/>
  <c r="W152" i="15"/>
  <c r="U152" i="15"/>
  <c r="S152" i="15"/>
  <c r="Q152" i="15"/>
  <c r="O152" i="15"/>
  <c r="M152" i="15"/>
  <c r="K152" i="15"/>
  <c r="I152" i="15"/>
  <c r="G152" i="15"/>
  <c r="E152" i="15"/>
  <c r="AQ151" i="15"/>
  <c r="AO151" i="15"/>
  <c r="AM151" i="15"/>
  <c r="AK151" i="15"/>
  <c r="AI151" i="15"/>
  <c r="AG151" i="15"/>
  <c r="AE151" i="15"/>
  <c r="AC151" i="15"/>
  <c r="AA151" i="15"/>
  <c r="Y151" i="15"/>
  <c r="W151" i="15"/>
  <c r="U151" i="15"/>
  <c r="S151" i="15"/>
  <c r="Q151" i="15"/>
  <c r="O151" i="15"/>
  <c r="M151" i="15"/>
  <c r="K151" i="15"/>
  <c r="I151" i="15"/>
  <c r="G151" i="15"/>
  <c r="E151" i="15"/>
  <c r="AQ150" i="15"/>
  <c r="AO150" i="15"/>
  <c r="AM150" i="15"/>
  <c r="AK150" i="15"/>
  <c r="AI150" i="15"/>
  <c r="AG150" i="15"/>
  <c r="AE150" i="15"/>
  <c r="AC150" i="15"/>
  <c r="AA150" i="15"/>
  <c r="Y150" i="15"/>
  <c r="W150" i="15"/>
  <c r="U150" i="15"/>
  <c r="S150" i="15"/>
  <c r="Q150" i="15"/>
  <c r="O150" i="15"/>
  <c r="M150" i="15"/>
  <c r="K150" i="15"/>
  <c r="I150" i="15"/>
  <c r="G150" i="15"/>
  <c r="E150" i="15"/>
  <c r="AQ149" i="15"/>
  <c r="AO149" i="15"/>
  <c r="AM149" i="15"/>
  <c r="AK149" i="15"/>
  <c r="AI149" i="15"/>
  <c r="AG149" i="15"/>
  <c r="AE149" i="15"/>
  <c r="AC149" i="15"/>
  <c r="AA149" i="15"/>
  <c r="Y149" i="15"/>
  <c r="W149" i="15"/>
  <c r="U149" i="15"/>
  <c r="S149" i="15"/>
  <c r="Q149" i="15"/>
  <c r="O149" i="15"/>
  <c r="M149" i="15"/>
  <c r="K149" i="15"/>
  <c r="I149" i="15"/>
  <c r="G149" i="15"/>
  <c r="E149" i="15"/>
  <c r="AQ148" i="15"/>
  <c r="AO148" i="15"/>
  <c r="AM148" i="15"/>
  <c r="AK148" i="15"/>
  <c r="AI148" i="15"/>
  <c r="AG148" i="15"/>
  <c r="AE148" i="15"/>
  <c r="AC148" i="15"/>
  <c r="AA148" i="15"/>
  <c r="Y148" i="15"/>
  <c r="W148" i="15"/>
  <c r="U148" i="15"/>
  <c r="S148" i="15"/>
  <c r="Q148" i="15"/>
  <c r="O148" i="15"/>
  <c r="M148" i="15"/>
  <c r="K148" i="15"/>
  <c r="I148" i="15"/>
  <c r="G148" i="15"/>
  <c r="E148" i="15"/>
  <c r="AQ147" i="15"/>
  <c r="AO147" i="15"/>
  <c r="AM147" i="15"/>
  <c r="AK147" i="15"/>
  <c r="AI147" i="15"/>
  <c r="AG147" i="15"/>
  <c r="AE147" i="15"/>
  <c r="AC147" i="15"/>
  <c r="AA147" i="15"/>
  <c r="Y147" i="15"/>
  <c r="W147" i="15"/>
  <c r="U147" i="15"/>
  <c r="S147" i="15"/>
  <c r="Q147" i="15"/>
  <c r="O147" i="15"/>
  <c r="M147" i="15"/>
  <c r="K147" i="15"/>
  <c r="I147" i="15"/>
  <c r="G147" i="15"/>
  <c r="E147" i="15"/>
  <c r="AQ146" i="15"/>
  <c r="AO146" i="15"/>
  <c r="AM146" i="15"/>
  <c r="AK146" i="15"/>
  <c r="AI146" i="15"/>
  <c r="AG146" i="15"/>
  <c r="AE146" i="15"/>
  <c r="AC146" i="15"/>
  <c r="AA146" i="15"/>
  <c r="Y146" i="15"/>
  <c r="W146" i="15"/>
  <c r="U146" i="15"/>
  <c r="S146" i="15"/>
  <c r="Q146" i="15"/>
  <c r="O146" i="15"/>
  <c r="M146" i="15"/>
  <c r="K146" i="15"/>
  <c r="I146" i="15"/>
  <c r="G146" i="15"/>
  <c r="E146" i="15"/>
  <c r="AQ145" i="15"/>
  <c r="AO145" i="15"/>
  <c r="AM145" i="15"/>
  <c r="AK145" i="15"/>
  <c r="AI145" i="15"/>
  <c r="AG145" i="15"/>
  <c r="AE145" i="15"/>
  <c r="AC145" i="15"/>
  <c r="AA145" i="15"/>
  <c r="Y145" i="15"/>
  <c r="W145" i="15"/>
  <c r="U145" i="15"/>
  <c r="S145" i="15"/>
  <c r="Q145" i="15"/>
  <c r="O145" i="15"/>
  <c r="M145" i="15"/>
  <c r="K145" i="15"/>
  <c r="I145" i="15"/>
  <c r="G145" i="15"/>
  <c r="E145" i="15"/>
  <c r="AQ144" i="15"/>
  <c r="AO144" i="15"/>
  <c r="AM144" i="15"/>
  <c r="AK144" i="15"/>
  <c r="AI144" i="15"/>
  <c r="AG144" i="15"/>
  <c r="AE144" i="15"/>
  <c r="AC144" i="15"/>
  <c r="AA144" i="15"/>
  <c r="Y144" i="15"/>
  <c r="W144" i="15"/>
  <c r="U144" i="15"/>
  <c r="S144" i="15"/>
  <c r="Q144" i="15"/>
  <c r="O144" i="15"/>
  <c r="M144" i="15"/>
  <c r="K144" i="15"/>
  <c r="I144" i="15"/>
  <c r="G144" i="15"/>
  <c r="E144" i="15"/>
  <c r="AQ143" i="15"/>
  <c r="AO143" i="15"/>
  <c r="AM143" i="15"/>
  <c r="AK143" i="15"/>
  <c r="AI143" i="15"/>
  <c r="AG143" i="15"/>
  <c r="AE143" i="15"/>
  <c r="AC143" i="15"/>
  <c r="AA143" i="15"/>
  <c r="Y143" i="15"/>
  <c r="W143" i="15"/>
  <c r="U143" i="15"/>
  <c r="S143" i="15"/>
  <c r="Q143" i="15"/>
  <c r="O143" i="15"/>
  <c r="M143" i="15"/>
  <c r="K143" i="15"/>
  <c r="I143" i="15"/>
  <c r="G143" i="15"/>
  <c r="E143" i="15"/>
  <c r="AQ142" i="15"/>
  <c r="AO142" i="15"/>
  <c r="AM142" i="15"/>
  <c r="AK142" i="15"/>
  <c r="AI142" i="15"/>
  <c r="AG142" i="15"/>
  <c r="AE142" i="15"/>
  <c r="AC142" i="15"/>
  <c r="AA142" i="15"/>
  <c r="Y142" i="15"/>
  <c r="W142" i="15"/>
  <c r="U142" i="15"/>
  <c r="S142" i="15"/>
  <c r="Q142" i="15"/>
  <c r="O142" i="15"/>
  <c r="M142" i="15"/>
  <c r="K142" i="15"/>
  <c r="I142" i="15"/>
  <c r="G142" i="15"/>
  <c r="E142" i="15"/>
  <c r="AQ141" i="15"/>
  <c r="AO141" i="15"/>
  <c r="AM141" i="15"/>
  <c r="AK141" i="15"/>
  <c r="AI141" i="15"/>
  <c r="AG141" i="15"/>
  <c r="AE141" i="15"/>
  <c r="AC141" i="15"/>
  <c r="AA141" i="15"/>
  <c r="Y141" i="15"/>
  <c r="W141" i="15"/>
  <c r="U141" i="15"/>
  <c r="S141" i="15"/>
  <c r="Q141" i="15"/>
  <c r="O141" i="15"/>
  <c r="M141" i="15"/>
  <c r="K141" i="15"/>
  <c r="I141" i="15"/>
  <c r="G141" i="15"/>
  <c r="E141" i="15"/>
  <c r="AQ140" i="15"/>
  <c r="AO140" i="15"/>
  <c r="AM140" i="15"/>
  <c r="AK140" i="15"/>
  <c r="AI140" i="15"/>
  <c r="AG140" i="15"/>
  <c r="AE140" i="15"/>
  <c r="AC140" i="15"/>
  <c r="AA140" i="15"/>
  <c r="Y140" i="15"/>
  <c r="W140" i="15"/>
  <c r="U140" i="15"/>
  <c r="S140" i="15"/>
  <c r="Q140" i="15"/>
  <c r="O140" i="15"/>
  <c r="M140" i="15"/>
  <c r="K140" i="15"/>
  <c r="I140" i="15"/>
  <c r="G140" i="15"/>
  <c r="E140" i="15"/>
  <c r="AQ139" i="15"/>
  <c r="AO139" i="15"/>
  <c r="AM139" i="15"/>
  <c r="AK139" i="15"/>
  <c r="AI139" i="15"/>
  <c r="AG139" i="15"/>
  <c r="AE139" i="15"/>
  <c r="AC139" i="15"/>
  <c r="AA139" i="15"/>
  <c r="Y139" i="15"/>
  <c r="W139" i="15"/>
  <c r="U139" i="15"/>
  <c r="S139" i="15"/>
  <c r="Q139" i="15"/>
  <c r="O139" i="15"/>
  <c r="M139" i="15"/>
  <c r="K139" i="15"/>
  <c r="I139" i="15"/>
  <c r="G139" i="15"/>
  <c r="E139" i="15"/>
  <c r="AQ138" i="15"/>
  <c r="AO138" i="15"/>
  <c r="AM138" i="15"/>
  <c r="AK138" i="15"/>
  <c r="AI138" i="15"/>
  <c r="AG138" i="15"/>
  <c r="AE138" i="15"/>
  <c r="AC138" i="15"/>
  <c r="AA138" i="15"/>
  <c r="Y138" i="15"/>
  <c r="W138" i="15"/>
  <c r="U138" i="15"/>
  <c r="S138" i="15"/>
  <c r="Q138" i="15"/>
  <c r="O138" i="15"/>
  <c r="M138" i="15"/>
  <c r="K138" i="15"/>
  <c r="I138" i="15"/>
  <c r="G138" i="15"/>
  <c r="E138" i="15"/>
  <c r="AQ137" i="15"/>
  <c r="AO137" i="15"/>
  <c r="AM137" i="15"/>
  <c r="AK137" i="15"/>
  <c r="AI137" i="15"/>
  <c r="AG137" i="15"/>
  <c r="AE137" i="15"/>
  <c r="AC137" i="15"/>
  <c r="AA137" i="15"/>
  <c r="Y137" i="15"/>
  <c r="W137" i="15"/>
  <c r="U137" i="15"/>
  <c r="S137" i="15"/>
  <c r="Q137" i="15"/>
  <c r="O137" i="15"/>
  <c r="M137" i="15"/>
  <c r="K137" i="15"/>
  <c r="I137" i="15"/>
  <c r="G137" i="15"/>
  <c r="E137" i="15"/>
  <c r="AQ136" i="15"/>
  <c r="AO136" i="15"/>
  <c r="AM136" i="15"/>
  <c r="AK136" i="15"/>
  <c r="AI136" i="15"/>
  <c r="AG136" i="15"/>
  <c r="AE136" i="15"/>
  <c r="AC136" i="15"/>
  <c r="AA136" i="15"/>
  <c r="Y136" i="15"/>
  <c r="W136" i="15"/>
  <c r="U136" i="15"/>
  <c r="S136" i="15"/>
  <c r="Q136" i="15"/>
  <c r="O136" i="15"/>
  <c r="M136" i="15"/>
  <c r="K136" i="15"/>
  <c r="I136" i="15"/>
  <c r="G136" i="15"/>
  <c r="E136" i="15"/>
  <c r="AQ135" i="15"/>
  <c r="AO135" i="15"/>
  <c r="AM135" i="15"/>
  <c r="AK135" i="15"/>
  <c r="AI135" i="15"/>
  <c r="AG135" i="15"/>
  <c r="AE135" i="15"/>
  <c r="AC135" i="15"/>
  <c r="AA135" i="15"/>
  <c r="Y135" i="15"/>
  <c r="W135" i="15"/>
  <c r="U135" i="15"/>
  <c r="S135" i="15"/>
  <c r="Q135" i="15"/>
  <c r="O135" i="15"/>
  <c r="M135" i="15"/>
  <c r="K135" i="15"/>
  <c r="I135" i="15"/>
  <c r="G135" i="15"/>
  <c r="E135" i="15"/>
  <c r="AQ134" i="15"/>
  <c r="AO134" i="15"/>
  <c r="AM134" i="15"/>
  <c r="AK134" i="15"/>
  <c r="AI134" i="15"/>
  <c r="AG134" i="15"/>
  <c r="AE134" i="15"/>
  <c r="AC134" i="15"/>
  <c r="AA134" i="15"/>
  <c r="Y134" i="15"/>
  <c r="W134" i="15"/>
  <c r="U134" i="15"/>
  <c r="S134" i="15"/>
  <c r="Q134" i="15"/>
  <c r="O134" i="15"/>
  <c r="M134" i="15"/>
  <c r="K134" i="15"/>
  <c r="I134" i="15"/>
  <c r="G134" i="15"/>
  <c r="E134" i="15"/>
  <c r="AQ133" i="15"/>
  <c r="AO133" i="15"/>
  <c r="AM133" i="15"/>
  <c r="AK133" i="15"/>
  <c r="AI133" i="15"/>
  <c r="AG133" i="15"/>
  <c r="AE133" i="15"/>
  <c r="AC133" i="15"/>
  <c r="AA133" i="15"/>
  <c r="Y133" i="15"/>
  <c r="W133" i="15"/>
  <c r="U133" i="15"/>
  <c r="S133" i="15"/>
  <c r="Q133" i="15"/>
  <c r="O133" i="15"/>
  <c r="M133" i="15"/>
  <c r="K133" i="15"/>
  <c r="I133" i="15"/>
  <c r="G133" i="15"/>
  <c r="E133" i="15"/>
  <c r="AQ132" i="15"/>
  <c r="AO132" i="15"/>
  <c r="AM132" i="15"/>
  <c r="AK132" i="15"/>
  <c r="AI132" i="15"/>
  <c r="AG132" i="15"/>
  <c r="AE132" i="15"/>
  <c r="AC132" i="15"/>
  <c r="AA132" i="15"/>
  <c r="Y132" i="15"/>
  <c r="W132" i="15"/>
  <c r="U132" i="15"/>
  <c r="S132" i="15"/>
  <c r="Q132" i="15"/>
  <c r="O132" i="15"/>
  <c r="M132" i="15"/>
  <c r="K132" i="15"/>
  <c r="I132" i="15"/>
  <c r="G132" i="15"/>
  <c r="E132" i="15"/>
  <c r="AQ131" i="15"/>
  <c r="AO131" i="15"/>
  <c r="AM131" i="15"/>
  <c r="AK131" i="15"/>
  <c r="AI131" i="15"/>
  <c r="AG131" i="15"/>
  <c r="AE131" i="15"/>
  <c r="AC131" i="15"/>
  <c r="AA131" i="15"/>
  <c r="Y131" i="15"/>
  <c r="W131" i="15"/>
  <c r="U131" i="15"/>
  <c r="S131" i="15"/>
  <c r="Q131" i="15"/>
  <c r="O131" i="15"/>
  <c r="M131" i="15"/>
  <c r="K131" i="15"/>
  <c r="I131" i="15"/>
  <c r="G131" i="15"/>
  <c r="E131" i="15"/>
  <c r="AQ130" i="15"/>
  <c r="AO130" i="15"/>
  <c r="AM130" i="15"/>
  <c r="AK130" i="15"/>
  <c r="AI130" i="15"/>
  <c r="AG130" i="15"/>
  <c r="AE130" i="15"/>
  <c r="AC130" i="15"/>
  <c r="AA130" i="15"/>
  <c r="Y130" i="15"/>
  <c r="W130" i="15"/>
  <c r="U130" i="15"/>
  <c r="S130" i="15"/>
  <c r="Q130" i="15"/>
  <c r="O130" i="15"/>
  <c r="M130" i="15"/>
  <c r="K130" i="15"/>
  <c r="I130" i="15"/>
  <c r="G130" i="15"/>
  <c r="E130" i="15"/>
  <c r="AQ129" i="15"/>
  <c r="AO129" i="15"/>
  <c r="AM129" i="15"/>
  <c r="AK129" i="15"/>
  <c r="AI129" i="15"/>
  <c r="AG129" i="15"/>
  <c r="AE129" i="15"/>
  <c r="AC129" i="15"/>
  <c r="AA129" i="15"/>
  <c r="Y129" i="15"/>
  <c r="W129" i="15"/>
  <c r="U129" i="15"/>
  <c r="S129" i="15"/>
  <c r="Q129" i="15"/>
  <c r="O129" i="15"/>
  <c r="M129" i="15"/>
  <c r="K129" i="15"/>
  <c r="I129" i="15"/>
  <c r="G129" i="15"/>
  <c r="E129" i="15"/>
  <c r="AQ128" i="15"/>
  <c r="AO128" i="15"/>
  <c r="AM128" i="15"/>
  <c r="AK128" i="15"/>
  <c r="AI128" i="15"/>
  <c r="AG128" i="15"/>
  <c r="AE128" i="15"/>
  <c r="AC128" i="15"/>
  <c r="AA128" i="15"/>
  <c r="Y128" i="15"/>
  <c r="W128" i="15"/>
  <c r="U128" i="15"/>
  <c r="S128" i="15"/>
  <c r="Q128" i="15"/>
  <c r="O128" i="15"/>
  <c r="M128" i="15"/>
  <c r="K128" i="15"/>
  <c r="I128" i="15"/>
  <c r="G128" i="15"/>
  <c r="E128" i="15"/>
  <c r="AQ127" i="15"/>
  <c r="AO127" i="15"/>
  <c r="AM127" i="15"/>
  <c r="AK127" i="15"/>
  <c r="AI127" i="15"/>
  <c r="AG127" i="15"/>
  <c r="AE127" i="15"/>
  <c r="AC127" i="15"/>
  <c r="AA127" i="15"/>
  <c r="Y127" i="15"/>
  <c r="W127" i="15"/>
  <c r="U127" i="15"/>
  <c r="S127" i="15"/>
  <c r="Q127" i="15"/>
  <c r="O127" i="15"/>
  <c r="M127" i="15"/>
  <c r="K127" i="15"/>
  <c r="I127" i="15"/>
  <c r="G127" i="15"/>
  <c r="E127" i="15"/>
  <c r="AQ126" i="15"/>
  <c r="AO126" i="15"/>
  <c r="AM126" i="15"/>
  <c r="AK126" i="15"/>
  <c r="AI126" i="15"/>
  <c r="AG126" i="15"/>
  <c r="AE126" i="15"/>
  <c r="AC126" i="15"/>
  <c r="AA126" i="15"/>
  <c r="Y126" i="15"/>
  <c r="W126" i="15"/>
  <c r="U126" i="15"/>
  <c r="S126" i="15"/>
  <c r="Q126" i="15"/>
  <c r="O126" i="15"/>
  <c r="M126" i="15"/>
  <c r="K126" i="15"/>
  <c r="I126" i="15"/>
  <c r="G126" i="15"/>
  <c r="E126" i="15"/>
  <c r="AQ125" i="15"/>
  <c r="AO125" i="15"/>
  <c r="AM125" i="15"/>
  <c r="AK125" i="15"/>
  <c r="AI125" i="15"/>
  <c r="AG125" i="15"/>
  <c r="AE125" i="15"/>
  <c r="AC125" i="15"/>
  <c r="AA125" i="15"/>
  <c r="Y125" i="15"/>
  <c r="W125" i="15"/>
  <c r="U125" i="15"/>
  <c r="S125" i="15"/>
  <c r="Q125" i="15"/>
  <c r="O125" i="15"/>
  <c r="M125" i="15"/>
  <c r="K125" i="15"/>
  <c r="I125" i="15"/>
  <c r="G125" i="15"/>
  <c r="E125" i="15"/>
  <c r="AQ124" i="15"/>
  <c r="AO124" i="15"/>
  <c r="AM124" i="15"/>
  <c r="AK124" i="15"/>
  <c r="AI124" i="15"/>
  <c r="AG124" i="15"/>
  <c r="AE124" i="15"/>
  <c r="AC124" i="15"/>
  <c r="AA124" i="15"/>
  <c r="Y124" i="15"/>
  <c r="W124" i="15"/>
  <c r="U124" i="15"/>
  <c r="S124" i="15"/>
  <c r="Q124" i="15"/>
  <c r="O124" i="15"/>
  <c r="M124" i="15"/>
  <c r="K124" i="15"/>
  <c r="I124" i="15"/>
  <c r="G124" i="15"/>
  <c r="E124" i="15"/>
  <c r="AQ123" i="15"/>
  <c r="AO123" i="15"/>
  <c r="AM123" i="15"/>
  <c r="AK123" i="15"/>
  <c r="AI123" i="15"/>
  <c r="AG123" i="15"/>
  <c r="AE123" i="15"/>
  <c r="AC123" i="15"/>
  <c r="AA123" i="15"/>
  <c r="Y123" i="15"/>
  <c r="W123" i="15"/>
  <c r="U123" i="15"/>
  <c r="S123" i="15"/>
  <c r="Q123" i="15"/>
  <c r="O123" i="15"/>
  <c r="M123" i="15"/>
  <c r="K123" i="15"/>
  <c r="I123" i="15"/>
  <c r="G123" i="15"/>
  <c r="E123" i="15"/>
  <c r="AQ122" i="15"/>
  <c r="AO122" i="15"/>
  <c r="AM122" i="15"/>
  <c r="AK122" i="15"/>
  <c r="AI122" i="15"/>
  <c r="AG122" i="15"/>
  <c r="AE122" i="15"/>
  <c r="AC122" i="15"/>
  <c r="AA122" i="15"/>
  <c r="Y122" i="15"/>
  <c r="W122" i="15"/>
  <c r="U122" i="15"/>
  <c r="S122" i="15"/>
  <c r="Q122" i="15"/>
  <c r="O122" i="15"/>
  <c r="M122" i="15"/>
  <c r="K122" i="15"/>
  <c r="I122" i="15"/>
  <c r="G122" i="15"/>
  <c r="E122" i="15"/>
  <c r="AQ121" i="15"/>
  <c r="AO121" i="15"/>
  <c r="AM121" i="15"/>
  <c r="AK121" i="15"/>
  <c r="AI121" i="15"/>
  <c r="AG121" i="15"/>
  <c r="AE121" i="15"/>
  <c r="AC121" i="15"/>
  <c r="AA121" i="15"/>
  <c r="Y121" i="15"/>
  <c r="W121" i="15"/>
  <c r="U121" i="15"/>
  <c r="S121" i="15"/>
  <c r="Q121" i="15"/>
  <c r="O121" i="15"/>
  <c r="M121" i="15"/>
  <c r="K121" i="15"/>
  <c r="I121" i="15"/>
  <c r="G121" i="15"/>
  <c r="E121" i="15"/>
  <c r="AQ120" i="15"/>
  <c r="AO120" i="15"/>
  <c r="AM120" i="15"/>
  <c r="AK120" i="15"/>
  <c r="AI120" i="15"/>
  <c r="AG120" i="15"/>
  <c r="AE120" i="15"/>
  <c r="AC120" i="15"/>
  <c r="AA120" i="15"/>
  <c r="Y120" i="15"/>
  <c r="W120" i="15"/>
  <c r="U120" i="15"/>
  <c r="S120" i="15"/>
  <c r="Q120" i="15"/>
  <c r="O120" i="15"/>
  <c r="M120" i="15"/>
  <c r="K120" i="15"/>
  <c r="I120" i="15"/>
  <c r="G120" i="15"/>
  <c r="E120" i="15"/>
  <c r="AQ119" i="15"/>
  <c r="AO119" i="15"/>
  <c r="AM119" i="15"/>
  <c r="AK119" i="15"/>
  <c r="AI119" i="15"/>
  <c r="AG119" i="15"/>
  <c r="AE119" i="15"/>
  <c r="AC119" i="15"/>
  <c r="AA119" i="15"/>
  <c r="Y119" i="15"/>
  <c r="W119" i="15"/>
  <c r="U119" i="15"/>
  <c r="S119" i="15"/>
  <c r="Q119" i="15"/>
  <c r="O119" i="15"/>
  <c r="M119" i="15"/>
  <c r="K119" i="15"/>
  <c r="I119" i="15"/>
  <c r="G119" i="15"/>
  <c r="E119" i="15"/>
  <c r="AQ118" i="15"/>
  <c r="AO118" i="15"/>
  <c r="AM118" i="15"/>
  <c r="AK118" i="15"/>
  <c r="AI118" i="15"/>
  <c r="AG118" i="15"/>
  <c r="AE118" i="15"/>
  <c r="AC118" i="15"/>
  <c r="AA118" i="15"/>
  <c r="Y118" i="15"/>
  <c r="W118" i="15"/>
  <c r="U118" i="15"/>
  <c r="S118" i="15"/>
  <c r="Q118" i="15"/>
  <c r="O118" i="15"/>
  <c r="M118" i="15"/>
  <c r="K118" i="15"/>
  <c r="I118" i="15"/>
  <c r="G118" i="15"/>
  <c r="E118" i="15"/>
  <c r="AQ117" i="15"/>
  <c r="AO117" i="15"/>
  <c r="AM117" i="15"/>
  <c r="AK117" i="15"/>
  <c r="AI117" i="15"/>
  <c r="AG117" i="15"/>
  <c r="AE117" i="15"/>
  <c r="AC117" i="15"/>
  <c r="AA117" i="15"/>
  <c r="Y117" i="15"/>
  <c r="W117" i="15"/>
  <c r="U117" i="15"/>
  <c r="S117" i="15"/>
  <c r="Q117" i="15"/>
  <c r="O117" i="15"/>
  <c r="M117" i="15"/>
  <c r="K117" i="15"/>
  <c r="I117" i="15"/>
  <c r="G117" i="15"/>
  <c r="E117" i="15"/>
  <c r="AQ116" i="15"/>
  <c r="AO116" i="15"/>
  <c r="AM116" i="15"/>
  <c r="AK116" i="15"/>
  <c r="AI116" i="15"/>
  <c r="AG116" i="15"/>
  <c r="AE116" i="15"/>
  <c r="AC116" i="15"/>
  <c r="AA116" i="15"/>
  <c r="Y116" i="15"/>
  <c r="W116" i="15"/>
  <c r="U116" i="15"/>
  <c r="S116" i="15"/>
  <c r="Q116" i="15"/>
  <c r="O116" i="15"/>
  <c r="M116" i="15"/>
  <c r="K116" i="15"/>
  <c r="I116" i="15"/>
  <c r="G116" i="15"/>
  <c r="E116" i="15"/>
  <c r="AQ115" i="15"/>
  <c r="AO115" i="15"/>
  <c r="AM115" i="15"/>
  <c r="AK115" i="15"/>
  <c r="AI115" i="15"/>
  <c r="AG115" i="15"/>
  <c r="AE115" i="15"/>
  <c r="AC115" i="15"/>
  <c r="AA115" i="15"/>
  <c r="Y115" i="15"/>
  <c r="W115" i="15"/>
  <c r="U115" i="15"/>
  <c r="S115" i="15"/>
  <c r="Q115" i="15"/>
  <c r="O115" i="15"/>
  <c r="M115" i="15"/>
  <c r="K115" i="15"/>
  <c r="I115" i="15"/>
  <c r="G115" i="15"/>
  <c r="E115" i="15"/>
  <c r="AQ114" i="15"/>
  <c r="AO114" i="15"/>
  <c r="AM114" i="15"/>
  <c r="AK114" i="15"/>
  <c r="AI114" i="15"/>
  <c r="AG114" i="15"/>
  <c r="AE114" i="15"/>
  <c r="AC114" i="15"/>
  <c r="AA114" i="15"/>
  <c r="Y114" i="15"/>
  <c r="W114" i="15"/>
  <c r="U114" i="15"/>
  <c r="S114" i="15"/>
  <c r="Q114" i="15"/>
  <c r="O114" i="15"/>
  <c r="M114" i="15"/>
  <c r="K114" i="15"/>
  <c r="I114" i="15"/>
  <c r="G114" i="15"/>
  <c r="E114" i="15"/>
  <c r="AQ113" i="15"/>
  <c r="AO113" i="15"/>
  <c r="AM113" i="15"/>
  <c r="AK113" i="15"/>
  <c r="AI113" i="15"/>
  <c r="AG113" i="15"/>
  <c r="AE113" i="15"/>
  <c r="AC113" i="15"/>
  <c r="AA113" i="15"/>
  <c r="Y113" i="15"/>
  <c r="W113" i="15"/>
  <c r="U113" i="15"/>
  <c r="S113" i="15"/>
  <c r="Q113" i="15"/>
  <c r="O113" i="15"/>
  <c r="M113" i="15"/>
  <c r="K113" i="15"/>
  <c r="I113" i="15"/>
  <c r="G113" i="15"/>
  <c r="E113" i="15"/>
  <c r="AQ112" i="15"/>
  <c r="AO112" i="15"/>
  <c r="AM112" i="15"/>
  <c r="AK112" i="15"/>
  <c r="AI112" i="15"/>
  <c r="AG112" i="15"/>
  <c r="AE112" i="15"/>
  <c r="AC112" i="15"/>
  <c r="AA112" i="15"/>
  <c r="Y112" i="15"/>
  <c r="W112" i="15"/>
  <c r="U112" i="15"/>
  <c r="S112" i="15"/>
  <c r="Q112" i="15"/>
  <c r="O112" i="15"/>
  <c r="M112" i="15"/>
  <c r="K112" i="15"/>
  <c r="I112" i="15"/>
  <c r="G112" i="15"/>
  <c r="E112" i="15"/>
  <c r="AQ111" i="15"/>
  <c r="AO111" i="15"/>
  <c r="AM111" i="15"/>
  <c r="AK111" i="15"/>
  <c r="AI111" i="15"/>
  <c r="AG111" i="15"/>
  <c r="AE111" i="15"/>
  <c r="AC111" i="15"/>
  <c r="AA111" i="15"/>
  <c r="Y111" i="15"/>
  <c r="W111" i="15"/>
  <c r="U111" i="15"/>
  <c r="S111" i="15"/>
  <c r="Q111" i="15"/>
  <c r="O111" i="15"/>
  <c r="M111" i="15"/>
  <c r="K111" i="15"/>
  <c r="I111" i="15"/>
  <c r="G111" i="15"/>
  <c r="E111" i="15"/>
  <c r="AQ110" i="15"/>
  <c r="AO110" i="15"/>
  <c r="AM110" i="15"/>
  <c r="AK110" i="15"/>
  <c r="AI110" i="15"/>
  <c r="AG110" i="15"/>
  <c r="AE110" i="15"/>
  <c r="AC110" i="15"/>
  <c r="AA110" i="15"/>
  <c r="Y110" i="15"/>
  <c r="W110" i="15"/>
  <c r="U110" i="15"/>
  <c r="S110" i="15"/>
  <c r="Q110" i="15"/>
  <c r="O110" i="15"/>
  <c r="M110" i="15"/>
  <c r="K110" i="15"/>
  <c r="I110" i="15"/>
  <c r="G110" i="15"/>
  <c r="E110" i="15"/>
  <c r="AQ109" i="15"/>
  <c r="AO109" i="15"/>
  <c r="AM109" i="15"/>
  <c r="AK109" i="15"/>
  <c r="AI109" i="15"/>
  <c r="AG109" i="15"/>
  <c r="AE109" i="15"/>
  <c r="AC109" i="15"/>
  <c r="AA109" i="15"/>
  <c r="Y109" i="15"/>
  <c r="W109" i="15"/>
  <c r="U109" i="15"/>
  <c r="S109" i="15"/>
  <c r="Q109" i="15"/>
  <c r="O109" i="15"/>
  <c r="M109" i="15"/>
  <c r="K109" i="15"/>
  <c r="I109" i="15"/>
  <c r="G109" i="15"/>
  <c r="E109" i="15"/>
  <c r="AQ108" i="15"/>
  <c r="AO108" i="15"/>
  <c r="AM108" i="15"/>
  <c r="AK108" i="15"/>
  <c r="AI108" i="15"/>
  <c r="AG108" i="15"/>
  <c r="AE108" i="15"/>
  <c r="AC108" i="15"/>
  <c r="AA108" i="15"/>
  <c r="Y108" i="15"/>
  <c r="W108" i="15"/>
  <c r="U108" i="15"/>
  <c r="S108" i="15"/>
  <c r="Q108" i="15"/>
  <c r="O108" i="15"/>
  <c r="M108" i="15"/>
  <c r="K108" i="15"/>
  <c r="I108" i="15"/>
  <c r="G108" i="15"/>
  <c r="E108" i="15"/>
  <c r="AQ107" i="15"/>
  <c r="AO107" i="15"/>
  <c r="AM107" i="15"/>
  <c r="AK107" i="15"/>
  <c r="AI107" i="15"/>
  <c r="AG107" i="15"/>
  <c r="AE107" i="15"/>
  <c r="AC107" i="15"/>
  <c r="AA107" i="15"/>
  <c r="Y107" i="15"/>
  <c r="W107" i="15"/>
  <c r="U107" i="15"/>
  <c r="S107" i="15"/>
  <c r="Q107" i="15"/>
  <c r="O107" i="15"/>
  <c r="M107" i="15"/>
  <c r="K107" i="15"/>
  <c r="I107" i="15"/>
  <c r="G107" i="15"/>
  <c r="E107" i="15"/>
  <c r="AQ106" i="15"/>
  <c r="AO106" i="15"/>
  <c r="AM106" i="15"/>
  <c r="AK106" i="15"/>
  <c r="AI106" i="15"/>
  <c r="AG106" i="15"/>
  <c r="AE106" i="15"/>
  <c r="AC106" i="15"/>
  <c r="AA106" i="15"/>
  <c r="Y106" i="15"/>
  <c r="W106" i="15"/>
  <c r="U106" i="15"/>
  <c r="S106" i="15"/>
  <c r="Q106" i="15"/>
  <c r="O106" i="15"/>
  <c r="M106" i="15"/>
  <c r="K106" i="15"/>
  <c r="I106" i="15"/>
  <c r="G106" i="15"/>
  <c r="E106" i="15"/>
  <c r="AQ105" i="15"/>
  <c r="AO105" i="15"/>
  <c r="AM105" i="15"/>
  <c r="AK105" i="15"/>
  <c r="AI105" i="15"/>
  <c r="AG105" i="15"/>
  <c r="AE105" i="15"/>
  <c r="AC105" i="15"/>
  <c r="AA105" i="15"/>
  <c r="Y105" i="15"/>
  <c r="W105" i="15"/>
  <c r="U105" i="15"/>
  <c r="S105" i="15"/>
  <c r="Q105" i="15"/>
  <c r="O105" i="15"/>
  <c r="M105" i="15"/>
  <c r="K105" i="15"/>
  <c r="I105" i="15"/>
  <c r="G105" i="15"/>
  <c r="E105" i="15"/>
  <c r="AQ104" i="15"/>
  <c r="AO104" i="15"/>
  <c r="AM104" i="15"/>
  <c r="AK104" i="15"/>
  <c r="AI104" i="15"/>
  <c r="AG104" i="15"/>
  <c r="AE104" i="15"/>
  <c r="AC104" i="15"/>
  <c r="AA104" i="15"/>
  <c r="Y104" i="15"/>
  <c r="W104" i="15"/>
  <c r="U104" i="15"/>
  <c r="S104" i="15"/>
  <c r="Q104" i="15"/>
  <c r="O104" i="15"/>
  <c r="M104" i="15"/>
  <c r="K104" i="15"/>
  <c r="I104" i="15"/>
  <c r="G104" i="15"/>
  <c r="E104" i="15"/>
  <c r="AQ103" i="15"/>
  <c r="AO103" i="15"/>
  <c r="AM103" i="15"/>
  <c r="AK103" i="15"/>
  <c r="AI103" i="15"/>
  <c r="AG103" i="15"/>
  <c r="AE103" i="15"/>
  <c r="AC103" i="15"/>
  <c r="AA103" i="15"/>
  <c r="Y103" i="15"/>
  <c r="W103" i="15"/>
  <c r="U103" i="15"/>
  <c r="S103" i="15"/>
  <c r="Q103" i="15"/>
  <c r="O103" i="15"/>
  <c r="M103" i="15"/>
  <c r="K103" i="15"/>
  <c r="I103" i="15"/>
  <c r="G103" i="15"/>
  <c r="E103" i="15"/>
  <c r="AQ102" i="15"/>
  <c r="AO102" i="15"/>
  <c r="AM102" i="15"/>
  <c r="AK102" i="15"/>
  <c r="AI102" i="15"/>
  <c r="AG102" i="15"/>
  <c r="AE102" i="15"/>
  <c r="AC102" i="15"/>
  <c r="AA102" i="15"/>
  <c r="Y102" i="15"/>
  <c r="W102" i="15"/>
  <c r="U102" i="15"/>
  <c r="S102" i="15"/>
  <c r="Q102" i="15"/>
  <c r="O102" i="15"/>
  <c r="M102" i="15"/>
  <c r="K102" i="15"/>
  <c r="I102" i="15"/>
  <c r="G102" i="15"/>
  <c r="E102" i="15"/>
  <c r="AQ101" i="15"/>
  <c r="AO101" i="15"/>
  <c r="AM101" i="15"/>
  <c r="AK101" i="15"/>
  <c r="AI101" i="15"/>
  <c r="AG101" i="15"/>
  <c r="AE101" i="15"/>
  <c r="AC101" i="15"/>
  <c r="AA101" i="15"/>
  <c r="Y101" i="15"/>
  <c r="W101" i="15"/>
  <c r="U101" i="15"/>
  <c r="S101" i="15"/>
  <c r="Q101" i="15"/>
  <c r="O101" i="15"/>
  <c r="M101" i="15"/>
  <c r="K101" i="15"/>
  <c r="I101" i="15"/>
  <c r="G101" i="15"/>
  <c r="E101" i="15"/>
  <c r="AQ100" i="15"/>
  <c r="AO100" i="15"/>
  <c r="AM100" i="15"/>
  <c r="AK100" i="15"/>
  <c r="AI100" i="15"/>
  <c r="AG100" i="15"/>
  <c r="AE100" i="15"/>
  <c r="AC100" i="15"/>
  <c r="AA100" i="15"/>
  <c r="Y100" i="15"/>
  <c r="W100" i="15"/>
  <c r="U100" i="15"/>
  <c r="S100" i="15"/>
  <c r="Q100" i="15"/>
  <c r="O100" i="15"/>
  <c r="M100" i="15"/>
  <c r="K100" i="15"/>
  <c r="I100" i="15"/>
  <c r="G100" i="15"/>
  <c r="E100" i="15"/>
  <c r="AQ99" i="15"/>
  <c r="AO99" i="15"/>
  <c r="AM99" i="15"/>
  <c r="AK99" i="15"/>
  <c r="AI99" i="15"/>
  <c r="AG99" i="15"/>
  <c r="AE99" i="15"/>
  <c r="AC99" i="15"/>
  <c r="AA99" i="15"/>
  <c r="Y99" i="15"/>
  <c r="W99" i="15"/>
  <c r="U99" i="15"/>
  <c r="S99" i="15"/>
  <c r="Q99" i="15"/>
  <c r="O99" i="15"/>
  <c r="M99" i="15"/>
  <c r="K99" i="15"/>
  <c r="I99" i="15"/>
  <c r="G99" i="15"/>
  <c r="E99" i="15"/>
  <c r="AQ98" i="15"/>
  <c r="AO98" i="15"/>
  <c r="AM98" i="15"/>
  <c r="AK98" i="15"/>
  <c r="AI98" i="15"/>
  <c r="AG98" i="15"/>
  <c r="AE98" i="15"/>
  <c r="AC98" i="15"/>
  <c r="AA98" i="15"/>
  <c r="Y98" i="15"/>
  <c r="W98" i="15"/>
  <c r="U98" i="15"/>
  <c r="S98" i="15"/>
  <c r="Q98" i="15"/>
  <c r="O98" i="15"/>
  <c r="M98" i="15"/>
  <c r="K98" i="15"/>
  <c r="I98" i="15"/>
  <c r="G98" i="15"/>
  <c r="E98" i="15"/>
  <c r="AQ97" i="15"/>
  <c r="AO97" i="15"/>
  <c r="AM97" i="15"/>
  <c r="AK97" i="15"/>
  <c r="AI97" i="15"/>
  <c r="AG97" i="15"/>
  <c r="AE97" i="15"/>
  <c r="AC97" i="15"/>
  <c r="AA97" i="15"/>
  <c r="Y97" i="15"/>
  <c r="W97" i="15"/>
  <c r="U97" i="15"/>
  <c r="S97" i="15"/>
  <c r="Q97" i="15"/>
  <c r="O97" i="15"/>
  <c r="M97" i="15"/>
  <c r="K97" i="15"/>
  <c r="I97" i="15"/>
  <c r="G97" i="15"/>
  <c r="E97" i="15"/>
  <c r="AQ96" i="15"/>
  <c r="AO96" i="15"/>
  <c r="AM96" i="15"/>
  <c r="AK96" i="15"/>
  <c r="AI96" i="15"/>
  <c r="AG96" i="15"/>
  <c r="AE96" i="15"/>
  <c r="AC96" i="15"/>
  <c r="AA96" i="15"/>
  <c r="Y96" i="15"/>
  <c r="W96" i="15"/>
  <c r="U96" i="15"/>
  <c r="S96" i="15"/>
  <c r="Q96" i="15"/>
  <c r="O96" i="15"/>
  <c r="M96" i="15"/>
  <c r="K96" i="15"/>
  <c r="I96" i="15"/>
  <c r="G96" i="15"/>
  <c r="E96" i="15"/>
  <c r="AQ95" i="15"/>
  <c r="AO95" i="15"/>
  <c r="AM95" i="15"/>
  <c r="AK95" i="15"/>
  <c r="AI95" i="15"/>
  <c r="AG95" i="15"/>
  <c r="AE95" i="15"/>
  <c r="AC95" i="15"/>
  <c r="AA95" i="15"/>
  <c r="Y95" i="15"/>
  <c r="W95" i="15"/>
  <c r="U95" i="15"/>
  <c r="S95" i="15"/>
  <c r="Q95" i="15"/>
  <c r="O95" i="15"/>
  <c r="M95" i="15"/>
  <c r="K95" i="15"/>
  <c r="I95" i="15"/>
  <c r="G95" i="15"/>
  <c r="E95" i="15"/>
  <c r="AQ94" i="15"/>
  <c r="AO94" i="15"/>
  <c r="AM94" i="15"/>
  <c r="AK94" i="15"/>
  <c r="AI94" i="15"/>
  <c r="AG94" i="15"/>
  <c r="AE94" i="15"/>
  <c r="AC94" i="15"/>
  <c r="AA94" i="15"/>
  <c r="Y94" i="15"/>
  <c r="W94" i="15"/>
  <c r="U94" i="15"/>
  <c r="S94" i="15"/>
  <c r="Q94" i="15"/>
  <c r="O94" i="15"/>
  <c r="M94" i="15"/>
  <c r="K94" i="15"/>
  <c r="I94" i="15"/>
  <c r="G94" i="15"/>
  <c r="E94" i="15"/>
  <c r="AQ93" i="15"/>
  <c r="AO93" i="15"/>
  <c r="AM93" i="15"/>
  <c r="AK93" i="15"/>
  <c r="AI93" i="15"/>
  <c r="AG93" i="15"/>
  <c r="AE93" i="15"/>
  <c r="AC93" i="15"/>
  <c r="AA93" i="15"/>
  <c r="Y93" i="15"/>
  <c r="W93" i="15"/>
  <c r="U93" i="15"/>
  <c r="S93" i="15"/>
  <c r="Q93" i="15"/>
  <c r="O93" i="15"/>
  <c r="M93" i="15"/>
  <c r="K93" i="15"/>
  <c r="I93" i="15"/>
  <c r="G93" i="15"/>
  <c r="E93" i="15"/>
  <c r="AQ92" i="15"/>
  <c r="AO92" i="15"/>
  <c r="AM92" i="15"/>
  <c r="AK92" i="15"/>
  <c r="AI92" i="15"/>
  <c r="AG92" i="15"/>
  <c r="AE92" i="15"/>
  <c r="AC92" i="15"/>
  <c r="AA92" i="15"/>
  <c r="Y92" i="15"/>
  <c r="W92" i="15"/>
  <c r="U92" i="15"/>
  <c r="S92" i="15"/>
  <c r="Q92" i="15"/>
  <c r="O92" i="15"/>
  <c r="M92" i="15"/>
  <c r="K92" i="15"/>
  <c r="I92" i="15"/>
  <c r="G92" i="15"/>
  <c r="E92" i="15"/>
  <c r="AQ91" i="15"/>
  <c r="AO91" i="15"/>
  <c r="AM91" i="15"/>
  <c r="AK91" i="15"/>
  <c r="AI91" i="15"/>
  <c r="AG91" i="15"/>
  <c r="AE91" i="15"/>
  <c r="AC91" i="15"/>
  <c r="AA91" i="15"/>
  <c r="Y91" i="15"/>
  <c r="W91" i="15"/>
  <c r="U91" i="15"/>
  <c r="S91" i="15"/>
  <c r="Q91" i="15"/>
  <c r="O91" i="15"/>
  <c r="M91" i="15"/>
  <c r="K91" i="15"/>
  <c r="I91" i="15"/>
  <c r="G91" i="15"/>
  <c r="E91" i="15"/>
  <c r="AQ90" i="15"/>
  <c r="AO90" i="15"/>
  <c r="AM90" i="15"/>
  <c r="AK90" i="15"/>
  <c r="AI90" i="15"/>
  <c r="AG90" i="15"/>
  <c r="AE90" i="15"/>
  <c r="AC90" i="15"/>
  <c r="AA90" i="15"/>
  <c r="Y90" i="15"/>
  <c r="W90" i="15"/>
  <c r="U90" i="15"/>
  <c r="S90" i="15"/>
  <c r="Q90" i="15"/>
  <c r="O90" i="15"/>
  <c r="M90" i="15"/>
  <c r="K90" i="15"/>
  <c r="I90" i="15"/>
  <c r="G90" i="15"/>
  <c r="E90" i="15"/>
  <c r="AQ89" i="15"/>
  <c r="AO89" i="15"/>
  <c r="AM89" i="15"/>
  <c r="AK89" i="15"/>
  <c r="AI89" i="15"/>
  <c r="AG89" i="15"/>
  <c r="AE89" i="15"/>
  <c r="AC89" i="15"/>
  <c r="AA89" i="15"/>
  <c r="Y89" i="15"/>
  <c r="W89" i="15"/>
  <c r="U89" i="15"/>
  <c r="S89" i="15"/>
  <c r="Q89" i="15"/>
  <c r="O89" i="15"/>
  <c r="M89" i="15"/>
  <c r="K89" i="15"/>
  <c r="I89" i="15"/>
  <c r="G89" i="15"/>
  <c r="E89" i="15"/>
  <c r="AQ88" i="15"/>
  <c r="AO88" i="15"/>
  <c r="AM88" i="15"/>
  <c r="AK88" i="15"/>
  <c r="AI88" i="15"/>
  <c r="AG88" i="15"/>
  <c r="AE88" i="15"/>
  <c r="AC88" i="15"/>
  <c r="AA88" i="15"/>
  <c r="Y88" i="15"/>
  <c r="W88" i="15"/>
  <c r="U88" i="15"/>
  <c r="S88" i="15"/>
  <c r="Q88" i="15"/>
  <c r="O88" i="15"/>
  <c r="M88" i="15"/>
  <c r="K88" i="15"/>
  <c r="I88" i="15"/>
  <c r="G88" i="15"/>
  <c r="E88" i="15"/>
  <c r="AQ87" i="15"/>
  <c r="AO87" i="15"/>
  <c r="AM87" i="15"/>
  <c r="AK87" i="15"/>
  <c r="AI87" i="15"/>
  <c r="AG87" i="15"/>
  <c r="AE87" i="15"/>
  <c r="AC87" i="15"/>
  <c r="AA87" i="15"/>
  <c r="Y87" i="15"/>
  <c r="W87" i="15"/>
  <c r="U87" i="15"/>
  <c r="S87" i="15"/>
  <c r="Q87" i="15"/>
  <c r="O87" i="15"/>
  <c r="M87" i="15"/>
  <c r="K87" i="15"/>
  <c r="I87" i="15"/>
  <c r="G87" i="15"/>
  <c r="E87" i="15"/>
  <c r="AQ86" i="15"/>
  <c r="AO86" i="15"/>
  <c r="AM86" i="15"/>
  <c r="AK86" i="15"/>
  <c r="AI86" i="15"/>
  <c r="AG86" i="15"/>
  <c r="AE86" i="15"/>
  <c r="AC86" i="15"/>
  <c r="AA86" i="15"/>
  <c r="Y86" i="15"/>
  <c r="W86" i="15"/>
  <c r="U86" i="15"/>
  <c r="S86" i="15"/>
  <c r="Q86" i="15"/>
  <c r="O86" i="15"/>
  <c r="M86" i="15"/>
  <c r="K86" i="15"/>
  <c r="I86" i="15"/>
  <c r="G86" i="15"/>
  <c r="E86" i="15"/>
  <c r="AQ85" i="15"/>
  <c r="AO85" i="15"/>
  <c r="AM85" i="15"/>
  <c r="AK85" i="15"/>
  <c r="AI85" i="15"/>
  <c r="AG85" i="15"/>
  <c r="AE85" i="15"/>
  <c r="AC85" i="15"/>
  <c r="AA85" i="15"/>
  <c r="Y85" i="15"/>
  <c r="W85" i="15"/>
  <c r="U85" i="15"/>
  <c r="S85" i="15"/>
  <c r="Q85" i="15"/>
  <c r="O85" i="15"/>
  <c r="M85" i="15"/>
  <c r="K85" i="15"/>
  <c r="I85" i="15"/>
  <c r="G85" i="15"/>
  <c r="E85" i="15"/>
  <c r="AQ84" i="15"/>
  <c r="AO84" i="15"/>
  <c r="AM84" i="15"/>
  <c r="AK84" i="15"/>
  <c r="AI84" i="15"/>
  <c r="AG84" i="15"/>
  <c r="AE84" i="15"/>
  <c r="AC84" i="15"/>
  <c r="AA84" i="15"/>
  <c r="Y84" i="15"/>
  <c r="W84" i="15"/>
  <c r="U84" i="15"/>
  <c r="S84" i="15"/>
  <c r="Q84" i="15"/>
  <c r="O84" i="15"/>
  <c r="M84" i="15"/>
  <c r="K84" i="15"/>
  <c r="I84" i="15"/>
  <c r="G84" i="15"/>
  <c r="E84" i="15"/>
  <c r="AQ83" i="15"/>
  <c r="AO83" i="15"/>
  <c r="AM83" i="15"/>
  <c r="AK83" i="15"/>
  <c r="AI83" i="15"/>
  <c r="AG83" i="15"/>
  <c r="AE83" i="15"/>
  <c r="AC83" i="15"/>
  <c r="AA83" i="15"/>
  <c r="Y83" i="15"/>
  <c r="W83" i="15"/>
  <c r="U83" i="15"/>
  <c r="S83" i="15"/>
  <c r="Q83" i="15"/>
  <c r="O83" i="15"/>
  <c r="M83" i="15"/>
  <c r="K83" i="15"/>
  <c r="I83" i="15"/>
  <c r="G83" i="15"/>
  <c r="E83" i="15"/>
  <c r="AQ82" i="15"/>
  <c r="AO82" i="15"/>
  <c r="AM82" i="15"/>
  <c r="AK82" i="15"/>
  <c r="AI82" i="15"/>
  <c r="AG82" i="15"/>
  <c r="AE82" i="15"/>
  <c r="AC82" i="15"/>
  <c r="AA82" i="15"/>
  <c r="Y82" i="15"/>
  <c r="W82" i="15"/>
  <c r="U82" i="15"/>
  <c r="S82" i="15"/>
  <c r="Q82" i="15"/>
  <c r="O82" i="15"/>
  <c r="M82" i="15"/>
  <c r="K82" i="15"/>
  <c r="I82" i="15"/>
  <c r="G82" i="15"/>
  <c r="E82" i="15"/>
  <c r="AQ81" i="15"/>
  <c r="AO81" i="15"/>
  <c r="AM81" i="15"/>
  <c r="AK81" i="15"/>
  <c r="AI81" i="15"/>
  <c r="AG81" i="15"/>
  <c r="AE81" i="15"/>
  <c r="AC81" i="15"/>
  <c r="AA81" i="15"/>
  <c r="Y81" i="15"/>
  <c r="W81" i="15"/>
  <c r="U81" i="15"/>
  <c r="S81" i="15"/>
  <c r="Q81" i="15"/>
  <c r="O81" i="15"/>
  <c r="M81" i="15"/>
  <c r="K81" i="15"/>
  <c r="I81" i="15"/>
  <c r="G81" i="15"/>
  <c r="E81" i="15"/>
  <c r="AQ80" i="15"/>
  <c r="AO80" i="15"/>
  <c r="AM80" i="15"/>
  <c r="AK80" i="15"/>
  <c r="AI80" i="15"/>
  <c r="AG80" i="15"/>
  <c r="AE80" i="15"/>
  <c r="AC80" i="15"/>
  <c r="AA80" i="15"/>
  <c r="Y80" i="15"/>
  <c r="W80" i="15"/>
  <c r="U80" i="15"/>
  <c r="S80" i="15"/>
  <c r="Q80" i="15"/>
  <c r="O80" i="15"/>
  <c r="M80" i="15"/>
  <c r="K80" i="15"/>
  <c r="I80" i="15"/>
  <c r="G80" i="15"/>
  <c r="E80" i="15"/>
  <c r="AQ79" i="15"/>
  <c r="AO79" i="15"/>
  <c r="AM79" i="15"/>
  <c r="AK79" i="15"/>
  <c r="AI79" i="15"/>
  <c r="AG79" i="15"/>
  <c r="AE79" i="15"/>
  <c r="AC79" i="15"/>
  <c r="AA79" i="15"/>
  <c r="Y79" i="15"/>
  <c r="W79" i="15"/>
  <c r="U79" i="15"/>
  <c r="S79" i="15"/>
  <c r="Q79" i="15"/>
  <c r="O79" i="15"/>
  <c r="M79" i="15"/>
  <c r="K79" i="15"/>
  <c r="I79" i="15"/>
  <c r="G79" i="15"/>
  <c r="E79" i="15"/>
  <c r="AQ78" i="15"/>
  <c r="AO78" i="15"/>
  <c r="AM78" i="15"/>
  <c r="AK78" i="15"/>
  <c r="AI78" i="15"/>
  <c r="AG78" i="15"/>
  <c r="AE78" i="15"/>
  <c r="AC78" i="15"/>
  <c r="AA78" i="15"/>
  <c r="Y78" i="15"/>
  <c r="W78" i="15"/>
  <c r="U78" i="15"/>
  <c r="S78" i="15"/>
  <c r="Q78" i="15"/>
  <c r="O78" i="15"/>
  <c r="M78" i="15"/>
  <c r="K78" i="15"/>
  <c r="I78" i="15"/>
  <c r="G78" i="15"/>
  <c r="E78" i="15"/>
  <c r="AQ77" i="15"/>
  <c r="AO77" i="15"/>
  <c r="AM77" i="15"/>
  <c r="AK77" i="15"/>
  <c r="AI77" i="15"/>
  <c r="AG77" i="15"/>
  <c r="AE77" i="15"/>
  <c r="AC77" i="15"/>
  <c r="AA77" i="15"/>
  <c r="Y77" i="15"/>
  <c r="W77" i="15"/>
  <c r="U77" i="15"/>
  <c r="S77" i="15"/>
  <c r="Q77" i="15"/>
  <c r="O77" i="15"/>
  <c r="M77" i="15"/>
  <c r="K77" i="15"/>
  <c r="I77" i="15"/>
  <c r="G77" i="15"/>
  <c r="E77" i="15"/>
  <c r="AQ76" i="15"/>
  <c r="AO76" i="15"/>
  <c r="AM76" i="15"/>
  <c r="AK76" i="15"/>
  <c r="AI76" i="15"/>
  <c r="AG76" i="15"/>
  <c r="AE76" i="15"/>
  <c r="AC76" i="15"/>
  <c r="AA76" i="15"/>
  <c r="Y76" i="15"/>
  <c r="W76" i="15"/>
  <c r="U76" i="15"/>
  <c r="S76" i="15"/>
  <c r="Q76" i="15"/>
  <c r="O76" i="15"/>
  <c r="M76" i="15"/>
  <c r="K76" i="15"/>
  <c r="I76" i="15"/>
  <c r="G76" i="15"/>
  <c r="E76" i="15"/>
  <c r="AQ75" i="15"/>
  <c r="AO75" i="15"/>
  <c r="AM75" i="15"/>
  <c r="AK75" i="15"/>
  <c r="AI75" i="15"/>
  <c r="AG75" i="15"/>
  <c r="AE75" i="15"/>
  <c r="AC75" i="15"/>
  <c r="AA75" i="15"/>
  <c r="Y75" i="15"/>
  <c r="W75" i="15"/>
  <c r="U75" i="15"/>
  <c r="S75" i="15"/>
  <c r="Q75" i="15"/>
  <c r="O75" i="15"/>
  <c r="M75" i="15"/>
  <c r="K75" i="15"/>
  <c r="I75" i="15"/>
  <c r="G75" i="15"/>
  <c r="E75" i="15"/>
  <c r="AQ74" i="15"/>
  <c r="AO74" i="15"/>
  <c r="AM74" i="15"/>
  <c r="AK74" i="15"/>
  <c r="AI74" i="15"/>
  <c r="AG74" i="15"/>
  <c r="AE74" i="15"/>
  <c r="AC74" i="15"/>
  <c r="AA74" i="15"/>
  <c r="Y74" i="15"/>
  <c r="W74" i="15"/>
  <c r="U74" i="15"/>
  <c r="S74" i="15"/>
  <c r="Q74" i="15"/>
  <c r="O74" i="15"/>
  <c r="M74" i="15"/>
  <c r="K74" i="15"/>
  <c r="I74" i="15"/>
  <c r="G74" i="15"/>
  <c r="E74" i="15"/>
  <c r="AQ73" i="15"/>
  <c r="AO73" i="15"/>
  <c r="AM73" i="15"/>
  <c r="AK73" i="15"/>
  <c r="AI73" i="15"/>
  <c r="AG73" i="15"/>
  <c r="AE73" i="15"/>
  <c r="AC73" i="15"/>
  <c r="AA73" i="15"/>
  <c r="Y73" i="15"/>
  <c r="W73" i="15"/>
  <c r="U73" i="15"/>
  <c r="S73" i="15"/>
  <c r="Q73" i="15"/>
  <c r="O73" i="15"/>
  <c r="M73" i="15"/>
  <c r="K73" i="15"/>
  <c r="I73" i="15"/>
  <c r="G73" i="15"/>
  <c r="E73" i="15"/>
  <c r="AQ72" i="15"/>
  <c r="AO72" i="15"/>
  <c r="AM72" i="15"/>
  <c r="AK72" i="15"/>
  <c r="AI72" i="15"/>
  <c r="AG72" i="15"/>
  <c r="AE72" i="15"/>
  <c r="AC72" i="15"/>
  <c r="AA72" i="15"/>
  <c r="Y72" i="15"/>
  <c r="W72" i="15"/>
  <c r="U72" i="15"/>
  <c r="S72" i="15"/>
  <c r="Q72" i="15"/>
  <c r="O72" i="15"/>
  <c r="M72" i="15"/>
  <c r="K72" i="15"/>
  <c r="I72" i="15"/>
  <c r="G72" i="15"/>
  <c r="E72" i="15"/>
  <c r="AQ71" i="15"/>
  <c r="AO71" i="15"/>
  <c r="AM71" i="15"/>
  <c r="AK71" i="15"/>
  <c r="AI71" i="15"/>
  <c r="AG71" i="15"/>
  <c r="AE71" i="15"/>
  <c r="AC71" i="15"/>
  <c r="AA71" i="15"/>
  <c r="Y71" i="15"/>
  <c r="W71" i="15"/>
  <c r="U71" i="15"/>
  <c r="S71" i="15"/>
  <c r="Q71" i="15"/>
  <c r="O71" i="15"/>
  <c r="M71" i="15"/>
  <c r="K71" i="15"/>
  <c r="I71" i="15"/>
  <c r="G71" i="15"/>
  <c r="E71" i="15"/>
  <c r="AQ70" i="15"/>
  <c r="AO70" i="15"/>
  <c r="AM70" i="15"/>
  <c r="AK70" i="15"/>
  <c r="AI70" i="15"/>
  <c r="AG70" i="15"/>
  <c r="AE70" i="15"/>
  <c r="AC70" i="15"/>
  <c r="AA70" i="15"/>
  <c r="Y70" i="15"/>
  <c r="W70" i="15"/>
  <c r="U70" i="15"/>
  <c r="S70" i="15"/>
  <c r="Q70" i="15"/>
  <c r="O70" i="15"/>
  <c r="M70" i="15"/>
  <c r="K70" i="15"/>
  <c r="I70" i="15"/>
  <c r="G70" i="15"/>
  <c r="E70" i="15"/>
  <c r="AQ69" i="15"/>
  <c r="AO69" i="15"/>
  <c r="AM69" i="15"/>
  <c r="AK69" i="15"/>
  <c r="AI69" i="15"/>
  <c r="AG69" i="15"/>
  <c r="AE69" i="15"/>
  <c r="AC69" i="15"/>
  <c r="AA69" i="15"/>
  <c r="Y69" i="15"/>
  <c r="W69" i="15"/>
  <c r="U69" i="15"/>
  <c r="S69" i="15"/>
  <c r="Q69" i="15"/>
  <c r="O69" i="15"/>
  <c r="M69" i="15"/>
  <c r="K69" i="15"/>
  <c r="I69" i="15"/>
  <c r="G69" i="15"/>
  <c r="E69" i="15"/>
  <c r="AQ68" i="15"/>
  <c r="AO68" i="15"/>
  <c r="AM68" i="15"/>
  <c r="AK68" i="15"/>
  <c r="AI68" i="15"/>
  <c r="AG68" i="15"/>
  <c r="AE68" i="15"/>
  <c r="AC68" i="15"/>
  <c r="AA68" i="15"/>
  <c r="Y68" i="15"/>
  <c r="W68" i="15"/>
  <c r="U68" i="15"/>
  <c r="S68" i="15"/>
  <c r="Q68" i="15"/>
  <c r="O68" i="15"/>
  <c r="M68" i="15"/>
  <c r="K68" i="15"/>
  <c r="I68" i="15"/>
  <c r="G68" i="15"/>
  <c r="E68" i="15"/>
  <c r="AQ67" i="15"/>
  <c r="AO67" i="15"/>
  <c r="AM67" i="15"/>
  <c r="AK67" i="15"/>
  <c r="AI67" i="15"/>
  <c r="AG67" i="15"/>
  <c r="AE67" i="15"/>
  <c r="AC67" i="15"/>
  <c r="AA67" i="15"/>
  <c r="Y67" i="15"/>
  <c r="W67" i="15"/>
  <c r="U67" i="15"/>
  <c r="S67" i="15"/>
  <c r="Q67" i="15"/>
  <c r="O67" i="15"/>
  <c r="M67" i="15"/>
  <c r="K67" i="15"/>
  <c r="I67" i="15"/>
  <c r="G67" i="15"/>
  <c r="E67" i="15"/>
  <c r="AQ66" i="15"/>
  <c r="AO66" i="15"/>
  <c r="AM66" i="15"/>
  <c r="AK66" i="15"/>
  <c r="AI66" i="15"/>
  <c r="AG66" i="15"/>
  <c r="AE66" i="15"/>
  <c r="AC66" i="15"/>
  <c r="AA66" i="15"/>
  <c r="Y66" i="15"/>
  <c r="W66" i="15"/>
  <c r="U66" i="15"/>
  <c r="S66" i="15"/>
  <c r="Q66" i="15"/>
  <c r="O66" i="15"/>
  <c r="M66" i="15"/>
  <c r="K66" i="15"/>
  <c r="I66" i="15"/>
  <c r="G66" i="15"/>
  <c r="E66" i="15"/>
  <c r="AQ65" i="15"/>
  <c r="AO65" i="15"/>
  <c r="AM65" i="15"/>
  <c r="AK65" i="15"/>
  <c r="AI65" i="15"/>
  <c r="AG65" i="15"/>
  <c r="AE65" i="15"/>
  <c r="AC65" i="15"/>
  <c r="AA65" i="15"/>
  <c r="Y65" i="15"/>
  <c r="W65" i="15"/>
  <c r="U65" i="15"/>
  <c r="S65" i="15"/>
  <c r="Q65" i="15"/>
  <c r="O65" i="15"/>
  <c r="M65" i="15"/>
  <c r="K65" i="15"/>
  <c r="I65" i="15"/>
  <c r="G65" i="15"/>
  <c r="E65" i="15"/>
  <c r="AQ64" i="15"/>
  <c r="AO64" i="15"/>
  <c r="AM64" i="15"/>
  <c r="AK64" i="15"/>
  <c r="AI64" i="15"/>
  <c r="AG64" i="15"/>
  <c r="AE64" i="15"/>
  <c r="AC64" i="15"/>
  <c r="AA64" i="15"/>
  <c r="Y64" i="15"/>
  <c r="W64" i="15"/>
  <c r="U64" i="15"/>
  <c r="S64" i="15"/>
  <c r="Q64" i="15"/>
  <c r="O64" i="15"/>
  <c r="M64" i="15"/>
  <c r="K64" i="15"/>
  <c r="I64" i="15"/>
  <c r="G64" i="15"/>
  <c r="E64" i="15"/>
  <c r="AQ63" i="15"/>
  <c r="AO63" i="15"/>
  <c r="AM63" i="15"/>
  <c r="AK63" i="15"/>
  <c r="AI63" i="15"/>
  <c r="AG63" i="15"/>
  <c r="AE63" i="15"/>
  <c r="AC63" i="15"/>
  <c r="AA63" i="15"/>
  <c r="Y63" i="15"/>
  <c r="W63" i="15"/>
  <c r="U63" i="15"/>
  <c r="S63" i="15"/>
  <c r="Q63" i="15"/>
  <c r="O63" i="15"/>
  <c r="M63" i="15"/>
  <c r="K63" i="15"/>
  <c r="I63" i="15"/>
  <c r="G63" i="15"/>
  <c r="E63" i="15"/>
  <c r="AQ62" i="15"/>
  <c r="AO62" i="15"/>
  <c r="AM62" i="15"/>
  <c r="AK62" i="15"/>
  <c r="AI62" i="15"/>
  <c r="AG62" i="15"/>
  <c r="AE62" i="15"/>
  <c r="AC62" i="15"/>
  <c r="AA62" i="15"/>
  <c r="Y62" i="15"/>
  <c r="W62" i="15"/>
  <c r="U62" i="15"/>
  <c r="S62" i="15"/>
  <c r="Q62" i="15"/>
  <c r="O62" i="15"/>
  <c r="M62" i="15"/>
  <c r="K62" i="15"/>
  <c r="I62" i="15"/>
  <c r="G62" i="15"/>
  <c r="E62" i="15"/>
  <c r="AQ61" i="15"/>
  <c r="AO61" i="15"/>
  <c r="AM61" i="15"/>
  <c r="AK61" i="15"/>
  <c r="AI61" i="15"/>
  <c r="AG61" i="15"/>
  <c r="AE61" i="15"/>
  <c r="AC61" i="15"/>
  <c r="AA61" i="15"/>
  <c r="Y61" i="15"/>
  <c r="W61" i="15"/>
  <c r="U61" i="15"/>
  <c r="S61" i="15"/>
  <c r="Q61" i="15"/>
  <c r="O61" i="15"/>
  <c r="M61" i="15"/>
  <c r="K61" i="15"/>
  <c r="I61" i="15"/>
  <c r="G61" i="15"/>
  <c r="E61" i="15"/>
  <c r="AQ60" i="15"/>
  <c r="AO60" i="15"/>
  <c r="AM60" i="15"/>
  <c r="AK60" i="15"/>
  <c r="AI60" i="15"/>
  <c r="AG60" i="15"/>
  <c r="AE60" i="15"/>
  <c r="AC60" i="15"/>
  <c r="AA60" i="15"/>
  <c r="Y60" i="15"/>
  <c r="W60" i="15"/>
  <c r="U60" i="15"/>
  <c r="S60" i="15"/>
  <c r="Q60" i="15"/>
  <c r="O60" i="15"/>
  <c r="M60" i="15"/>
  <c r="K60" i="15"/>
  <c r="I60" i="15"/>
  <c r="G60" i="15"/>
  <c r="E60" i="15"/>
  <c r="AQ59" i="15"/>
  <c r="AO59" i="15"/>
  <c r="AM59" i="15"/>
  <c r="AK59" i="15"/>
  <c r="AI59" i="15"/>
  <c r="AG59" i="15"/>
  <c r="AE59" i="15"/>
  <c r="AC59" i="15"/>
  <c r="AA59" i="15"/>
  <c r="Y59" i="15"/>
  <c r="W59" i="15"/>
  <c r="U59" i="15"/>
  <c r="S59" i="15"/>
  <c r="Q59" i="15"/>
  <c r="O59" i="15"/>
  <c r="M59" i="15"/>
  <c r="K59" i="15"/>
  <c r="I59" i="15"/>
  <c r="G59" i="15"/>
  <c r="E59" i="15"/>
  <c r="AQ58" i="15"/>
  <c r="AO58" i="15"/>
  <c r="AM58" i="15"/>
  <c r="AK58" i="15"/>
  <c r="AI58" i="15"/>
  <c r="AG58" i="15"/>
  <c r="AE58" i="15"/>
  <c r="AC58" i="15"/>
  <c r="AA58" i="15"/>
  <c r="Y58" i="15"/>
  <c r="W58" i="15"/>
  <c r="U58" i="15"/>
  <c r="S58" i="15"/>
  <c r="Q58" i="15"/>
  <c r="O58" i="15"/>
  <c r="M58" i="15"/>
  <c r="K58" i="15"/>
  <c r="I58" i="15"/>
  <c r="G58" i="15"/>
  <c r="E58" i="15"/>
  <c r="AQ57" i="15"/>
  <c r="AO57" i="15"/>
  <c r="AM57" i="15"/>
  <c r="AK57" i="15"/>
  <c r="AI57" i="15"/>
  <c r="AG57" i="15"/>
  <c r="AE57" i="15"/>
  <c r="AC57" i="15"/>
  <c r="AA57" i="15"/>
  <c r="Y57" i="15"/>
  <c r="W57" i="15"/>
  <c r="U57" i="15"/>
  <c r="S57" i="15"/>
  <c r="Q57" i="15"/>
  <c r="O57" i="15"/>
  <c r="M57" i="15"/>
  <c r="K57" i="15"/>
  <c r="I57" i="15"/>
  <c r="G57" i="15"/>
  <c r="E57" i="15"/>
  <c r="AQ56" i="15"/>
  <c r="AO56" i="15"/>
  <c r="AM56" i="15"/>
  <c r="AK56" i="15"/>
  <c r="AI56" i="15"/>
  <c r="AG56" i="15"/>
  <c r="AE56" i="15"/>
  <c r="AC56" i="15"/>
  <c r="AA56" i="15"/>
  <c r="Y56" i="15"/>
  <c r="W56" i="15"/>
  <c r="U56" i="15"/>
  <c r="S56" i="15"/>
  <c r="Q56" i="15"/>
  <c r="O56" i="15"/>
  <c r="M56" i="15"/>
  <c r="K56" i="15"/>
  <c r="I56" i="15"/>
  <c r="G56" i="15"/>
  <c r="E56" i="15"/>
  <c r="AQ55" i="15"/>
  <c r="AO55" i="15"/>
  <c r="AM55" i="15"/>
  <c r="AK55" i="15"/>
  <c r="AI55" i="15"/>
  <c r="AG55" i="15"/>
  <c r="AE55" i="15"/>
  <c r="AC55" i="15"/>
  <c r="AA55" i="15"/>
  <c r="Y55" i="15"/>
  <c r="W55" i="15"/>
  <c r="U55" i="15"/>
  <c r="S55" i="15"/>
  <c r="Q55" i="15"/>
  <c r="O55" i="15"/>
  <c r="M55" i="15"/>
  <c r="K55" i="15"/>
  <c r="I55" i="15"/>
  <c r="G55" i="15"/>
  <c r="E55" i="15"/>
  <c r="AQ54" i="15"/>
  <c r="AO54" i="15"/>
  <c r="AM54" i="15"/>
  <c r="AK54" i="15"/>
  <c r="AI54" i="15"/>
  <c r="AG54" i="15"/>
  <c r="AE54" i="15"/>
  <c r="AC54" i="15"/>
  <c r="AA54" i="15"/>
  <c r="Y54" i="15"/>
  <c r="W54" i="15"/>
  <c r="U54" i="15"/>
  <c r="S54" i="15"/>
  <c r="Q54" i="15"/>
  <c r="O54" i="15"/>
  <c r="M54" i="15"/>
  <c r="K54" i="15"/>
  <c r="I54" i="15"/>
  <c r="G54" i="15"/>
  <c r="E54" i="15"/>
  <c r="AQ53" i="15"/>
  <c r="AO53" i="15"/>
  <c r="AM53" i="15"/>
  <c r="AK53" i="15"/>
  <c r="AI53" i="15"/>
  <c r="AG53" i="15"/>
  <c r="AE53" i="15"/>
  <c r="AC53" i="15"/>
  <c r="AA53" i="15"/>
  <c r="Y53" i="15"/>
  <c r="W53" i="15"/>
  <c r="U53" i="15"/>
  <c r="S53" i="15"/>
  <c r="Q53" i="15"/>
  <c r="O53" i="15"/>
  <c r="M53" i="15"/>
  <c r="K53" i="15"/>
  <c r="I53" i="15"/>
  <c r="G53" i="15"/>
  <c r="E53" i="15"/>
  <c r="AQ52" i="15"/>
  <c r="AO52" i="15"/>
  <c r="AM52" i="15"/>
  <c r="AK52" i="15"/>
  <c r="AI52" i="15"/>
  <c r="AG52" i="15"/>
  <c r="AE52" i="15"/>
  <c r="AC52" i="15"/>
  <c r="AA52" i="15"/>
  <c r="Y52" i="15"/>
  <c r="W52" i="15"/>
  <c r="U52" i="15"/>
  <c r="S52" i="15"/>
  <c r="Q52" i="15"/>
  <c r="O52" i="15"/>
  <c r="M52" i="15"/>
  <c r="K52" i="15"/>
  <c r="I52" i="15"/>
  <c r="G52" i="15"/>
  <c r="E52" i="15"/>
  <c r="AQ51" i="15"/>
  <c r="AO51" i="15"/>
  <c r="AM51" i="15"/>
  <c r="AK51" i="15"/>
  <c r="AI51" i="15"/>
  <c r="AG51" i="15"/>
  <c r="AE51" i="15"/>
  <c r="AC51" i="15"/>
  <c r="AA51" i="15"/>
  <c r="Y51" i="15"/>
  <c r="W51" i="15"/>
  <c r="U51" i="15"/>
  <c r="S51" i="15"/>
  <c r="Q51" i="15"/>
  <c r="O51" i="15"/>
  <c r="M51" i="15"/>
  <c r="K51" i="15"/>
  <c r="I51" i="15"/>
  <c r="G51" i="15"/>
  <c r="E51" i="15"/>
  <c r="AQ50" i="15"/>
  <c r="AO50" i="15"/>
  <c r="AM50" i="15"/>
  <c r="AK50" i="15"/>
  <c r="AI50" i="15"/>
  <c r="AG50" i="15"/>
  <c r="AE50" i="15"/>
  <c r="AC50" i="15"/>
  <c r="AA50" i="15"/>
  <c r="Y50" i="15"/>
  <c r="W50" i="15"/>
  <c r="U50" i="15"/>
  <c r="S50" i="15"/>
  <c r="Q50" i="15"/>
  <c r="O50" i="15"/>
  <c r="M50" i="15"/>
  <c r="K50" i="15"/>
  <c r="I50" i="15"/>
  <c r="G50" i="15"/>
  <c r="E50" i="15"/>
  <c r="AQ49" i="15"/>
  <c r="AO49" i="15"/>
  <c r="AM49" i="15"/>
  <c r="AK49" i="15"/>
  <c r="AI49" i="15"/>
  <c r="AG49" i="15"/>
  <c r="AE49" i="15"/>
  <c r="AC49" i="15"/>
  <c r="AA49" i="15"/>
  <c r="Y49" i="15"/>
  <c r="W49" i="15"/>
  <c r="U49" i="15"/>
  <c r="S49" i="15"/>
  <c r="Q49" i="15"/>
  <c r="O49" i="15"/>
  <c r="M49" i="15"/>
  <c r="K49" i="15"/>
  <c r="I49" i="15"/>
  <c r="G49" i="15"/>
  <c r="E49" i="15"/>
  <c r="AQ48" i="15"/>
  <c r="AO48" i="15"/>
  <c r="AM48" i="15"/>
  <c r="AK48" i="15"/>
  <c r="AI48" i="15"/>
  <c r="AG48" i="15"/>
  <c r="AE48" i="15"/>
  <c r="AC48" i="15"/>
  <c r="AA48" i="15"/>
  <c r="Y48" i="15"/>
  <c r="W48" i="15"/>
  <c r="U48" i="15"/>
  <c r="S48" i="15"/>
  <c r="Q48" i="15"/>
  <c r="O48" i="15"/>
  <c r="M48" i="15"/>
  <c r="K48" i="15"/>
  <c r="I48" i="15"/>
  <c r="G48" i="15"/>
  <c r="E48" i="15"/>
  <c r="AQ47" i="15"/>
  <c r="AO47" i="15"/>
  <c r="AM47" i="15"/>
  <c r="AK47" i="15"/>
  <c r="AI47" i="15"/>
  <c r="AG47" i="15"/>
  <c r="AE47" i="15"/>
  <c r="AC47" i="15"/>
  <c r="AA47" i="15"/>
  <c r="Y47" i="15"/>
  <c r="W47" i="15"/>
  <c r="U47" i="15"/>
  <c r="S47" i="15"/>
  <c r="Q47" i="15"/>
  <c r="O47" i="15"/>
  <c r="M47" i="15"/>
  <c r="K47" i="15"/>
  <c r="I47" i="15"/>
  <c r="G47" i="15"/>
  <c r="E47" i="15"/>
  <c r="AQ46" i="15"/>
  <c r="AO46" i="15"/>
  <c r="AM46" i="15"/>
  <c r="AK46" i="15"/>
  <c r="AI46" i="15"/>
  <c r="AG46" i="15"/>
  <c r="AE46" i="15"/>
  <c r="AC46" i="15"/>
  <c r="AA46" i="15"/>
  <c r="Y46" i="15"/>
  <c r="W46" i="15"/>
  <c r="U46" i="15"/>
  <c r="S46" i="15"/>
  <c r="Q46" i="15"/>
  <c r="O46" i="15"/>
  <c r="M46" i="15"/>
  <c r="K46" i="15"/>
  <c r="I46" i="15"/>
  <c r="G46" i="15"/>
  <c r="E46" i="15"/>
  <c r="AQ45" i="15"/>
  <c r="AO45" i="15"/>
  <c r="AM45" i="15"/>
  <c r="AK45" i="15"/>
  <c r="AI45" i="15"/>
  <c r="AG45" i="15"/>
  <c r="AE45" i="15"/>
  <c r="AC45" i="15"/>
  <c r="AA45" i="15"/>
  <c r="Y45" i="15"/>
  <c r="W45" i="15"/>
  <c r="U45" i="15"/>
  <c r="S45" i="15"/>
  <c r="Q45" i="15"/>
  <c r="O45" i="15"/>
  <c r="M45" i="15"/>
  <c r="K45" i="15"/>
  <c r="I45" i="15"/>
  <c r="G45" i="15"/>
  <c r="E45" i="15"/>
  <c r="AQ44" i="15"/>
  <c r="AO44" i="15"/>
  <c r="AM44" i="15"/>
  <c r="AK44" i="15"/>
  <c r="AI44" i="15"/>
  <c r="AG44" i="15"/>
  <c r="AE44" i="15"/>
  <c r="AC44" i="15"/>
  <c r="AA44" i="15"/>
  <c r="Y44" i="15"/>
  <c r="W44" i="15"/>
  <c r="U44" i="15"/>
  <c r="S44" i="15"/>
  <c r="Q44" i="15"/>
  <c r="O44" i="15"/>
  <c r="M44" i="15"/>
  <c r="K44" i="15"/>
  <c r="I44" i="15"/>
  <c r="G44" i="15"/>
  <c r="E44" i="15"/>
  <c r="AQ43" i="15"/>
  <c r="AO43" i="15"/>
  <c r="AM43" i="15"/>
  <c r="AK43" i="15"/>
  <c r="AI43" i="15"/>
  <c r="AG43" i="15"/>
  <c r="AE43" i="15"/>
  <c r="AC43" i="15"/>
  <c r="AA43" i="15"/>
  <c r="Y43" i="15"/>
  <c r="W43" i="15"/>
  <c r="U43" i="15"/>
  <c r="S43" i="15"/>
  <c r="Q43" i="15"/>
  <c r="O43" i="15"/>
  <c r="M43" i="15"/>
  <c r="K43" i="15"/>
  <c r="I43" i="15"/>
  <c r="G43" i="15"/>
  <c r="E43" i="15"/>
  <c r="AQ42" i="15"/>
  <c r="AO42" i="15"/>
  <c r="AM42" i="15"/>
  <c r="AK42" i="15"/>
  <c r="AI42" i="15"/>
  <c r="AG42" i="15"/>
  <c r="AE42" i="15"/>
  <c r="AC42" i="15"/>
  <c r="AA42" i="15"/>
  <c r="Y42" i="15"/>
  <c r="W42" i="15"/>
  <c r="U42" i="15"/>
  <c r="S42" i="15"/>
  <c r="Q42" i="15"/>
  <c r="O42" i="15"/>
  <c r="M42" i="15"/>
  <c r="K42" i="15"/>
  <c r="I42" i="15"/>
  <c r="G42" i="15"/>
  <c r="E42" i="15"/>
  <c r="AQ41" i="15"/>
  <c r="AO41" i="15"/>
  <c r="AM41" i="15"/>
  <c r="AK41" i="15"/>
  <c r="AI41" i="15"/>
  <c r="AG41" i="15"/>
  <c r="AE41" i="15"/>
  <c r="AC41" i="15"/>
  <c r="AA41" i="15"/>
  <c r="Y41" i="15"/>
  <c r="W41" i="15"/>
  <c r="U41" i="15"/>
  <c r="S41" i="15"/>
  <c r="Q41" i="15"/>
  <c r="O41" i="15"/>
  <c r="M41" i="15"/>
  <c r="K41" i="15"/>
  <c r="I41" i="15"/>
  <c r="G41" i="15"/>
  <c r="E41" i="15"/>
  <c r="AQ40" i="15"/>
  <c r="AO40" i="15"/>
  <c r="AM40" i="15"/>
  <c r="AK40" i="15"/>
  <c r="AI40" i="15"/>
  <c r="AG40" i="15"/>
  <c r="AE40" i="15"/>
  <c r="AC40" i="15"/>
  <c r="AA40" i="15"/>
  <c r="Y40" i="15"/>
  <c r="W40" i="15"/>
  <c r="U40" i="15"/>
  <c r="S40" i="15"/>
  <c r="Q40" i="15"/>
  <c r="O40" i="15"/>
  <c r="M40" i="15"/>
  <c r="K40" i="15"/>
  <c r="I40" i="15"/>
  <c r="G40" i="15"/>
  <c r="E40" i="15"/>
  <c r="AQ39" i="15"/>
  <c r="AO39" i="15"/>
  <c r="AM39" i="15"/>
  <c r="AK39" i="15"/>
  <c r="AI39" i="15"/>
  <c r="AG39" i="15"/>
  <c r="AE39" i="15"/>
  <c r="AC39" i="15"/>
  <c r="AA39" i="15"/>
  <c r="Y39" i="15"/>
  <c r="W39" i="15"/>
  <c r="U39" i="15"/>
  <c r="S39" i="15"/>
  <c r="Q39" i="15"/>
  <c r="O39" i="15"/>
  <c r="M39" i="15"/>
  <c r="K39" i="15"/>
  <c r="I39" i="15"/>
  <c r="G39" i="15"/>
  <c r="E39" i="15"/>
  <c r="AQ38" i="15"/>
  <c r="AO38" i="15"/>
  <c r="AM38" i="15"/>
  <c r="AK38" i="15"/>
  <c r="AI38" i="15"/>
  <c r="AG38" i="15"/>
  <c r="AE38" i="15"/>
  <c r="AC38" i="15"/>
  <c r="AA38" i="15"/>
  <c r="Y38" i="15"/>
  <c r="W38" i="15"/>
  <c r="U38" i="15"/>
  <c r="S38" i="15"/>
  <c r="Q38" i="15"/>
  <c r="O38" i="15"/>
  <c r="M38" i="15"/>
  <c r="K38" i="15"/>
  <c r="I38" i="15"/>
  <c r="G38" i="15"/>
  <c r="E38" i="15"/>
  <c r="AQ37" i="15"/>
  <c r="AO37" i="15"/>
  <c r="AM37" i="15"/>
  <c r="AK37" i="15"/>
  <c r="AI37" i="15"/>
  <c r="AG37" i="15"/>
  <c r="AE37" i="15"/>
  <c r="AC37" i="15"/>
  <c r="AA37" i="15"/>
  <c r="Y37" i="15"/>
  <c r="W37" i="15"/>
  <c r="U37" i="15"/>
  <c r="S37" i="15"/>
  <c r="Q37" i="15"/>
  <c r="O37" i="15"/>
  <c r="M37" i="15"/>
  <c r="K37" i="15"/>
  <c r="I37" i="15"/>
  <c r="G37" i="15"/>
  <c r="E37" i="15"/>
  <c r="AQ36" i="15"/>
  <c r="AO36" i="15"/>
  <c r="AM36" i="15"/>
  <c r="AK36" i="15"/>
  <c r="AI36" i="15"/>
  <c r="AG36" i="15"/>
  <c r="AE36" i="15"/>
  <c r="AC36" i="15"/>
  <c r="AA36" i="15"/>
  <c r="Y36" i="15"/>
  <c r="W36" i="15"/>
  <c r="U36" i="15"/>
  <c r="S36" i="15"/>
  <c r="Q36" i="15"/>
  <c r="O36" i="15"/>
  <c r="M36" i="15"/>
  <c r="K36" i="15"/>
  <c r="I36" i="15"/>
  <c r="G36" i="15"/>
  <c r="E36" i="15"/>
  <c r="AQ35" i="15"/>
  <c r="AO35" i="15"/>
  <c r="AM35" i="15"/>
  <c r="AK35" i="15"/>
  <c r="AI35" i="15"/>
  <c r="AG35" i="15"/>
  <c r="AE35" i="15"/>
  <c r="AC35" i="15"/>
  <c r="AA35" i="15"/>
  <c r="Y35" i="15"/>
  <c r="W35" i="15"/>
  <c r="U35" i="15"/>
  <c r="S35" i="15"/>
  <c r="Q35" i="15"/>
  <c r="O35" i="15"/>
  <c r="M35" i="15"/>
  <c r="K35" i="15"/>
  <c r="I35" i="15"/>
  <c r="G35" i="15"/>
  <c r="E35" i="15"/>
  <c r="AQ34" i="15"/>
  <c r="AO34" i="15"/>
  <c r="AM34" i="15"/>
  <c r="AK34" i="15"/>
  <c r="AI34" i="15"/>
  <c r="AG34" i="15"/>
  <c r="AE34" i="15"/>
  <c r="AC34" i="15"/>
  <c r="AA34" i="15"/>
  <c r="Y34" i="15"/>
  <c r="W34" i="15"/>
  <c r="U34" i="15"/>
  <c r="S34" i="15"/>
  <c r="Q34" i="15"/>
  <c r="O34" i="15"/>
  <c r="M34" i="15"/>
  <c r="K34" i="15"/>
  <c r="I34" i="15"/>
  <c r="G34" i="15"/>
  <c r="E34" i="15"/>
  <c r="AQ33" i="15"/>
  <c r="AO33" i="15"/>
  <c r="AM33" i="15"/>
  <c r="AK33" i="15"/>
  <c r="AI33" i="15"/>
  <c r="AG33" i="15"/>
  <c r="AE33" i="15"/>
  <c r="AC33" i="15"/>
  <c r="AA33" i="15"/>
  <c r="Y33" i="15"/>
  <c r="W33" i="15"/>
  <c r="U33" i="15"/>
  <c r="S33" i="15"/>
  <c r="Q33" i="15"/>
  <c r="O33" i="15"/>
  <c r="M33" i="15"/>
  <c r="K33" i="15"/>
  <c r="I33" i="15"/>
  <c r="G33" i="15"/>
  <c r="E33" i="15"/>
  <c r="AQ32" i="15"/>
  <c r="AO32" i="15"/>
  <c r="AM32" i="15"/>
  <c r="AK32" i="15"/>
  <c r="AI32" i="15"/>
  <c r="AG32" i="15"/>
  <c r="AE32" i="15"/>
  <c r="AC32" i="15"/>
  <c r="AA32" i="15"/>
  <c r="Y32" i="15"/>
  <c r="W32" i="15"/>
  <c r="U32" i="15"/>
  <c r="S32" i="15"/>
  <c r="Q32" i="15"/>
  <c r="O32" i="15"/>
  <c r="M32" i="15"/>
  <c r="K32" i="15"/>
  <c r="I32" i="15"/>
  <c r="G32" i="15"/>
  <c r="E32" i="15"/>
  <c r="AQ31" i="15"/>
  <c r="AO31" i="15"/>
  <c r="AM31" i="15"/>
  <c r="AK31" i="15"/>
  <c r="AI31" i="15"/>
  <c r="AG31" i="15"/>
  <c r="AE31" i="15"/>
  <c r="AC31" i="15"/>
  <c r="AA31" i="15"/>
  <c r="Y31" i="15"/>
  <c r="W31" i="15"/>
  <c r="U31" i="15"/>
  <c r="S31" i="15"/>
  <c r="Q31" i="15"/>
  <c r="O31" i="15"/>
  <c r="M31" i="15"/>
  <c r="K31" i="15"/>
  <c r="I31" i="15"/>
  <c r="G31" i="15"/>
  <c r="E31" i="15"/>
  <c r="AQ30" i="15"/>
  <c r="AO30" i="15"/>
  <c r="AM30" i="15"/>
  <c r="AK30" i="15"/>
  <c r="AI30" i="15"/>
  <c r="AG30" i="15"/>
  <c r="AE30" i="15"/>
  <c r="AC30" i="15"/>
  <c r="AA30" i="15"/>
  <c r="Y30" i="15"/>
  <c r="W30" i="15"/>
  <c r="U30" i="15"/>
  <c r="S30" i="15"/>
  <c r="Q30" i="15"/>
  <c r="O30" i="15"/>
  <c r="M30" i="15"/>
  <c r="K30" i="15"/>
  <c r="I30" i="15"/>
  <c r="G30" i="15"/>
  <c r="E30" i="15"/>
  <c r="AQ29" i="15"/>
  <c r="AO29" i="15"/>
  <c r="AM29" i="15"/>
  <c r="AK29" i="15"/>
  <c r="AI29" i="15"/>
  <c r="AG29" i="15"/>
  <c r="AE29" i="15"/>
  <c r="AC29" i="15"/>
  <c r="AA29" i="15"/>
  <c r="Y29" i="15"/>
  <c r="W29" i="15"/>
  <c r="U29" i="15"/>
  <c r="S29" i="15"/>
  <c r="Q29" i="15"/>
  <c r="O29" i="15"/>
  <c r="M29" i="15"/>
  <c r="K29" i="15"/>
  <c r="I29" i="15"/>
  <c r="G29" i="15"/>
  <c r="E29" i="15"/>
  <c r="AQ28" i="15"/>
  <c r="AO28" i="15"/>
  <c r="AM28" i="15"/>
  <c r="AK28" i="15"/>
  <c r="AI28" i="15"/>
  <c r="AG28" i="15"/>
  <c r="AE28" i="15"/>
  <c r="AC28" i="15"/>
  <c r="AA28" i="15"/>
  <c r="Y28" i="15"/>
  <c r="W28" i="15"/>
  <c r="U28" i="15"/>
  <c r="S28" i="15"/>
  <c r="Q28" i="15"/>
  <c r="O28" i="15"/>
  <c r="M28" i="15"/>
  <c r="K28" i="15"/>
  <c r="I28" i="15"/>
  <c r="G28" i="15"/>
  <c r="E28" i="15"/>
  <c r="AQ27" i="15"/>
  <c r="AO27" i="15"/>
  <c r="AM27" i="15"/>
  <c r="AK27" i="15"/>
  <c r="AI27" i="15"/>
  <c r="AG27" i="15"/>
  <c r="AE27" i="15"/>
  <c r="AC27" i="15"/>
  <c r="AA27" i="15"/>
  <c r="Y27" i="15"/>
  <c r="W27" i="15"/>
  <c r="U27" i="15"/>
  <c r="S27" i="15"/>
  <c r="Q27" i="15"/>
  <c r="O27" i="15"/>
  <c r="M27" i="15"/>
  <c r="K27" i="15"/>
  <c r="I27" i="15"/>
  <c r="G27" i="15"/>
  <c r="E27" i="15"/>
  <c r="AQ26" i="15"/>
  <c r="AO26" i="15"/>
  <c r="AM26" i="15"/>
  <c r="AK26" i="15"/>
  <c r="AI26" i="15"/>
  <c r="AG26" i="15"/>
  <c r="AE26" i="15"/>
  <c r="AC26" i="15"/>
  <c r="AA26" i="15"/>
  <c r="Y26" i="15"/>
  <c r="W26" i="15"/>
  <c r="U26" i="15"/>
  <c r="S26" i="15"/>
  <c r="Q26" i="15"/>
  <c r="O26" i="15"/>
  <c r="M26" i="15"/>
  <c r="K26" i="15"/>
  <c r="I26" i="15"/>
  <c r="G26" i="15"/>
  <c r="E26" i="15"/>
  <c r="AQ25" i="15"/>
  <c r="AO25" i="15"/>
  <c r="AM25" i="15"/>
  <c r="AK25" i="15"/>
  <c r="AI25" i="15"/>
  <c r="AG25" i="15"/>
  <c r="AE25" i="15"/>
  <c r="AC25" i="15"/>
  <c r="AA25" i="15"/>
  <c r="Y25" i="15"/>
  <c r="W25" i="15"/>
  <c r="U25" i="15"/>
  <c r="S25" i="15"/>
  <c r="Q25" i="15"/>
  <c r="O25" i="15"/>
  <c r="M25" i="15"/>
  <c r="K25" i="15"/>
  <c r="I25" i="15"/>
  <c r="G25" i="15"/>
  <c r="E25" i="15"/>
  <c r="AQ24" i="15"/>
  <c r="AO24" i="15"/>
  <c r="AM24" i="15"/>
  <c r="AK24" i="15"/>
  <c r="AI24" i="15"/>
  <c r="AG24" i="15"/>
  <c r="AE24" i="15"/>
  <c r="AC24" i="15"/>
  <c r="AA24" i="15"/>
  <c r="Y24" i="15"/>
  <c r="W24" i="15"/>
  <c r="U24" i="15"/>
  <c r="S24" i="15"/>
  <c r="Q24" i="15"/>
  <c r="O24" i="15"/>
  <c r="M24" i="15"/>
  <c r="K24" i="15"/>
  <c r="I24" i="15"/>
  <c r="G24" i="15"/>
  <c r="E24" i="15"/>
  <c r="AQ23" i="15"/>
  <c r="AO23" i="15"/>
  <c r="AM23" i="15"/>
  <c r="AK23" i="15"/>
  <c r="AI23" i="15"/>
  <c r="AG23" i="15"/>
  <c r="AE23" i="15"/>
  <c r="AC23" i="15"/>
  <c r="AA23" i="15"/>
  <c r="Y23" i="15"/>
  <c r="W23" i="15"/>
  <c r="U23" i="15"/>
  <c r="S23" i="15"/>
  <c r="Q23" i="15"/>
  <c r="O23" i="15"/>
  <c r="M23" i="15"/>
  <c r="K23" i="15"/>
  <c r="I23" i="15"/>
  <c r="G23" i="15"/>
  <c r="E23" i="15"/>
  <c r="AQ22" i="15"/>
  <c r="AO22" i="15"/>
  <c r="AM22" i="15"/>
  <c r="AK22" i="15"/>
  <c r="AI22" i="15"/>
  <c r="AG22" i="15"/>
  <c r="AE22" i="15"/>
  <c r="AC22" i="15"/>
  <c r="AA22" i="15"/>
  <c r="Y22" i="15"/>
  <c r="W22" i="15"/>
  <c r="U22" i="15"/>
  <c r="S22" i="15"/>
  <c r="Q22" i="15"/>
  <c r="O22" i="15"/>
  <c r="M22" i="15"/>
  <c r="K22" i="15"/>
  <c r="I22" i="15"/>
  <c r="G22" i="15"/>
  <c r="E22" i="15"/>
  <c r="AQ21" i="15"/>
  <c r="AO21" i="15"/>
  <c r="AM21" i="15"/>
  <c r="AK21" i="15"/>
  <c r="AI21" i="15"/>
  <c r="AG21" i="15"/>
  <c r="AE21" i="15"/>
  <c r="AC21" i="15"/>
  <c r="AA21" i="15"/>
  <c r="Y21" i="15"/>
  <c r="W21" i="15"/>
  <c r="U21" i="15"/>
  <c r="S21" i="15"/>
  <c r="Q21" i="15"/>
  <c r="O21" i="15"/>
  <c r="M21" i="15"/>
  <c r="K21" i="15"/>
  <c r="I21" i="15"/>
  <c r="G21" i="15"/>
  <c r="E21" i="15"/>
  <c r="AQ20" i="15"/>
  <c r="AO20" i="15"/>
  <c r="AM20" i="15"/>
  <c r="AK20" i="15"/>
  <c r="AI20" i="15"/>
  <c r="AG20" i="15"/>
  <c r="AE20" i="15"/>
  <c r="AC20" i="15"/>
  <c r="AA20" i="15"/>
  <c r="Y20" i="15"/>
  <c r="W20" i="15"/>
  <c r="U20" i="15"/>
  <c r="S20" i="15"/>
  <c r="Q20" i="15"/>
  <c r="O20" i="15"/>
  <c r="M20" i="15"/>
  <c r="K20" i="15"/>
  <c r="I20" i="15"/>
  <c r="G20" i="15"/>
  <c r="E20" i="15"/>
  <c r="AQ19" i="15"/>
  <c r="AO19" i="15"/>
  <c r="AM19" i="15"/>
  <c r="AK19" i="15"/>
  <c r="AI19" i="15"/>
  <c r="AG19" i="15"/>
  <c r="AE19" i="15"/>
  <c r="AC19" i="15"/>
  <c r="AA19" i="15"/>
  <c r="Y19" i="15"/>
  <c r="W19" i="15"/>
  <c r="U19" i="15"/>
  <c r="S19" i="15"/>
  <c r="Q19" i="15"/>
  <c r="O19" i="15"/>
  <c r="M19" i="15"/>
  <c r="K19" i="15"/>
  <c r="I19" i="15"/>
  <c r="G19" i="15"/>
  <c r="E19" i="15"/>
  <c r="AQ18" i="15"/>
  <c r="AO18" i="15"/>
  <c r="AM18" i="15"/>
  <c r="AK18" i="15"/>
  <c r="AI18" i="15"/>
  <c r="AG18" i="15"/>
  <c r="AE18" i="15"/>
  <c r="AC18" i="15"/>
  <c r="AA18" i="15"/>
  <c r="Y18" i="15"/>
  <c r="W18" i="15"/>
  <c r="U18" i="15"/>
  <c r="S18" i="15"/>
  <c r="Q18" i="15"/>
  <c r="O18" i="15"/>
  <c r="M18" i="15"/>
  <c r="K18" i="15"/>
  <c r="I18" i="15"/>
  <c r="G18" i="15"/>
  <c r="E18" i="15"/>
  <c r="AQ17" i="15"/>
  <c r="AO17" i="15"/>
  <c r="AM17" i="15"/>
  <c r="AK17" i="15"/>
  <c r="AI17" i="15"/>
  <c r="AG17" i="15"/>
  <c r="AE17" i="15"/>
  <c r="AC17" i="15"/>
  <c r="AA17" i="15"/>
  <c r="Y17" i="15"/>
  <c r="W17" i="15"/>
  <c r="U17" i="15"/>
  <c r="S17" i="15"/>
  <c r="Q17" i="15"/>
  <c r="O17" i="15"/>
  <c r="M17" i="15"/>
  <c r="K17" i="15"/>
  <c r="I17" i="15"/>
  <c r="G17" i="15"/>
  <c r="E17" i="15"/>
  <c r="AQ16" i="15"/>
  <c r="AO16" i="15"/>
  <c r="AM16" i="15"/>
  <c r="AK16" i="15"/>
  <c r="AI16" i="15"/>
  <c r="AG16" i="15"/>
  <c r="AE16" i="15"/>
  <c r="AC16" i="15"/>
  <c r="AA16" i="15"/>
  <c r="Y16" i="15"/>
  <c r="W16" i="15"/>
  <c r="U16" i="15"/>
  <c r="S16" i="15"/>
  <c r="Q16" i="15"/>
  <c r="O16" i="15"/>
  <c r="M16" i="15"/>
  <c r="K16" i="15"/>
  <c r="I16" i="15"/>
  <c r="G16" i="15"/>
  <c r="E16" i="15"/>
  <c r="AQ15" i="15"/>
  <c r="AO15" i="15"/>
  <c r="AM15" i="15"/>
  <c r="AK15" i="15"/>
  <c r="AI15" i="15"/>
  <c r="AG15" i="15"/>
  <c r="AE15" i="15"/>
  <c r="AC15" i="15"/>
  <c r="AA15" i="15"/>
  <c r="Y15" i="15"/>
  <c r="W15" i="15"/>
  <c r="U15" i="15"/>
  <c r="S15" i="15"/>
  <c r="Q15" i="15"/>
  <c r="O15" i="15"/>
  <c r="M15" i="15"/>
  <c r="K15" i="15"/>
  <c r="I15" i="15"/>
  <c r="G15" i="15"/>
  <c r="E15" i="15"/>
  <c r="AQ14" i="15"/>
  <c r="AO14" i="15"/>
  <c r="AM14" i="15"/>
  <c r="AK14" i="15"/>
  <c r="AI14" i="15"/>
  <c r="AG14" i="15"/>
  <c r="AE14" i="15"/>
  <c r="AC14" i="15"/>
  <c r="AA14" i="15"/>
  <c r="Y14" i="15"/>
  <c r="W14" i="15"/>
  <c r="U14" i="15"/>
  <c r="S14" i="15"/>
  <c r="Q14" i="15"/>
  <c r="O14" i="15"/>
  <c r="M14" i="15"/>
  <c r="K14" i="15"/>
  <c r="I14" i="15"/>
  <c r="G14" i="15"/>
  <c r="E14" i="15"/>
  <c r="AQ13" i="15"/>
  <c r="AO13" i="15"/>
  <c r="AM13" i="15"/>
  <c r="AK13" i="15"/>
  <c r="AI13" i="15"/>
  <c r="AG13" i="15"/>
  <c r="AE13" i="15"/>
  <c r="AC13" i="15"/>
  <c r="AA13" i="15"/>
  <c r="Y13" i="15"/>
  <c r="Y3" i="15" s="1"/>
  <c r="W13" i="15"/>
  <c r="U13" i="15"/>
  <c r="S13" i="15"/>
  <c r="Q13" i="15"/>
  <c r="O13" i="15"/>
  <c r="M13" i="15"/>
  <c r="K13" i="15"/>
  <c r="I13" i="15"/>
  <c r="I1" i="15" s="1"/>
  <c r="G13" i="15"/>
  <c r="E13" i="15"/>
  <c r="AQ12" i="15"/>
  <c r="AO12" i="15"/>
  <c r="AM12" i="15"/>
  <c r="AM1" i="15" s="1"/>
  <c r="AK12" i="15"/>
  <c r="AI12" i="15"/>
  <c r="AI4" i="15" s="1"/>
  <c r="AG12" i="15"/>
  <c r="AG6" i="15" s="1"/>
  <c r="AE12" i="15"/>
  <c r="AC12" i="15"/>
  <c r="AA12" i="15"/>
  <c r="Y12" i="15"/>
  <c r="Y6" i="15" s="1"/>
  <c r="W12" i="15"/>
  <c r="W1" i="15" s="1"/>
  <c r="W3" i="15" s="1"/>
  <c r="U12" i="15"/>
  <c r="S12" i="15"/>
  <c r="Q12" i="15"/>
  <c r="O12" i="15"/>
  <c r="M12" i="15"/>
  <c r="K12" i="15"/>
  <c r="I12" i="15"/>
  <c r="I3" i="15" s="1"/>
  <c r="G12" i="15"/>
  <c r="G1" i="15" s="1"/>
  <c r="G3" i="15" s="1"/>
  <c r="E12" i="15"/>
  <c r="AQ10" i="15"/>
  <c r="AO10" i="15"/>
  <c r="AM10" i="15"/>
  <c r="AK10" i="15"/>
  <c r="AI10" i="15"/>
  <c r="AG10" i="15"/>
  <c r="AE10" i="15"/>
  <c r="AC10" i="15"/>
  <c r="AA10" i="15"/>
  <c r="Y10" i="15"/>
  <c r="W10" i="15"/>
  <c r="U10" i="15"/>
  <c r="S10" i="15"/>
  <c r="Q10" i="15"/>
  <c r="O10" i="15"/>
  <c r="M10" i="15"/>
  <c r="K10" i="15"/>
  <c r="I10" i="15"/>
  <c r="G10" i="15"/>
  <c r="E10" i="15"/>
  <c r="AI6" i="15"/>
  <c r="AI5" i="15"/>
  <c r="Y4" i="15"/>
  <c r="AI2" i="15"/>
  <c r="AG2" i="15"/>
  <c r="AQ1" i="15"/>
  <c r="AQ3" i="15" s="1"/>
  <c r="AK1" i="15"/>
  <c r="AK3" i="15" s="1"/>
  <c r="AI1" i="15"/>
  <c r="AG1" i="15"/>
  <c r="AC1" i="15"/>
  <c r="AC3" i="15" s="1"/>
  <c r="AA1" i="15"/>
  <c r="AA3" i="15" s="1"/>
  <c r="U1" i="15"/>
  <c r="U3" i="15" s="1"/>
  <c r="S1" i="15"/>
  <c r="S3" i="15" s="1"/>
  <c r="Q1" i="15"/>
  <c r="Q3" i="15" s="1"/>
  <c r="M1" i="15"/>
  <c r="M3" i="15" s="1"/>
  <c r="K1" i="15"/>
  <c r="K3" i="15" s="1"/>
  <c r="E1" i="15"/>
  <c r="E3" i="15" s="1"/>
  <c r="U5" i="20" l="1"/>
  <c r="AA6" i="20"/>
  <c r="AE4" i="20"/>
  <c r="AE5" i="20"/>
  <c r="AQ5" i="20"/>
  <c r="AQ4" i="20"/>
  <c r="O5" i="20"/>
  <c r="E4" i="20"/>
  <c r="O6" i="20"/>
  <c r="E5" i="20"/>
  <c r="U4" i="20"/>
  <c r="AK4" i="20"/>
  <c r="G2" i="20"/>
  <c r="M4" i="20"/>
  <c r="M6" i="20"/>
  <c r="M5" i="20"/>
  <c r="Q5" i="20"/>
  <c r="Q4" i="20"/>
  <c r="AK5" i="20"/>
  <c r="K5" i="20"/>
  <c r="K4" i="20"/>
  <c r="R15" i="16"/>
  <c r="R16" i="16" s="1"/>
  <c r="R23" i="16" s="1"/>
  <c r="D8" i="17"/>
  <c r="D9" i="17" s="1"/>
  <c r="E7" i="17"/>
  <c r="C10" i="17"/>
  <c r="C11" i="17" s="1"/>
  <c r="C13" i="17" s="1"/>
  <c r="X25" i="16"/>
  <c r="X28" i="16" s="1"/>
  <c r="X29" i="16" s="1"/>
  <c r="X31" i="16" s="1"/>
  <c r="X32" i="16" s="1"/>
  <c r="L25" i="16"/>
  <c r="L28" i="16" s="1"/>
  <c r="L29" i="16" s="1"/>
  <c r="L31" i="16" s="1"/>
  <c r="L32" i="16" s="1"/>
  <c r="R25" i="16"/>
  <c r="R28" i="16" s="1"/>
  <c r="R29" i="16" s="1"/>
  <c r="R31" i="16" s="1"/>
  <c r="R32" i="16" s="1"/>
  <c r="O1" i="15"/>
  <c r="O3" i="15" s="1"/>
  <c r="AE1" i="15"/>
  <c r="AE3" i="15" s="1"/>
  <c r="AM4" i="15"/>
  <c r="AO1" i="15"/>
  <c r="AO3" i="15" s="1"/>
  <c r="I4" i="15"/>
  <c r="AG3" i="15"/>
  <c r="I5" i="15"/>
  <c r="I2" i="15"/>
  <c r="AI3" i="15"/>
  <c r="Y5" i="15"/>
  <c r="AM6" i="15"/>
  <c r="Y2" i="15"/>
  <c r="AM3" i="15"/>
  <c r="AG5" i="15"/>
  <c r="AM5" i="15"/>
  <c r="I6" i="15"/>
  <c r="AM2" i="15"/>
  <c r="AG4" i="15"/>
  <c r="Y1" i="15"/>
  <c r="K2" i="15"/>
  <c r="S2" i="15"/>
  <c r="AA2" i="15"/>
  <c r="AQ2" i="15"/>
  <c r="E2" i="15"/>
  <c r="M2" i="15"/>
  <c r="Q2" i="15"/>
  <c r="U2" i="15"/>
  <c r="AC2" i="15"/>
  <c r="AK2" i="15"/>
  <c r="G2" i="15"/>
  <c r="W2" i="15"/>
  <c r="G6" i="20" l="1"/>
  <c r="G4" i="20"/>
  <c r="G5" i="20"/>
  <c r="R38" i="16"/>
  <c r="E8" i="17"/>
  <c r="E9" i="17" s="1"/>
  <c r="F7" i="17"/>
  <c r="F8" i="17" s="1"/>
  <c r="F9" i="17" s="1"/>
  <c r="D10" i="17"/>
  <c r="D11" i="17"/>
  <c r="D13" i="17" s="1"/>
  <c r="X38" i="16"/>
  <c r="L38" i="16"/>
  <c r="AE2" i="15"/>
  <c r="AE5" i="15" s="1"/>
  <c r="AO2" i="15"/>
  <c r="AO6" i="15" s="1"/>
  <c r="O2" i="15"/>
  <c r="O6" i="15" s="1"/>
  <c r="W6" i="15"/>
  <c r="W5" i="15"/>
  <c r="W4" i="15"/>
  <c r="G6" i="15"/>
  <c r="G5" i="15"/>
  <c r="C8" i="14" s="1"/>
  <c r="G4" i="15"/>
  <c r="AK6" i="15"/>
  <c r="AK5" i="15"/>
  <c r="C6" i="14" s="1"/>
  <c r="AK4" i="15"/>
  <c r="U6" i="15"/>
  <c r="U5" i="15"/>
  <c r="U4" i="15"/>
  <c r="M6" i="15"/>
  <c r="M5" i="15"/>
  <c r="C10" i="14" s="1"/>
  <c r="M4" i="15"/>
  <c r="AQ6" i="15"/>
  <c r="AQ5" i="15"/>
  <c r="AQ4" i="15"/>
  <c r="S6" i="15"/>
  <c r="S5" i="15"/>
  <c r="C12" i="14" s="1"/>
  <c r="S4" i="15"/>
  <c r="AE6" i="15"/>
  <c r="AC6" i="15"/>
  <c r="AC5" i="15"/>
  <c r="AC4" i="15"/>
  <c r="Q6" i="15"/>
  <c r="Q5" i="15"/>
  <c r="Q4" i="15"/>
  <c r="E6" i="15"/>
  <c r="E5" i="15"/>
  <c r="C3" i="14" s="1"/>
  <c r="G15" i="14" s="1"/>
  <c r="L15" i="14" s="1"/>
  <c r="Q15" i="14" s="1"/>
  <c r="E4" i="15"/>
  <c r="AA6" i="15"/>
  <c r="AA5" i="15"/>
  <c r="AA4" i="15"/>
  <c r="K6" i="15"/>
  <c r="K5" i="15"/>
  <c r="K4" i="15"/>
  <c r="O5" i="15" l="1"/>
  <c r="C7" i="14" s="1"/>
  <c r="O4" i="15"/>
  <c r="F10" i="17"/>
  <c r="F11" i="17" s="1"/>
  <c r="F13" i="17" s="1"/>
  <c r="E10" i="17"/>
  <c r="E11" i="17" s="1"/>
  <c r="E13" i="17" s="1"/>
  <c r="AO4" i="15"/>
  <c r="AO5" i="15"/>
  <c r="AE4" i="15"/>
  <c r="C5" i="14"/>
  <c r="C4" i="14"/>
  <c r="C13" i="14"/>
  <c r="AA18" i="14" s="1"/>
  <c r="AC18" i="14" s="1"/>
  <c r="V14" i="14"/>
  <c r="AA16" i="14" s="1"/>
  <c r="L17" i="14" l="1"/>
  <c r="Q17" i="14" s="1"/>
  <c r="G17" i="14"/>
  <c r="V15" i="14"/>
  <c r="G16" i="14"/>
  <c r="L16" i="14" s="1"/>
  <c r="Q16" i="14" s="1"/>
  <c r="S20" i="14"/>
  <c r="S29" i="14"/>
  <c r="S28" i="14"/>
  <c r="N19" i="14"/>
  <c r="Q27" i="14"/>
  <c r="S27" i="14" s="1"/>
  <c r="G22" i="14"/>
  <c r="H12" i="14"/>
  <c r="AA11" i="14"/>
  <c r="AA12" i="14" s="1"/>
  <c r="AC12" i="14" s="1"/>
  <c r="K10" i="14"/>
  <c r="G10" i="14"/>
  <c r="L10" i="14" s="1"/>
  <c r="W9" i="14"/>
  <c r="X14" i="14" s="1"/>
  <c r="K9" i="14"/>
  <c r="G9" i="14"/>
  <c r="L9" i="14" s="1"/>
  <c r="AA8" i="14"/>
  <c r="AC8" i="14" s="1"/>
  <c r="K8" i="14"/>
  <c r="G8" i="14"/>
  <c r="L8" i="14" s="1"/>
  <c r="N8" i="14" s="1"/>
  <c r="AA7" i="14"/>
  <c r="AC7" i="14" s="1"/>
  <c r="U7" i="14"/>
  <c r="K7" i="14"/>
  <c r="G7" i="14"/>
  <c r="L7" i="14" s="1"/>
  <c r="V6" i="14"/>
  <c r="AA9" i="14" s="1"/>
  <c r="AC9" i="14" s="1"/>
  <c r="Q6" i="14"/>
  <c r="V7" i="14" s="1"/>
  <c r="X7" i="14" s="1"/>
  <c r="G6" i="14"/>
  <c r="L6" i="14" s="1"/>
  <c r="AA5" i="14"/>
  <c r="V5" i="14"/>
  <c r="X5" i="14" s="1"/>
  <c r="R11" i="14"/>
  <c r="S15" i="14" s="1"/>
  <c r="G5" i="14"/>
  <c r="L5" i="14" s="1"/>
  <c r="N5" i="14" s="1"/>
  <c r="K5" i="14"/>
  <c r="N17" i="14" l="1"/>
  <c r="S17" i="14"/>
  <c r="S16" i="14"/>
  <c r="X15" i="14"/>
  <c r="I8" i="14"/>
  <c r="N15" i="14"/>
  <c r="H11" i="14"/>
  <c r="I15" i="14" s="1"/>
  <c r="S5" i="14"/>
  <c r="AC5" i="14"/>
  <c r="I17" i="14"/>
  <c r="I9" i="14"/>
  <c r="I10" i="14"/>
  <c r="AC11" i="14"/>
  <c r="N16" i="14"/>
  <c r="N6" i="14"/>
  <c r="AA6" i="14"/>
  <c r="AC6" i="14" s="1"/>
  <c r="N9" i="14"/>
  <c r="Q7" i="14"/>
  <c r="S7" i="14" s="1"/>
  <c r="Q8" i="14"/>
  <c r="N10" i="14"/>
  <c r="AA10" i="14"/>
  <c r="AC10" i="14" s="1"/>
  <c r="N7" i="14"/>
  <c r="I7" i="14"/>
  <c r="AB13" i="14"/>
  <c r="AC16" i="14" s="1"/>
  <c r="I6" i="14"/>
  <c r="I5" i="14"/>
  <c r="S6" i="14"/>
  <c r="X6" i="14"/>
  <c r="AC13" i="14" l="1"/>
  <c r="AC14" i="14" s="1"/>
  <c r="AC15" i="14" s="1"/>
  <c r="AC19" i="14" s="1"/>
  <c r="AC20" i="14" s="1"/>
  <c r="AC21" i="14" s="1"/>
  <c r="I11" i="14"/>
  <c r="I12" i="14" s="1"/>
  <c r="I13" i="14" s="1"/>
  <c r="I19" i="14" s="1"/>
  <c r="I20" i="14" s="1"/>
  <c r="I21" i="14" s="1"/>
  <c r="N11" i="14"/>
  <c r="N12" i="14" s="1"/>
  <c r="N13" i="14" s="1"/>
  <c r="V8" i="14"/>
  <c r="X8" i="14" s="1"/>
  <c r="X9" i="14" s="1"/>
  <c r="S8" i="14"/>
  <c r="S11" i="14" s="1"/>
  <c r="S12" i="14" s="1"/>
  <c r="S13" i="14" s="1"/>
  <c r="S21" i="14" s="1"/>
  <c r="I22" i="14" l="1"/>
  <c r="I23" i="14" s="1"/>
  <c r="I24" i="14" s="1"/>
  <c r="AC22" i="14"/>
  <c r="AC23" i="14" s="1"/>
  <c r="N20" i="14"/>
  <c r="N21" i="14" s="1"/>
  <c r="N22" i="14" s="1"/>
  <c r="X11" i="14"/>
  <c r="X12" i="14" s="1"/>
  <c r="S24" i="14"/>
  <c r="S22" i="14"/>
  <c r="S23" i="14" s="1"/>
  <c r="AC25" i="14" l="1"/>
  <c r="AC26" i="14" s="1"/>
  <c r="N23" i="14"/>
  <c r="N24" i="14" s="1"/>
  <c r="N25" i="14" s="1"/>
  <c r="N26" i="14" s="1"/>
  <c r="S25" i="14"/>
  <c r="S30" i="14" s="1"/>
  <c r="S31" i="14" s="1"/>
  <c r="S32" i="14" s="1"/>
  <c r="X16" i="14"/>
  <c r="S26" i="14" l="1"/>
  <c r="X19" i="14"/>
  <c r="X17" i="14"/>
  <c r="X18" i="14" s="1"/>
  <c r="C21" i="10"/>
  <c r="I15" i="10" s="1"/>
  <c r="C20" i="10"/>
  <c r="I14" i="10" s="1"/>
  <c r="H9" i="10"/>
  <c r="X20" i="14" l="1"/>
  <c r="X21" i="14" s="1"/>
  <c r="X22" i="14" s="1"/>
  <c r="I11" i="6"/>
  <c r="D5" i="6"/>
  <c r="D6" i="6"/>
  <c r="D7" i="6"/>
  <c r="D8" i="6"/>
  <c r="D9" i="6"/>
  <c r="M10" i="4"/>
  <c r="H9" i="4"/>
  <c r="D20" i="6"/>
  <c r="I15" i="6" s="1"/>
  <c r="D19" i="6"/>
  <c r="I12" i="6" s="1"/>
  <c r="D4" i="6"/>
  <c r="B19" i="5" l="1"/>
  <c r="H13" i="5" s="1"/>
  <c r="B18" i="5"/>
  <c r="H11" i="5" s="1"/>
  <c r="B11" i="2"/>
  <c r="B10" i="2"/>
  <c r="B9" i="2"/>
  <c r="C42" i="7"/>
  <c r="C26" i="2" l="1"/>
  <c r="C21" i="4"/>
  <c r="D22" i="6"/>
  <c r="B21" i="5"/>
  <c r="M27" i="6"/>
  <c r="I18" i="6"/>
  <c r="N19" i="6" s="1"/>
  <c r="G18" i="6"/>
  <c r="L19" i="6" s="1"/>
  <c r="N11" i="6"/>
  <c r="C4" i="6"/>
  <c r="H9" i="6" s="1"/>
  <c r="F16" i="5"/>
  <c r="H10" i="5"/>
  <c r="B8" i="5"/>
  <c r="G9" i="5" s="1"/>
  <c r="I9" i="5" s="1"/>
  <c r="F16" i="4"/>
  <c r="K17" i="4" s="1"/>
  <c r="H16" i="4"/>
  <c r="M17" i="4" s="1"/>
  <c r="L26" i="2"/>
  <c r="M11" i="2"/>
  <c r="H19" i="2"/>
  <c r="M16" i="2" s="1"/>
  <c r="F19" i="2"/>
  <c r="K16" i="2" s="1"/>
  <c r="H13" i="2"/>
  <c r="G10" i="2"/>
  <c r="I10" i="2" s="1"/>
  <c r="G11" i="2"/>
  <c r="I11" i="2" s="1"/>
  <c r="G12" i="2"/>
  <c r="I12" i="2" s="1"/>
  <c r="C25" i="2"/>
  <c r="C24" i="2"/>
  <c r="C23" i="2"/>
  <c r="H14" i="2" s="1"/>
  <c r="M12" i="2" s="1"/>
  <c r="B8" i="2"/>
  <c r="G9" i="2" s="1"/>
  <c r="I9" i="2" s="1"/>
  <c r="B7" i="2"/>
  <c r="G8" i="2" s="1"/>
  <c r="I8" i="2" s="1"/>
  <c r="B6" i="2"/>
  <c r="G7" i="2" s="1"/>
  <c r="I7" i="2" s="1"/>
  <c r="B5" i="2"/>
  <c r="G6" i="2" s="1"/>
  <c r="I6" i="2" s="1"/>
  <c r="B4" i="2"/>
  <c r="G5" i="2" s="1"/>
  <c r="I5" i="2" s="1"/>
  <c r="M24" i="4" l="1"/>
  <c r="H24" i="4"/>
  <c r="H25" i="4" s="1"/>
  <c r="H16" i="5"/>
  <c r="H23" i="5"/>
  <c r="H25" i="2"/>
  <c r="M25" i="2"/>
  <c r="N26" i="6"/>
  <c r="I26" i="6"/>
  <c r="C5" i="6"/>
  <c r="H5" i="6" s="1"/>
  <c r="J5" i="6" s="1"/>
  <c r="H17" i="2"/>
  <c r="I17" i="2" s="1"/>
  <c r="B4" i="4"/>
  <c r="G5" i="4" s="1"/>
  <c r="I5" i="4" s="1"/>
  <c r="C20" i="4"/>
  <c r="C9" i="11"/>
  <c r="C19" i="11"/>
  <c r="C30" i="11"/>
  <c r="C39" i="11"/>
  <c r="C49" i="11"/>
  <c r="C46" i="11"/>
  <c r="C10" i="11"/>
  <c r="C21" i="11"/>
  <c r="C31" i="11"/>
  <c r="C40" i="11"/>
  <c r="C52" i="11"/>
  <c r="C11" i="11"/>
  <c r="C22" i="11"/>
  <c r="C32" i="11"/>
  <c r="C41" i="11"/>
  <c r="C53" i="11"/>
  <c r="C37" i="11"/>
  <c r="C13" i="11"/>
  <c r="C23" i="11"/>
  <c r="C34" i="11"/>
  <c r="C42" i="11"/>
  <c r="C54" i="11"/>
  <c r="C14" i="11"/>
  <c r="C25" i="11"/>
  <c r="C35" i="11"/>
  <c r="C43" i="11"/>
  <c r="C56" i="11"/>
  <c r="C27" i="11"/>
  <c r="C5" i="11"/>
  <c r="C50" i="11"/>
  <c r="C15" i="11"/>
  <c r="C26" i="11"/>
  <c r="C36" i="11"/>
  <c r="C45" i="11"/>
  <c r="C57" i="11"/>
  <c r="C17" i="11"/>
  <c r="C8" i="11"/>
  <c r="C18" i="11"/>
  <c r="C29" i="11"/>
  <c r="C38" i="11"/>
  <c r="C48" i="11"/>
  <c r="C6" i="11"/>
  <c r="H16" i="2"/>
  <c r="M14" i="2" s="1"/>
  <c r="C19" i="4"/>
  <c r="H13" i="4" s="1"/>
  <c r="M14" i="4" s="1"/>
  <c r="B6" i="5"/>
  <c r="B7" i="5"/>
  <c r="C18" i="4"/>
  <c r="N12" i="6"/>
  <c r="N15" i="6"/>
  <c r="B7" i="4"/>
  <c r="G8" i="4" s="1"/>
  <c r="I8" i="4" s="1"/>
  <c r="C8" i="6"/>
  <c r="H8" i="6" s="1"/>
  <c r="J8" i="6" s="1"/>
  <c r="B6" i="4"/>
  <c r="B8" i="4" s="1"/>
  <c r="C7" i="6"/>
  <c r="H7" i="6" s="1"/>
  <c r="J7" i="6" s="1"/>
  <c r="B5" i="5"/>
  <c r="B5" i="4"/>
  <c r="G6" i="4" s="1"/>
  <c r="L6" i="4" s="1"/>
  <c r="N6" i="4" s="1"/>
  <c r="C6" i="6"/>
  <c r="H6" i="6" s="1"/>
  <c r="J6" i="6" s="1"/>
  <c r="B4" i="5"/>
  <c r="B3" i="4"/>
  <c r="G4" i="4" s="1"/>
  <c r="I4" i="4" s="1"/>
  <c r="C9" i="6"/>
  <c r="H10" i="6" s="1"/>
  <c r="M10" i="6" s="1"/>
  <c r="O10" i="6" s="1"/>
  <c r="B3" i="5"/>
  <c r="J9" i="6"/>
  <c r="M9" i="6"/>
  <c r="O9" i="6" s="1"/>
  <c r="M6" i="6"/>
  <c r="O6" i="6" s="1"/>
  <c r="M5" i="6"/>
  <c r="O5" i="6" s="1"/>
  <c r="L6" i="2"/>
  <c r="N6" i="2" s="1"/>
  <c r="L8" i="2"/>
  <c r="N8" i="2" s="1"/>
  <c r="L10" i="2"/>
  <c r="N10" i="2" s="1"/>
  <c r="L5" i="2"/>
  <c r="N5" i="2" s="1"/>
  <c r="L7" i="2"/>
  <c r="N7" i="2" s="1"/>
  <c r="L9" i="2"/>
  <c r="N9" i="2" s="1"/>
  <c r="I13" i="2"/>
  <c r="I14" i="2" s="1"/>
  <c r="I15" i="2" s="1"/>
  <c r="L5" i="4" l="1"/>
  <c r="N5" i="4" s="1"/>
  <c r="J10" i="6"/>
  <c r="I6" i="4"/>
  <c r="M8" i="6"/>
  <c r="O8" i="6" s="1"/>
  <c r="M7" i="6"/>
  <c r="O7" i="6" s="1"/>
  <c r="G6" i="5"/>
  <c r="I6" i="5" s="1"/>
  <c r="B5" i="10"/>
  <c r="G6" i="10" s="1"/>
  <c r="I6" i="10" s="1"/>
  <c r="G4" i="5"/>
  <c r="I4" i="5" s="1"/>
  <c r="B3" i="10"/>
  <c r="G4" i="10" s="1"/>
  <c r="I4" i="10" s="1"/>
  <c r="G7" i="5"/>
  <c r="I7" i="5" s="1"/>
  <c r="B6" i="10"/>
  <c r="G7" i="10" s="1"/>
  <c r="I7" i="10" s="1"/>
  <c r="H14" i="4"/>
  <c r="B20" i="5"/>
  <c r="G8" i="5"/>
  <c r="I8" i="5" s="1"/>
  <c r="B7" i="10"/>
  <c r="G8" i="10" s="1"/>
  <c r="I8" i="10" s="1"/>
  <c r="G5" i="5"/>
  <c r="I5" i="5" s="1"/>
  <c r="B4" i="10"/>
  <c r="G5" i="10" s="1"/>
  <c r="I5" i="10" s="1"/>
  <c r="L8" i="4"/>
  <c r="N8" i="4" s="1"/>
  <c r="G7" i="4"/>
  <c r="I7" i="4" s="1"/>
  <c r="I9" i="4" s="1"/>
  <c r="L4" i="4"/>
  <c r="N4" i="4" s="1"/>
  <c r="H10" i="4"/>
  <c r="M11" i="4" s="1"/>
  <c r="N11" i="2"/>
  <c r="N12" i="2" s="1"/>
  <c r="N13" i="2" s="1"/>
  <c r="N14" i="2" s="1"/>
  <c r="N15" i="2" s="1"/>
  <c r="J11" i="6"/>
  <c r="J12" i="6" s="1"/>
  <c r="J13" i="6" s="1"/>
  <c r="I16" i="2"/>
  <c r="I18" i="2" s="1"/>
  <c r="I19" i="2"/>
  <c r="O11" i="6" l="1"/>
  <c r="O12" i="6" s="1"/>
  <c r="O13" i="6" s="1"/>
  <c r="O15" i="6" s="1"/>
  <c r="L7" i="4"/>
  <c r="I9" i="10"/>
  <c r="I10" i="10" s="1"/>
  <c r="I11" i="10" s="1"/>
  <c r="I10" i="5"/>
  <c r="I11" i="5" s="1"/>
  <c r="I12" i="5" s="1"/>
  <c r="N16" i="2"/>
  <c r="N17" i="2" s="1"/>
  <c r="D21" i="6"/>
  <c r="I16" i="6" s="1"/>
  <c r="C25" i="10"/>
  <c r="H16" i="10" s="1"/>
  <c r="I16" i="10" s="1"/>
  <c r="I18" i="10" s="1"/>
  <c r="H14" i="5"/>
  <c r="I14" i="5" s="1"/>
  <c r="I14" i="4"/>
  <c r="M15" i="4"/>
  <c r="N15" i="4" s="1"/>
  <c r="I10" i="4"/>
  <c r="I11" i="4" s="1"/>
  <c r="I16" i="4" s="1"/>
  <c r="I20" i="2"/>
  <c r="J15" i="6"/>
  <c r="N7" i="4"/>
  <c r="L9" i="4"/>
  <c r="N9" i="4" s="1"/>
  <c r="I13" i="10" l="1"/>
  <c r="I17" i="10" s="1"/>
  <c r="I19" i="10" s="1"/>
  <c r="M26" i="2"/>
  <c r="N17" i="6"/>
  <c r="O17" i="6" s="1"/>
  <c r="J16" i="6"/>
  <c r="H26" i="2"/>
  <c r="I13" i="4"/>
  <c r="I15" i="4" s="1"/>
  <c r="I17" i="4" s="1"/>
  <c r="N10" i="4"/>
  <c r="N11" i="4" s="1"/>
  <c r="N12" i="4" s="1"/>
  <c r="N14" i="4" s="1"/>
  <c r="N16" i="4" s="1"/>
  <c r="I13" i="5"/>
  <c r="I15" i="5" s="1"/>
  <c r="I16" i="5"/>
  <c r="N17" i="4" l="1"/>
  <c r="N18" i="4" s="1"/>
  <c r="J17" i="6"/>
  <c r="J18" i="6"/>
  <c r="J19" i="6" s="1"/>
  <c r="O19" i="6"/>
  <c r="O18" i="6"/>
  <c r="I17" i="5"/>
  <c r="I27" i="6" l="1"/>
  <c r="O20" i="6"/>
  <c r="H24" i="5"/>
  <c r="M25" i="4"/>
  <c r="N27" i="6" l="1"/>
  <c r="G26" i="2" l="1"/>
  <c r="L25" i="4"/>
  <c r="G24" i="5"/>
  <c r="H2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tc={7E19D642-EDA5-4509-BE48-602AC8E8AA6C}</author>
    <author>Andrew H.A. Meggison</author>
    <author>kara</author>
  </authors>
  <commentList>
    <comment ref="T2" authorId="0" shapeId="0" xr:uid="{7E19D642-EDA5-4509-BE48-602AC8E8AA6C}">
      <text>
        <t>[Threaded comment]
Your version of Excel allows you to read this threaded comment; however, any edits to it will get removed if the file is opened in a newer version of Excel. Learn more: https://go.microsoft.com/fwlink/?linkid=870924
Comment:
    Commensurate with Direct Care average increase in BLS salaries</t>
      </text>
    </comment>
    <comment ref="O3" authorId="1" shapeId="0" xr:uid="{EC5C8FD5-3526-43FB-9A51-19D68EF53D83}">
      <text>
        <r>
          <rPr>
            <b/>
            <sz val="9"/>
            <color indexed="81"/>
            <rFont val="Tahoma"/>
            <family val="2"/>
          </rPr>
          <t>Andrew H.A. Meggison:</t>
        </r>
        <r>
          <rPr>
            <sz val="9"/>
            <color indexed="81"/>
            <rFont val="Tahoma"/>
            <family val="2"/>
          </rPr>
          <t xml:space="preserve">
Rates used in regulation 
1/15/14</t>
        </r>
      </text>
    </comment>
    <comment ref="N13" authorId="1" shapeId="0" xr:uid="{CE35865E-04D0-4057-97D6-304ED1828523}">
      <text>
        <r>
          <rPr>
            <b/>
            <sz val="9"/>
            <color indexed="81"/>
            <rFont val="Tahoma"/>
            <family val="2"/>
          </rPr>
          <t>Andrew H.A. Meggison:</t>
        </r>
        <r>
          <rPr>
            <sz val="9"/>
            <color indexed="81"/>
            <rFont val="Tahoma"/>
            <family val="2"/>
          </rPr>
          <t xml:space="preserve">
new levels are in pink. 
11/21/13</t>
        </r>
      </text>
    </comment>
    <comment ref="M25" authorId="2" shapeId="0" xr:uid="{9122C036-E3F1-403F-99B1-5F62FE658540}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New stipend rages added for 2016 Rate review</t>
        </r>
      </text>
    </comment>
    <comment ref="Z27" authorId="2" shapeId="0" xr:uid="{AC24CAAF-F483-4CFB-B955-3A2A5AEC693E}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Per Dylan 10/16 phone call - this is flat funded</t>
        </r>
      </text>
    </comment>
    <comment ref="E616" authorId="1" shapeId="0" xr:uid="{914F4D50-F975-47AE-8071-02189DAFA13F}">
      <text>
        <r>
          <rPr>
            <b/>
            <sz val="9"/>
            <color indexed="81"/>
            <rFont val="Tahoma"/>
            <family val="2"/>
          </rPr>
          <t>Andrew H.A. Meggison:</t>
        </r>
        <r>
          <rPr>
            <sz val="9"/>
            <color indexed="81"/>
            <rFont val="Tahoma"/>
            <family val="2"/>
          </rPr>
          <t xml:space="preserve">
whats in here, is this a stipend --  check with DDS</t>
        </r>
      </text>
    </comment>
  </commentList>
</comments>
</file>

<file path=xl/sharedStrings.xml><?xml version="1.0" encoding="utf-8"?>
<sst xmlns="http://schemas.openxmlformats.org/spreadsheetml/2006/main" count="1350" uniqueCount="628">
  <si>
    <t>MASTER DATA LOOK-UP TABLE</t>
  </si>
  <si>
    <t>Benchmark Salaries</t>
  </si>
  <si>
    <t>Source</t>
  </si>
  <si>
    <t>Family Resource Worker</t>
  </si>
  <si>
    <t>May 2020 BLS Case Worker</t>
  </si>
  <si>
    <t>DC Supervisor</t>
  </si>
  <si>
    <t>May 2020 BLS DC III</t>
  </si>
  <si>
    <t>Case Manager/Child Care Worker</t>
  </si>
  <si>
    <t xml:space="preserve">May 2020 BLS Case Manager </t>
  </si>
  <si>
    <t>Support</t>
  </si>
  <si>
    <t>May 2020 BLS DC</t>
  </si>
  <si>
    <t>Program Director</t>
  </si>
  <si>
    <t>May 2020 BLS Program Management</t>
  </si>
  <si>
    <t>Benchmark FTEs</t>
  </si>
  <si>
    <t xml:space="preserve"> Capacity: </t>
  </si>
  <si>
    <t>8 clients</t>
  </si>
  <si>
    <t>5 clients</t>
  </si>
  <si>
    <t xml:space="preserve">DCF defined </t>
  </si>
  <si>
    <t>Benchmark Expenses</t>
  </si>
  <si>
    <t>Tax &amp; Fringe</t>
  </si>
  <si>
    <t>Admin Alloc. (M &amp;G)</t>
  </si>
  <si>
    <t>Consultation (clinical/Behavioral)</t>
  </si>
  <si>
    <t>CAF Rate</t>
  </si>
  <si>
    <t>Flex pool ( provider to maintain pool, amt is not child-specific)</t>
  </si>
  <si>
    <t>RATE REVIEW CAF July 2022</t>
  </si>
  <si>
    <t>Intensive Foster Care One and Two Model Budget</t>
  </si>
  <si>
    <t>Youth</t>
  </si>
  <si>
    <t>Service Days</t>
  </si>
  <si>
    <t>Position</t>
  </si>
  <si>
    <t>Salary</t>
  </si>
  <si>
    <t>Total FTE</t>
  </si>
  <si>
    <t>Expense</t>
  </si>
  <si>
    <t>Total Program Staff</t>
  </si>
  <si>
    <t>Tax and Fringe</t>
  </si>
  <si>
    <t>Total Staffing Costs</t>
  </si>
  <si>
    <t>Admin Allocation</t>
  </si>
  <si>
    <t>Flex Pool</t>
  </si>
  <si>
    <t>Total Reimb Excl M &amp; G</t>
  </si>
  <si>
    <t xml:space="preserve">Per Service Per day </t>
  </si>
  <si>
    <t>Current</t>
  </si>
  <si>
    <t xml:space="preserve">Intensive Foster Care One Stipend </t>
  </si>
  <si>
    <t>Acuity</t>
  </si>
  <si>
    <t>Intensive Foster Care Two Stipend</t>
  </si>
  <si>
    <t xml:space="preserve">Total </t>
  </si>
  <si>
    <t>Enhanced Foster Care Model Budget</t>
  </si>
  <si>
    <t xml:space="preserve">Enhanced Foster Care Stipend </t>
  </si>
  <si>
    <t>Total</t>
  </si>
  <si>
    <t>Proposed</t>
  </si>
  <si>
    <t xml:space="preserve">Community-based Alternative to Detention Bed Hold </t>
  </si>
  <si>
    <t xml:space="preserve">Proposed </t>
  </si>
  <si>
    <t>Case Manager/
Child Care Worker</t>
  </si>
  <si>
    <t>Social Worker (LICSW)</t>
  </si>
  <si>
    <t>Social Worker (LSW)</t>
  </si>
  <si>
    <t>Nursing</t>
  </si>
  <si>
    <t>Transitions to Adulthood RATES</t>
  </si>
  <si>
    <t>CAF</t>
  </si>
  <si>
    <t xml:space="preserve">Transitions to Adulthood </t>
  </si>
  <si>
    <t>DCF Stipend</t>
  </si>
  <si>
    <t>Clinician w/ Indep Lic.</t>
  </si>
  <si>
    <t xml:space="preserve">Family Resource Worker </t>
  </si>
  <si>
    <t>Transitions to Adult Services 
IFC Other Foster Care Model Budget</t>
  </si>
  <si>
    <t>Transitions to Adulthood 
IFC Other Foster Care Model Budget</t>
  </si>
  <si>
    <t>Transitions to Adult Services</t>
  </si>
  <si>
    <t>Mentors (paraprofessionals)</t>
  </si>
  <si>
    <t>Child Case  Worker</t>
  </si>
  <si>
    <t xml:space="preserve">CAF </t>
  </si>
  <si>
    <t>Emergency Shelter Homes 
IFC Other Foster Care Model Budget</t>
  </si>
  <si>
    <t>Sexually Exploited Youth 
IFC Other Foster Care Model Budget</t>
  </si>
  <si>
    <t xml:space="preserve">Emergency Shelter Homes </t>
  </si>
  <si>
    <t xml:space="preserve">Sexually Exploited Youth </t>
  </si>
  <si>
    <t>M2020 BLS Benchmark</t>
  </si>
  <si>
    <t>Child Homebased Rehab Stipend</t>
  </si>
  <si>
    <t>Multiple Acute Level A</t>
  </si>
  <si>
    <t>Multiple Acute Level B</t>
  </si>
  <si>
    <t>Level A</t>
  </si>
  <si>
    <t>Level B</t>
  </si>
  <si>
    <t xml:space="preserve">Vehicle </t>
  </si>
  <si>
    <t>Multiple Acute Level A Stipend</t>
  </si>
  <si>
    <t>Multiple Acute Level B Stipend</t>
  </si>
  <si>
    <t>Child Home-Based Rehabilitation 
IFC Other Foster Care Model Budget</t>
  </si>
  <si>
    <t>a/o 5/12/21</t>
  </si>
  <si>
    <t>Source:</t>
  </si>
  <si>
    <t>BLS / OES</t>
  </si>
  <si>
    <r>
      <t>Median</t>
    </r>
    <r>
      <rPr>
        <b/>
        <sz val="16"/>
        <color indexed="10"/>
        <rFont val="Calibri"/>
        <family val="2"/>
      </rPr>
      <t xml:space="preserve"> </t>
    </r>
  </si>
  <si>
    <t>Common model titles (not all inclusive)</t>
  </si>
  <si>
    <t>Minimum Education and/or certification/Training/Experience</t>
  </si>
  <si>
    <t>BLS Occupational Code(s)</t>
  </si>
  <si>
    <t>Direct Care (hourly)</t>
  </si>
  <si>
    <t>Direct Care, Direct Care Blend, Non Specialized DC, Peer mentor, Family Specialist/ Partner</t>
  </si>
  <si>
    <t>High School diploma / GED / State Training</t>
  </si>
  <si>
    <t>21-1093, 31-1120, 31-2022, 31-9099, 39-9032</t>
  </si>
  <si>
    <t>Direct Care  (annual)</t>
  </si>
  <si>
    <t>Direct Care III (hourly)</t>
  </si>
  <si>
    <t>Direct Care Supervisor, Direct Care Bachelors</t>
  </si>
  <si>
    <t>Bachelors Level or 5+ years related experience</t>
  </si>
  <si>
    <t>21-1094, 21-1015, 21-1018, 21-1023, 39-1098</t>
  </si>
  <si>
    <t>Direct Care III (annual)</t>
  </si>
  <si>
    <t xml:space="preserve">Developmental Specialist, </t>
  </si>
  <si>
    <t>Certified Nursing Assistant  (hourly)</t>
  </si>
  <si>
    <t>Completed a state-approved education program and must pass their state’s competency exam. </t>
  </si>
  <si>
    <t>31-1131</t>
  </si>
  <si>
    <t>Certified Nursing Assistant  (annual)</t>
  </si>
  <si>
    <t xml:space="preserve">Case / Social Worker (hourly) </t>
  </si>
  <si>
    <t>BA level social worker, LSW, BSW</t>
  </si>
  <si>
    <t>Bachelors Level or 8+ years related experience</t>
  </si>
  <si>
    <t>21-1021, 21-1099</t>
  </si>
  <si>
    <t>Case / Social Worker (annual)</t>
  </si>
  <si>
    <t>LDAC1</t>
  </si>
  <si>
    <t>Case Manager / Social Worker / Clinical w/o independent License (hourly)</t>
  </si>
  <si>
    <t>LDAC2,  LMSW, LCSW</t>
  </si>
  <si>
    <t>Masters Level</t>
  </si>
  <si>
    <t>21-1021, 21-1019, 21-1022</t>
  </si>
  <si>
    <t>Case Manager / Social Worker / Clinical w/o independent License</t>
  </si>
  <si>
    <t>Clinical without Independent Licensure</t>
  </si>
  <si>
    <t>LPN (hourly)</t>
  </si>
  <si>
    <t>Complete a state approved nurse education program for licensed practical or licensed vocation nurse</t>
  </si>
  <si>
    <t>29-2061</t>
  </si>
  <si>
    <t>LPN (annual)</t>
  </si>
  <si>
    <t>Clinical w/ Independent licensure (hourly)</t>
  </si>
  <si>
    <t>LPHA, LICSW, LMHC, LBHA, BCBA</t>
  </si>
  <si>
    <t xml:space="preserve">Masters with Licensure in Related Discipline </t>
  </si>
  <si>
    <t>19-3031, 21-1021, 21-1022</t>
  </si>
  <si>
    <t>Clinical w/ Independent licensure (annual)</t>
  </si>
  <si>
    <t>Dietician / Nutritionist (hourly)</t>
  </si>
  <si>
    <t xml:space="preserve">Bachelors Level </t>
  </si>
  <si>
    <t>29-1031</t>
  </si>
  <si>
    <t>Dietician / Nutritionist (annual)</t>
  </si>
  <si>
    <t>Program Management (hourly)</t>
  </si>
  <si>
    <t xml:space="preserve">Program manager, Program management, </t>
  </si>
  <si>
    <t>BA Level w/ 3+ years related work experience</t>
  </si>
  <si>
    <t>11-9151</t>
  </si>
  <si>
    <t>Program Management (annual)</t>
  </si>
  <si>
    <t>Program director</t>
  </si>
  <si>
    <t>Occupational Therapist (hourly)</t>
  </si>
  <si>
    <t>Occupational Therapists</t>
  </si>
  <si>
    <t>29-1129, 31-2011, 29-1122 (25%/25%/50%)</t>
  </si>
  <si>
    <t>Occupational Therapist (annual)</t>
  </si>
  <si>
    <t>Physical Therapist (hourly)</t>
  </si>
  <si>
    <t>Physical Therapists</t>
  </si>
  <si>
    <t>29-1129, 31-2021, 29-1123  (20%/20%/60%)</t>
  </si>
  <si>
    <t>Physical Therapist (annual)</t>
  </si>
  <si>
    <t>Clinical Manager / Psychologists (hourly)</t>
  </si>
  <si>
    <t>Clinical Manager, Clinical Director, Clinical  Psychologist</t>
  </si>
  <si>
    <t>Masters with Licensure in Related Discipline and supervising/managerial related experience</t>
  </si>
  <si>
    <t>19-3031</t>
  </si>
  <si>
    <t>Clinical Manager /  Psychologists  (annual)</t>
  </si>
  <si>
    <t>Speech Language Pathologists (hourly)</t>
  </si>
  <si>
    <t>29-1129, 29-1127</t>
  </si>
  <si>
    <t>Speech Language Pathologists (annual)</t>
  </si>
  <si>
    <t>Registerd Nurse (BA) (hourly)</t>
  </si>
  <si>
    <t>Minimum of an associates degree in nursing, a diploma from an approved nursing program, or a Bachelors of Science in Nursing</t>
  </si>
  <si>
    <t>29-1141</t>
  </si>
  <si>
    <t>Registered Nurse (BA) (annual)</t>
  </si>
  <si>
    <t>Registerd Nurse (MA / APRN) (hourly)</t>
  </si>
  <si>
    <t>Minimum of a Masters of Science in one of the APRN roles. Must be licensed</t>
  </si>
  <si>
    <t>29-1171</t>
  </si>
  <si>
    <t>Registered Nurse (MA / APRN) (annual)</t>
  </si>
  <si>
    <t>Clerical, Support &amp; Direct Care Relief Staff are benched to Direct Care</t>
  </si>
  <si>
    <t xml:space="preserve">Tax and Fringe  =  </t>
  </si>
  <si>
    <t>C.257 Benchmark</t>
  </si>
  <si>
    <t>Massachusetts Economic Indicators</t>
  </si>
  <si>
    <t>IHS Markit, Fall 2021 Forecast Update (12/2021)</t>
  </si>
  <si>
    <t>Prepared by Michael Lynch, 781-301-9129</t>
  </si>
  <si>
    <t>FY20</t>
  </si>
  <si>
    <t>FY21</t>
  </si>
  <si>
    <t>FY22</t>
  </si>
  <si>
    <t>FY23</t>
  </si>
  <si>
    <t>FY24</t>
  </si>
  <si>
    <t>FY25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</si>
  <si>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</si>
  <si>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</si>
  <si>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</si>
  <si>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</si>
  <si>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</si>
  <si>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</si>
  <si>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</si>
  <si>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</si>
  <si>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</si>
  <si>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</si>
  <si>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</si>
  <si>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</si>
  <si>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</si>
  <si>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</si>
  <si>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</si>
  <si>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</si>
  <si>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</si>
  <si>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</si>
  <si>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</si>
  <si>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</si>
  <si>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</si>
  <si>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</si>
  <si>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</si>
  <si>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</si>
  <si>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</si>
  <si>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</si>
  <si>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</si>
  <si>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</si>
  <si>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</si>
  <si>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</si>
  <si>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</si>
  <si>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</si>
  <si>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</si>
  <si>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</si>
  <si>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</si>
  <si>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</si>
  <si>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</si>
  <si>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</si>
  <si>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</si>
  <si>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</si>
  <si>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</si>
  <si>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</si>
  <si>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</si>
  <si>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</si>
  <si>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</si>
  <si>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</si>
  <si>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</si>
  <si>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</si>
  <si>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</si>
  <si>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</si>
  <si>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</si>
  <si>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</si>
  <si>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</si>
  <si>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</si>
  <si>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</si>
  <si>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</si>
  <si>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</si>
  <si>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</si>
  <si>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</si>
  <si>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</si>
  <si>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</si>
  <si>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</si>
  <si>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</si>
  <si>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</si>
  <si>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</si>
  <si>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</si>
  <si>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</si>
  <si>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</si>
  <si>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</si>
  <si>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</si>
  <si>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</si>
  <si>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</si>
  <si>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</si>
  <si>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</si>
  <si>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</si>
  <si>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</si>
  <si>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</si>
  <si>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</si>
  <si>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</si>
  <si>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</si>
  <si>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</si>
  <si>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</si>
  <si>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</si>
  <si>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</si>
  <si>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</si>
  <si>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</si>
  <si>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</si>
  <si>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</si>
  <si>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</si>
  <si>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</si>
  <si>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</si>
  <si>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</si>
  <si>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</si>
  <si>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</si>
  <si>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</si>
  <si>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</si>
  <si>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>Assumption for Rate Reviews that are to be promulgated July 1, 2022</t>
  </si>
  <si>
    <t xml:space="preserve">Base period: </t>
  </si>
  <si>
    <t>FY22Q4</t>
  </si>
  <si>
    <t>Average</t>
  </si>
  <si>
    <t xml:space="preserve">Prospective rate period: </t>
  </si>
  <si>
    <t>July 1, 2022 - June 30, 2024</t>
  </si>
  <si>
    <t>CAF:</t>
  </si>
  <si>
    <t>prosepctive FY23 &amp; FY24</t>
  </si>
  <si>
    <t>Nursing (RN)</t>
  </si>
  <si>
    <r>
      <t xml:space="preserve">Flex pool </t>
    </r>
    <r>
      <rPr>
        <sz val="8"/>
        <color theme="1"/>
        <rFont val="Calibri"/>
        <family val="2"/>
        <scheme val="minor"/>
      </rPr>
      <t>( provider to maintain pool, amt is not child-specific)</t>
    </r>
  </si>
  <si>
    <r>
      <t xml:space="preserve">Flex pool </t>
    </r>
    <r>
      <rPr>
        <sz val="8"/>
        <color theme="1"/>
        <rFont val="Times New Roman"/>
        <family val="1"/>
      </rPr>
      <t>( provider to maintain pool, amt is not child-specific)</t>
    </r>
  </si>
  <si>
    <t>Approx 16 hours per week</t>
  </si>
  <si>
    <t xml:space="preserve">DCF Departmental Stipend </t>
  </si>
  <si>
    <t xml:space="preserve"> DCF Departmental Stipend </t>
  </si>
  <si>
    <t>Current Reg/Rate</t>
  </si>
  <si>
    <t>See M2020 Benchmark Tab</t>
  </si>
  <si>
    <t xml:space="preserve">Benchmarked to FY22 Commonwealth (office of the Comptroller) T&amp;F rate, less </t>
  </si>
  <si>
    <t>Terminal leave and retirement.  This includes the PFML costs and includes in an additional 2% for providers to contribute to employee retirement benefits etc. (this 2% is not prescritpive)</t>
  </si>
  <si>
    <r>
      <t>Flex pool</t>
    </r>
    <r>
      <rPr>
        <sz val="8"/>
        <color theme="1"/>
        <rFont val="Calibri"/>
        <family val="2"/>
        <scheme val="minor"/>
      </rPr>
      <t xml:space="preserve"> ( provider to maintain pool, amt is not child-specific)</t>
    </r>
  </si>
  <si>
    <t>Clinical Care Manager (LICSW)</t>
  </si>
  <si>
    <t>Master Look Up Table</t>
  </si>
  <si>
    <t>Rate(s) effective 7/1/22</t>
  </si>
  <si>
    <t>Multiple Adoption Services Model</t>
  </si>
  <si>
    <t>Multiple Post Adoption Services</t>
  </si>
  <si>
    <t>Multiple Foster Parent Support Services Model</t>
  </si>
  <si>
    <t>Youth Permanency Connections Model</t>
  </si>
  <si>
    <t>Complex Medical Foster Care  Compoment Model</t>
  </si>
  <si>
    <t>FTEs</t>
  </si>
  <si>
    <t>Salary Exp</t>
  </si>
  <si>
    <t xml:space="preserve"> FTEs</t>
  </si>
  <si>
    <t>Prog Staff III</t>
  </si>
  <si>
    <t xml:space="preserve">Caseworker </t>
  </si>
  <si>
    <t>Direct Care</t>
  </si>
  <si>
    <t>RN</t>
  </si>
  <si>
    <t>LPN</t>
  </si>
  <si>
    <t>Total Compensation</t>
  </si>
  <si>
    <t>Tota Staffing Costs</t>
  </si>
  <si>
    <t>Occupancy</t>
  </si>
  <si>
    <t>Meals</t>
  </si>
  <si>
    <t>Subcontracted direct care</t>
  </si>
  <si>
    <t>Total Excl M &amp; G</t>
  </si>
  <si>
    <t>Administrative Allocation</t>
  </si>
  <si>
    <t>Caregiver stipends</t>
  </si>
  <si>
    <t>Consultants</t>
  </si>
  <si>
    <t>Rate per Client per day</t>
  </si>
  <si>
    <t>Rate/month</t>
  </si>
  <si>
    <t>Utilization Factor</t>
  </si>
  <si>
    <t>Rate per day (10 beds = full cap)</t>
  </si>
  <si>
    <t>Respite Units</t>
  </si>
  <si>
    <t>Respite Units (prior RR)</t>
  </si>
  <si>
    <t>Respite Units (avg 2 Fy prior)</t>
  </si>
  <si>
    <t>New Base</t>
  </si>
  <si>
    <t>Rate Accomodation</t>
  </si>
  <si>
    <t xml:space="preserve">Total Other Expenses </t>
  </si>
  <si>
    <t xml:space="preserve">Staff training </t>
  </si>
  <si>
    <t>Tax and fringe</t>
  </si>
  <si>
    <t>M&amp;G</t>
  </si>
  <si>
    <t>FY23 &amp; FY24</t>
  </si>
  <si>
    <t>Supervisory (DC III)</t>
  </si>
  <si>
    <t>Prog Staff III (DC III)</t>
  </si>
  <si>
    <t>Direct Care /Prg Staff</t>
  </si>
  <si>
    <t>Prog Staff / Direct Care</t>
  </si>
  <si>
    <t>Consultant Administration</t>
  </si>
  <si>
    <t>Clinician (LCSW)</t>
  </si>
  <si>
    <t>Program Management</t>
  </si>
  <si>
    <t xml:space="preserve">Family Residential </t>
  </si>
  <si>
    <t>BLS May 2020 Case Worker</t>
  </si>
  <si>
    <t>BLS May 2020 Direct Care III</t>
  </si>
  <si>
    <t>Social Worker/Child Care Worker</t>
  </si>
  <si>
    <t>BLS May 2020 Case Manager</t>
  </si>
  <si>
    <t>BLS May 2020 Direct Care I</t>
  </si>
  <si>
    <t xml:space="preserve">BLS May 2020 Program Management </t>
  </si>
  <si>
    <t>1 Client</t>
  </si>
  <si>
    <t>Clinician Consultation</t>
  </si>
  <si>
    <t>Care Giver Respite (24 hours)</t>
  </si>
  <si>
    <t>Current Rate</t>
  </si>
  <si>
    <t>above line</t>
  </si>
  <si>
    <t>October 2016 CAF</t>
  </si>
  <si>
    <t>October 2018 CAF</t>
  </si>
  <si>
    <t>Rate Review CAF (Placeholder)</t>
  </si>
  <si>
    <t>1 hour every week</t>
  </si>
  <si>
    <t>$16.79 per hour - 24 hours per youth</t>
  </si>
  <si>
    <r>
      <t xml:space="preserve">(c)  </t>
    </r>
    <r>
      <rPr>
        <u/>
        <sz val="11"/>
        <color theme="1"/>
        <rFont val="Times New Roman"/>
        <family val="1"/>
      </rPr>
      <t>AMSS</t>
    </r>
    <r>
      <rPr>
        <sz val="11"/>
        <color theme="1"/>
        <rFont val="Times New Roman"/>
        <family val="1"/>
      </rPr>
      <t xml:space="preserve">.  All rates are paid upon completion of the particular product-based service. </t>
    </r>
  </si>
  <si>
    <t xml:space="preserve">AMSS Product-based Services </t>
  </si>
  <si>
    <t>1.  Adoption Consultation Services:</t>
  </si>
  <si>
    <t>Adoption Assessment of a Child</t>
  </si>
  <si>
    <t>Adoption Assessment/Home Study of a Foster/relative family (with whom the child is placed)</t>
  </si>
  <si>
    <t>Adoption Assessment/Home Study of a relative (child is not in the home)</t>
  </si>
  <si>
    <t>MAPP training/Home Study of a referred person or couple</t>
  </si>
  <si>
    <t>Appearance fee</t>
  </si>
  <si>
    <t>MAPP Training only</t>
  </si>
  <si>
    <t>2.  Adoption Placement Case Management Services: </t>
  </si>
  <si>
    <t>Case acceptance/assignment</t>
  </si>
  <si>
    <t>Adoption Assessment of a child</t>
  </si>
  <si>
    <t>Adoption Assessment/Home Study of a family with whom the child is placed</t>
  </si>
  <si>
    <r>
      <t>Placement</t>
    </r>
    <r>
      <rPr>
        <sz val="11"/>
        <color rgb="FF000000"/>
        <rFont val="Times New Roman"/>
        <family val="1"/>
      </rPr>
      <t> </t>
    </r>
  </si>
  <si>
    <t>Mild</t>
  </si>
  <si>
    <t>Moderate</t>
  </si>
  <si>
    <t>Severe</t>
  </si>
  <si>
    <t>Family Development </t>
  </si>
  <si>
    <r>
      <t>Reevaluations</t>
    </r>
    <r>
      <rPr>
        <sz val="11"/>
        <color rgb="FF000000"/>
        <rFont val="Times New Roman"/>
        <family val="1"/>
      </rPr>
      <t> </t>
    </r>
  </si>
  <si>
    <r>
      <t>Child(ren)/Legalization</t>
    </r>
    <r>
      <rPr>
        <sz val="11"/>
        <color rgb="FF000000"/>
        <rFont val="Times New Roman"/>
        <family val="1"/>
      </rPr>
      <t> </t>
    </r>
  </si>
  <si>
    <t xml:space="preserve">Adjustment for a case held at least three years, but less than five. </t>
  </si>
  <si>
    <r>
      <t>Sibling Bonus in Same Home/Legalization</t>
    </r>
    <r>
      <rPr>
        <sz val="11"/>
        <color rgb="FF000000"/>
        <rFont val="Times New Roman"/>
        <family val="1"/>
      </rPr>
      <t> </t>
    </r>
  </si>
  <si>
    <t>Two siblings</t>
  </si>
  <si>
    <t>Three siblings</t>
  </si>
  <si>
    <t>Four siblings</t>
  </si>
  <si>
    <t>Five or more siblings</t>
  </si>
  <si>
    <t>Family Bonus for Provider's Home at Legalization per child, minimum of two children</t>
  </si>
  <si>
    <t>Closure</t>
  </si>
  <si>
    <t>Case Maintenance</t>
  </si>
  <si>
    <t>Delayed Adoption-legal Delay/Appeal</t>
  </si>
  <si>
    <t>Conflict of Interest Family Resource</t>
  </si>
  <si>
    <t xml:space="preserve">Transfer of case </t>
  </si>
  <si>
    <t>3.  Adoption Family Development Services: </t>
  </si>
  <si>
    <t>Purchase of Home</t>
  </si>
  <si>
    <t>Reuse of a Closed Home</t>
  </si>
  <si>
    <t>4.  Recruitment: </t>
  </si>
  <si>
    <t>Child-specific recruitment</t>
  </si>
  <si>
    <t>Child-specific recruitment renewal</t>
  </si>
  <si>
    <t>5.  Intervention Services (per Hour)</t>
  </si>
  <si>
    <t>6.  Interstate Cases: </t>
  </si>
  <si>
    <t>Home Study</t>
  </si>
  <si>
    <t>Assignment</t>
  </si>
  <si>
    <t>Case Supervision</t>
  </si>
  <si>
    <t>7.  Puerto Rico Cases: </t>
  </si>
  <si>
    <t>Family Evaluation Home Study in Puerto Rico</t>
  </si>
  <si>
    <t>Family Evaluation Home Study in Puerto Rico (Daily Rate)</t>
  </si>
  <si>
    <t>8.  International Cases: </t>
  </si>
  <si>
    <t xml:space="preserve">International Family Evaluation Home Study </t>
  </si>
  <si>
    <t xml:space="preserve">I.C. </t>
  </si>
  <si>
    <t>Proposed Rate</t>
  </si>
  <si>
    <t>Operational</t>
  </si>
  <si>
    <t>Per FTE</t>
  </si>
  <si>
    <t>average pre-exclusions</t>
  </si>
  <si>
    <t>floor</t>
  </si>
  <si>
    <r>
      <t xml:space="preserve">Outliers, average, and weighted average are calculated from </t>
    </r>
    <r>
      <rPr>
        <i/>
        <sz val="11"/>
        <color rgb="FFFF0000"/>
        <rFont val="Calibri"/>
        <family val="2"/>
        <scheme val="minor"/>
      </rPr>
      <t>only those reporting expense in this category</t>
    </r>
    <r>
      <rPr>
        <sz val="11"/>
        <color rgb="FFFF0000"/>
        <rFont val="Calibri"/>
        <family val="2"/>
        <scheme val="minor"/>
      </rPr>
      <t xml:space="preserve">. No zero values are incorporated in these calculations. </t>
    </r>
  </si>
  <si>
    <t>ceiling</t>
  </si>
  <si>
    <t>average</t>
  </si>
  <si>
    <t>weighted average</t>
  </si>
  <si>
    <t>average incl. zeroes</t>
  </si>
  <si>
    <t>17E</t>
  </si>
  <si>
    <t>18E</t>
  </si>
  <si>
    <t>19E</t>
  </si>
  <si>
    <t>20E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</si>
  <si>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</si>
  <si>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</si>
  <si>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</si>
  <si>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</si>
  <si>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</si>
  <si>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</si>
  <si>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</si>
  <si>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</si>
  <si>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</si>
  <si>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30E</t>
  </si>
  <si>
    <t>31E</t>
  </si>
  <si>
    <t>32E</t>
  </si>
  <si>
    <t>33E</t>
  </si>
  <si>
    <t>34E</t>
  </si>
  <si>
    <t>35E</t>
  </si>
  <si>
    <t>36E</t>
  </si>
  <si>
    <t>Total Occupancy</t>
  </si>
  <si>
    <t>Direct Care Consultant 201</t>
  </si>
  <si>
    <t>Temporary Help 202</t>
  </si>
  <si>
    <t>Clients and Caregivers Reimb./Stipends 203</t>
  </si>
  <si>
    <t>Subcontracted Direct Care 206</t>
  </si>
  <si>
    <t>Staff Training 204</t>
  </si>
  <si>
    <t>Staff Mileage / Travel 205</t>
  </si>
  <si>
    <t>Meals 207</t>
  </si>
  <si>
    <t>Client Transportation 208</t>
  </si>
  <si>
    <t>Vehicle Expenses 208</t>
  </si>
  <si>
    <t>Vehicle Depreciation 208</t>
  </si>
  <si>
    <t>Incidental Medical /Medicine/Pharmacy 209</t>
  </si>
  <si>
    <t>Client Personal Allowances 211</t>
  </si>
  <si>
    <t>Provision Material Goods/Svs./Benefits 212</t>
  </si>
  <si>
    <t>Direct Client Wages 214</t>
  </si>
  <si>
    <t>Other Commercial Prod. &amp; Svs. 214</t>
  </si>
  <si>
    <t>Program Supplies &amp; Materials 215</t>
  </si>
  <si>
    <t>Non Charitable Expenses</t>
  </si>
  <si>
    <t>Other Expense</t>
  </si>
  <si>
    <t>Total Other Program Expense</t>
  </si>
  <si>
    <t>OrganizationName</t>
  </si>
  <si>
    <t>Sum of FTE</t>
  </si>
  <si>
    <t>Sum of Actual</t>
  </si>
  <si>
    <t>Subcontracted Direct Care</t>
  </si>
  <si>
    <t>Caregiver Stipends</t>
  </si>
  <si>
    <t>FY21 UFR Data (FAS0)</t>
  </si>
  <si>
    <t>Other Client Expenses</t>
  </si>
  <si>
    <t>Travel and Transportation</t>
  </si>
  <si>
    <t>Program Suppies &amp; Materials</t>
  </si>
  <si>
    <t>Subcontract &amp; Stipend  Administration</t>
  </si>
  <si>
    <t>Transportation / Travel/ Training /Prg Materials  &amp; Meals</t>
  </si>
  <si>
    <t>Prg Supplies and Materials / Travel / Trasportation / training/ Consultants &amp; Meals</t>
  </si>
  <si>
    <t xml:space="preserve">Incedental Medical </t>
  </si>
  <si>
    <t>Incedental Medical</t>
  </si>
  <si>
    <t>Asst Prog Manager</t>
  </si>
  <si>
    <t>Asst Program Manager</t>
  </si>
  <si>
    <t>Consultants (Mult Post Adopt Svcs)</t>
  </si>
  <si>
    <t>Subcontracted Care 
(Mult Adopt Sup Svc Model)</t>
  </si>
  <si>
    <t>Caregiver stipends
(Mult Adopt Sup Svc Model)</t>
  </si>
  <si>
    <t>Caregiver stipends
(Complex Medical FC Model)</t>
  </si>
  <si>
    <t>Transportation / Travel/ Training / Consultansts /Prg Materials  &amp; Meals</t>
  </si>
  <si>
    <t xml:space="preserve">Acuity </t>
  </si>
  <si>
    <t>Total Stipend</t>
  </si>
  <si>
    <t>Sibling Rate</t>
  </si>
  <si>
    <t>IFC One Total Stipend Rate</t>
  </si>
  <si>
    <r>
      <t xml:space="preserve">Teen Parent </t>
    </r>
    <r>
      <rPr>
        <u/>
        <sz val="12"/>
        <rFont val="Calibri"/>
        <family val="2"/>
        <scheme val="minor"/>
      </rPr>
      <t>Stipend</t>
    </r>
    <r>
      <rPr>
        <sz val="12"/>
        <rFont val="Calibri"/>
        <family val="2"/>
        <scheme val="minor"/>
      </rPr>
      <t xml:space="preserve"> Rate</t>
    </r>
  </si>
  <si>
    <t>Operational Rate</t>
  </si>
  <si>
    <t xml:space="preserve">Stipend </t>
  </si>
  <si>
    <t xml:space="preserve">Experience Incentive Added To Total </t>
  </si>
  <si>
    <t>Acuit</t>
  </si>
  <si>
    <t xml:space="preserve">Operational </t>
  </si>
  <si>
    <t>Teen Parent Rate Stipend &amp; Operational</t>
  </si>
  <si>
    <t xml:space="preserve">Sibling Stipend &amp; Operational </t>
  </si>
  <si>
    <t>Community-based Alternative to Detention Stipend</t>
  </si>
  <si>
    <t>Total Stipend Plus Operational</t>
  </si>
  <si>
    <t>Community-based Alternative to Detention Operational</t>
  </si>
  <si>
    <t>DCF Reccomendation plus CAFs</t>
  </si>
  <si>
    <t>c.257 Benchmark</t>
  </si>
  <si>
    <t>Master Look-Up Data</t>
  </si>
  <si>
    <t>Days</t>
  </si>
  <si>
    <t>Hours</t>
  </si>
  <si>
    <t>vacation</t>
  </si>
  <si>
    <t>A</t>
  </si>
  <si>
    <t>B</t>
  </si>
  <si>
    <t>C</t>
  </si>
  <si>
    <t>sick/ personal</t>
  </si>
  <si>
    <t>Model Budget</t>
  </si>
  <si>
    <t>holidays</t>
  </si>
  <si>
    <t>Level: 1</t>
  </si>
  <si>
    <t>Bed Days:</t>
  </si>
  <si>
    <t>Level: 2</t>
  </si>
  <si>
    <t>Level: 3</t>
  </si>
  <si>
    <t>training</t>
  </si>
  <si>
    <t xml:space="preserve">Exp. Caseload  </t>
  </si>
  <si>
    <t>Total Hours per FTE:</t>
  </si>
  <si>
    <t>FTE</t>
  </si>
  <si>
    <t>Caseworker</t>
  </si>
  <si>
    <t>Benchmark Salary</t>
  </si>
  <si>
    <t>Service Level A</t>
  </si>
  <si>
    <t>Service Level B</t>
  </si>
  <si>
    <t>Service Level C</t>
  </si>
  <si>
    <t xml:space="preserve">Placement Spec </t>
  </si>
  <si>
    <t xml:space="preserve"> BLS /OES Massachusetts Median 2020</t>
  </si>
  <si>
    <t xml:space="preserve">Caregiver Relief/Respite  </t>
  </si>
  <si>
    <t>Placement Specialist</t>
  </si>
  <si>
    <t>Expenses</t>
  </si>
  <si>
    <t>Unit Cost</t>
  </si>
  <si>
    <t xml:space="preserve"> A</t>
  </si>
  <si>
    <t xml:space="preserve"> B</t>
  </si>
  <si>
    <t xml:space="preserve"> C</t>
  </si>
  <si>
    <t>Agency Determined</t>
  </si>
  <si>
    <t xml:space="preserve"> Consultant / Clinical</t>
  </si>
  <si>
    <t>Respite / Caregiver Relief</t>
  </si>
  <si>
    <t xml:space="preserve">Staff/Caregiver Training </t>
  </si>
  <si>
    <t>Staff Mileage / Travel</t>
  </si>
  <si>
    <t xml:space="preserve">Program Supplies &amp; Materials </t>
  </si>
  <si>
    <t>Taxes &amp; Fringe</t>
  </si>
  <si>
    <t>Amin Allocation</t>
  </si>
  <si>
    <t>C.257 Benchmark FY23 &amp; FY24</t>
  </si>
  <si>
    <t>Total Reimb excl M&amp;G</t>
  </si>
  <si>
    <t>FY23 CAF</t>
  </si>
  <si>
    <t>Admin. Allocation</t>
  </si>
  <si>
    <t xml:space="preserve">Other Expenses </t>
  </si>
  <si>
    <t>Caregiver administration</t>
  </si>
  <si>
    <t>Consultant / Clinical</t>
  </si>
  <si>
    <t>Caregiver Administration</t>
  </si>
  <si>
    <t>Purchaser Recommendation</t>
  </si>
  <si>
    <t>TOTAL</t>
  </si>
  <si>
    <t>FY20 UFR Expenses</t>
  </si>
  <si>
    <t>Rate with CAF</t>
  </si>
  <si>
    <t xml:space="preserve"> DDS total other program expense. DDS determined zero allotment for levels A and B. - incorporated previous CAFs into leve C</t>
  </si>
  <si>
    <t>RATE:</t>
  </si>
  <si>
    <t>A = 2 weeks; B= 3weeks; C = 5 weeks respite relief</t>
  </si>
  <si>
    <t>Utilization Rate:</t>
  </si>
  <si>
    <t>Proposed at PH on x/xx/xx</t>
  </si>
  <si>
    <t>Changes to FY23</t>
  </si>
  <si>
    <t>Adjust all Salaries to BLS/OES 2020</t>
  </si>
  <si>
    <t xml:space="preserve">Increase Admin allocation from 9.94% to 12% Ch. 257 standard </t>
  </si>
  <si>
    <t>CAF Place holder 1%</t>
  </si>
  <si>
    <t>Adjust all BTL costs by prior 1.78% CAF</t>
  </si>
  <si>
    <t>Changes after kick off meeting</t>
  </si>
  <si>
    <t>CAF FALL 2021 2.31% (came out 12.14.21)</t>
  </si>
  <si>
    <t>Adjust all BTL costs by prior 1.78% CAF or use FY20 UFR when available</t>
  </si>
  <si>
    <t>Remove PFMLA of .37% it will now be included in the T&amp; F %</t>
  </si>
  <si>
    <t>Adjust T&amp;F  for FY23 to 22.22%</t>
  </si>
  <si>
    <t>Add 2% for Retirement /Benefit to Tax &amp; Fringe amount</t>
  </si>
  <si>
    <t>Remove Direct Admin Expense b/c  Admin Allocation now meets standard</t>
  </si>
  <si>
    <t>Updated Respite Caregiver Relief to DDS Cost</t>
  </si>
  <si>
    <t>Average Stipend is now at $39,963</t>
  </si>
  <si>
    <t>Stipend increased to 10% inclusive of CAF</t>
  </si>
  <si>
    <t xml:space="preserve">  </t>
  </si>
  <si>
    <t>Add on rates- Effective 7/1/22- 6/30/24</t>
  </si>
  <si>
    <t>Clinical w/Independent Lic</t>
  </si>
  <si>
    <t>Total Tax &amp; Fringe</t>
  </si>
  <si>
    <t>Subtotal Compensation</t>
  </si>
  <si>
    <t>TOTAL COMPENSATION</t>
  </si>
  <si>
    <t>Billable Hours</t>
  </si>
  <si>
    <t>Proposed FY21 Rates</t>
  </si>
  <si>
    <t>Direct Care Productivity Chart</t>
  </si>
  <si>
    <t>Nursing / Clinical Staff Productivity Chart</t>
  </si>
  <si>
    <t>Vacation / Sick / Personal (PTO)</t>
  </si>
  <si>
    <t>Training (not OJT)</t>
  </si>
  <si>
    <t>Travel / Admin / Supervision / Training / Misc</t>
  </si>
  <si>
    <t>Daily Stipend Rate Effective FY23</t>
  </si>
  <si>
    <t>Stipend Level Effective FY23</t>
  </si>
  <si>
    <t>Stipend Rates</t>
  </si>
  <si>
    <t>Per Diem Rate</t>
  </si>
  <si>
    <t>Per Diem Rate with 95% Utilization</t>
  </si>
  <si>
    <t>Current Stipend</t>
  </si>
  <si>
    <t xml:space="preserve">Proposed Per Diem Rate with 95% Utilization &amp; CAF
</t>
  </si>
  <si>
    <t>Proposed Stipend</t>
  </si>
  <si>
    <t>RateShortName</t>
  </si>
  <si>
    <t>Unit</t>
  </si>
  <si>
    <t>Units Billed</t>
  </si>
  <si>
    <t>Expenditure</t>
  </si>
  <si>
    <t xml:space="preserve">Operational Level A Stipend Eligibility  Range </t>
  </si>
  <si>
    <t>Stipend Rate - 01</t>
  </si>
  <si>
    <t>Day</t>
  </si>
  <si>
    <t xml:space="preserve">Operational Level B Stipend Eligibility  Range </t>
  </si>
  <si>
    <t>Stipend Rate - 02</t>
  </si>
  <si>
    <t xml:space="preserve">Operational Level C Stipend Eligibility  Range </t>
  </si>
  <si>
    <t>Stipend Rate - 03</t>
  </si>
  <si>
    <t>Stipend Rate - 04</t>
  </si>
  <si>
    <t>Stipend Rate - 05</t>
  </si>
  <si>
    <t>Stipend Rate - 06</t>
  </si>
  <si>
    <t>Stipend Rate - 07</t>
  </si>
  <si>
    <t>Stipend Rate - 08</t>
  </si>
  <si>
    <t>Stipend Rate - 09</t>
  </si>
  <si>
    <t>Stipend Rate - 10</t>
  </si>
  <si>
    <t>Stipend Rate - 11</t>
  </si>
  <si>
    <t>Stipend Rate - 12</t>
  </si>
  <si>
    <t>Stipend Rate - 13</t>
  </si>
  <si>
    <t>Stipend Rate - 14</t>
  </si>
  <si>
    <t>Stipend Rate - 15</t>
  </si>
  <si>
    <t>Stipend Rate - 16</t>
  </si>
  <si>
    <t>Stipend Rate - 17</t>
  </si>
  <si>
    <t>Stipend Rate - 18</t>
  </si>
  <si>
    <t>Stipend Rate - 19</t>
  </si>
  <si>
    <t>Stipend Rate - 20</t>
  </si>
  <si>
    <t>Stipend Rate - 21</t>
  </si>
  <si>
    <t>Stipend Rate - 23</t>
  </si>
  <si>
    <t>Stipend Rate - 24</t>
  </si>
  <si>
    <t>Stipend Rate Exceptions</t>
  </si>
  <si>
    <t>Total Billed</t>
  </si>
  <si>
    <t>Grandfather exception</t>
  </si>
  <si>
    <t>Totals:</t>
  </si>
  <si>
    <t xml:space="preserve">Fiscal Impact </t>
  </si>
  <si>
    <t>Rate - 101 CMR 414.00 Rates for Family Stabiliation Services (it was $245.43)</t>
  </si>
  <si>
    <t>Model</t>
  </si>
  <si>
    <t># beds</t>
  </si>
  <si>
    <t># days (weeks * 7)</t>
  </si>
  <si>
    <t>Hours for leave time 
(# people* # days*24 hrs)</t>
  </si>
  <si>
    <t>Total FTEs per model with respite time</t>
  </si>
  <si>
    <t>FTE in model</t>
  </si>
  <si>
    <t xml:space="preserve">FTEs - Below </t>
  </si>
  <si>
    <t xml:space="preserve">Hours  - Below </t>
  </si>
  <si>
    <t xml:space="preserve">Days - Below </t>
  </si>
  <si>
    <t>Cost</t>
  </si>
  <si>
    <t>DC FTE %</t>
  </si>
  <si>
    <t>Below %</t>
  </si>
  <si>
    <t>Purchaser Recommendation plus CAFs</t>
  </si>
  <si>
    <r>
      <t xml:space="preserve">Outliers, average, and weighted average are calculated from </t>
    </r>
    <r>
      <rPr>
        <i/>
        <sz val="11"/>
        <color indexed="10"/>
        <rFont val="Calibri"/>
        <family val="2"/>
      </rPr>
      <t>only those reporting expense in this category</t>
    </r>
    <r>
      <rPr>
        <sz val="11"/>
        <color indexed="10"/>
        <rFont val="Calibri"/>
        <family val="2"/>
      </rPr>
      <t xml:space="preserve">. No zero values are incorporated in these calculations.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</si>
</sst>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  <numFmt numFmtId="166" formatCode="\$#,##0"/>
    <numFmt numFmtId="167" formatCode="0.0"/>
    <numFmt numFmtId="168" formatCode="\$#,##0.00"/>
    <numFmt numFmtId="169" formatCode="#,##0.0"/>
    <numFmt numFmtId="170" formatCode="0.000"/>
    <numFmt numFmtId="171" formatCode="&quot;$&quot;#,##0"/>
    <numFmt numFmtId="172" formatCode="_(* #,##0_);_(* \(#,##0\);_(* &quot;-&quot;??_);_(@_)"/>
    <numFmt numFmtId="173" formatCode="[$-409]mmmm\ d\,\ yyyy;@"/>
    <numFmt numFmtId="176" formatCode="0.0%"/>
    <numFmt numFmtId="177" formatCode="0.00000%"/>
    <numFmt numFmtId="178" formatCode="0.0000"/>
    <numFmt numFmtId="179" formatCode="&quot;$&quot;#,##0.000"/>
    <numFmt numFmtId="180" formatCode="&quot;$&quot;#,##0.0"/>
  </numFmts>
  <fonts count="1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rgb="FF9C0006"/>
      <name val="Calibri"/>
      <family val="2"/>
    </font>
    <font>
      <sz val="9"/>
      <color indexed="8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b/>
      <sz val="9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  <charset val="1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theme="1"/>
      <name val="Tahoma"/>
      <family val="2"/>
    </font>
    <font>
      <b/>
      <sz val="11"/>
      <color indexed="63"/>
      <name val="Calibri"/>
      <family val="2"/>
    </font>
    <font>
      <sz val="11"/>
      <color theme="1"/>
      <name val="Calibri"/>
      <family val="2"/>
      <charset val="129"/>
      <scheme val="minor"/>
    </font>
    <font>
      <b/>
      <sz val="12"/>
      <color indexed="3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indexed="8"/>
      <name val="Calibri"/>
      <family val="2"/>
      <scheme val="minor"/>
    </font>
    <font>
      <b/>
      <u/>
      <sz val="10"/>
      <name val="Arial"/>
      <family val="2"/>
    </font>
    <font>
      <b/>
      <sz val="12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Calibri"/>
      <family val="2"/>
      <scheme val="minor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A7D00"/>
      <name val="Arial"/>
      <family val="2"/>
    </font>
    <font>
      <sz val="9"/>
      <name val="Microsoft Sans Serif"/>
      <family val="2"/>
    </font>
    <font>
      <sz val="9"/>
      <name val="Microsoft Sans Serif"/>
      <family val="2"/>
      <charset val="204"/>
    </font>
    <font>
      <sz val="10"/>
      <name val="MS Sans Serif"/>
      <family val="2"/>
    </font>
    <font>
      <sz val="10"/>
      <color indexed="62"/>
      <name val="Arial"/>
      <family val="2"/>
    </font>
    <font>
      <b/>
      <u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alibri"/>
      <family val="2"/>
    </font>
    <font>
      <sz val="12"/>
      <color indexed="8"/>
      <name val="Calibri"/>
      <family val="2"/>
      <scheme val="minor"/>
    </font>
    <font>
      <sz val="10"/>
      <color rgb="FFFF0000"/>
      <name val="Arial"/>
      <family val="2"/>
    </font>
    <font>
      <b/>
      <sz val="14"/>
      <name val="Arial"/>
      <family val="2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i/>
      <sz val="11"/>
      <name val="Calibri"/>
      <family val="2"/>
      <scheme val="minor"/>
    </font>
    <font>
      <b/>
      <sz val="11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indexed="10"/>
      <name val="Calibri"/>
      <family val="2"/>
    </font>
    <font>
      <sz val="12"/>
      <color indexed="10"/>
      <name val="Calibri"/>
      <family val="2"/>
      <scheme val="minor"/>
    </font>
    <font>
      <b/>
      <u/>
      <sz val="12"/>
      <color indexed="8"/>
      <name val="Calibri"/>
      <family val="2"/>
      <scheme val="minor"/>
    </font>
    <font>
      <sz val="12"/>
      <color indexed="6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u/>
      <sz val="14"/>
      <color indexed="8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2"/>
      <color indexed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8"/>
      <color theme="1"/>
      <name val="Times New Roman"/>
      <family val="1"/>
    </font>
    <font>
      <sz val="12"/>
      <color rgb="FFFF0000"/>
      <name val="Calibri"/>
      <family val="2"/>
      <scheme val="minor"/>
    </font>
    <font>
      <sz val="12"/>
      <color indexed="9"/>
      <name val="Calibri"/>
      <family val="2"/>
      <scheme val="minor"/>
    </font>
    <font>
      <sz val="10"/>
      <color indexed="8"/>
      <name val="Times New Roman"/>
      <family val="1"/>
    </font>
    <font>
      <sz val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indexed="62"/>
      <name val="Calibri"/>
      <family val="2"/>
      <scheme val="minor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i/>
      <sz val="11"/>
      <color rgb="FFFF0000"/>
      <name val="Calibri"/>
      <family val="2"/>
      <scheme val="minor"/>
    </font>
    <font>
      <sz val="9"/>
      <name val="Times New Roman"/>
      <family val="1"/>
    </font>
    <font>
      <u/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indexed="81"/>
      <name val="Tahoma"/>
      <family val="2"/>
    </font>
    <font>
      <sz val="14"/>
      <color theme="1"/>
      <name val="Calibri"/>
      <family val="2"/>
    </font>
    <font>
      <b/>
      <sz val="20"/>
      <color theme="1"/>
      <name val="Calibri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</font>
    <font>
      <b/>
      <sz val="10"/>
      <color indexed="8"/>
      <name val="Arial"/>
      <family val="2"/>
    </font>
    <font>
      <b/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4"/>
      <name val="Calibri"/>
      <family val="2"/>
    </font>
    <font>
      <sz val="16"/>
      <color theme="1"/>
      <name val="Calibri"/>
      <family val="2"/>
    </font>
    <font>
      <i/>
      <sz val="10"/>
      <color rgb="FF00B050"/>
      <name val="Arial"/>
      <family val="2"/>
    </font>
    <font>
      <sz val="20"/>
      <color theme="1"/>
      <name val="Calibri"/>
      <family val="2"/>
    </font>
    <font>
      <sz val="10"/>
      <color theme="3" tint="0.39997558519241921"/>
      <name val="Arial"/>
      <family val="2"/>
    </font>
    <font>
      <b/>
      <sz val="9"/>
      <color indexed="81"/>
      <name val="Tahoma"/>
      <family val="2"/>
    </font>
    <font>
      <b/>
      <sz val="14"/>
      <color rgb="FF7030A0"/>
      <name val="Calibri"/>
      <family val="2"/>
    </font>
    <font>
      <b/>
      <sz val="11"/>
      <color rgb="FF7030A0"/>
      <name val="Calibri"/>
      <family val="2"/>
    </font>
    <font>
      <i/>
      <sz val="9"/>
      <name val="Calibri"/>
      <family val="2"/>
    </font>
    <font>
      <sz val="9"/>
      <name val="Calibri"/>
      <family val="2"/>
      <scheme val="minor"/>
    </font>
    <font>
      <sz val="9"/>
      <color theme="3" tint="0.3999755851924192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70C0"/>
      <name val="Calibri"/>
      <family val="2"/>
    </font>
    <font>
      <b/>
      <i/>
      <sz val="11"/>
      <color theme="1"/>
      <name val="Calibri"/>
      <family val="2"/>
      <scheme val="minor"/>
    </font>
    <font>
      <i/>
      <sz val="11"/>
      <color indexed="10"/>
      <name val="Calibri"/>
      <family val="2"/>
    </font>
  </fonts>
  <fills count="7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</patternFill>
    </fill>
    <fill>
      <patternFill patternType="solid">
        <fgColor indexed="4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</fills>
  <borders count="17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dashed">
        <color rgb="FFBFBFB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rgb="FF0096D7"/>
      </top>
      <bottom/>
      <diagonal/>
    </border>
    <border>
      <left/>
      <right/>
      <top/>
      <bottom style="thick">
        <color rgb="FF0096D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indexed="23"/>
      </right>
      <top style="medium">
        <color auto="1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auto="1"/>
      </top>
      <bottom style="thin">
        <color indexed="23"/>
      </bottom>
      <diagonal/>
    </border>
    <border>
      <left style="thin">
        <color indexed="23"/>
      </left>
      <right style="medium">
        <color auto="1"/>
      </right>
      <top style="medium">
        <color auto="1"/>
      </top>
      <bottom style="thin">
        <color indexed="23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medium">
        <color auto="1"/>
      </top>
      <bottom style="thin">
        <color auto="1"/>
      </bottom>
      <diagonal/>
    </border>
    <border>
      <left style="thin">
        <color rgb="FF7F7F7F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theme="5" tint="-0.249977111117893"/>
      </left>
      <right/>
      <top style="thin">
        <color theme="5" tint="-0.249977111117893"/>
      </top>
      <bottom style="thin">
        <color theme="5" tint="-0.249977111117893"/>
      </bottom>
      <diagonal/>
    </border>
    <border>
      <left/>
      <right/>
      <top/>
      <bottom style="medium">
        <color indexed="30"/>
      </bottom>
      <diagonal/>
    </border>
    <border>
      <left style="medium">
        <color auto="1"/>
      </left>
      <right style="thin">
        <color rgb="FF7F7F7F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23"/>
      </right>
      <top style="medium">
        <color auto="1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auto="1"/>
      </top>
      <bottom style="thin">
        <color indexed="23"/>
      </bottom>
      <diagonal/>
    </border>
    <border>
      <left style="thin">
        <color indexed="23"/>
      </left>
      <right style="medium">
        <color auto="1"/>
      </right>
      <top style="medium">
        <color auto="1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5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285">
    <xf numFmtId="0" fontId="0" fillId="0" borderId="0"/>
    <xf numFmtId="9" fontId="1" fillId="0" borderId="0" applyFont="0" applyFill="0" applyBorder="0" applyAlignment="0" applyProtection="0"/>
    <xf numFmtId="0" fontId="9" fillId="5" borderId="4" applyNumberFormat="0" applyAlignment="0" applyProtection="0"/>
    <xf numFmtId="44" fontId="1" fillId="0" borderId="0" applyFon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8" fillId="10" borderId="0" applyNumberFormat="0" applyBorder="0" applyAlignment="0" applyProtection="0"/>
    <xf numFmtId="0" fontId="17" fillId="25" borderId="0" applyNumberFormat="0" applyBorder="0" applyAlignment="0" applyProtection="0"/>
    <xf numFmtId="0" fontId="17" fillId="21" borderId="0" applyNumberFormat="0" applyBorder="0" applyAlignment="0" applyProtection="0"/>
    <xf numFmtId="0" fontId="18" fillId="14" borderId="0" applyNumberFormat="0" applyBorder="0" applyAlignment="0" applyProtection="0"/>
    <xf numFmtId="0" fontId="17" fillId="26" borderId="0" applyNumberFormat="0" applyBorder="0" applyAlignment="0" applyProtection="0"/>
    <xf numFmtId="0" fontId="19" fillId="8" borderId="0" applyNumberFormat="0" applyBorder="0" applyAlignment="0" applyProtection="0"/>
    <xf numFmtId="0" fontId="20" fillId="27" borderId="0" applyNumberFormat="0" applyBorder="0" applyAlignment="0" applyProtection="0"/>
    <xf numFmtId="0" fontId="20" fillId="25" borderId="0" applyNumberFormat="0" applyBorder="0" applyAlignment="0" applyProtection="0"/>
    <xf numFmtId="0" fontId="19" fillId="13" borderId="0" applyNumberFormat="0" applyBorder="0" applyAlignment="0" applyProtection="0"/>
    <xf numFmtId="0" fontId="19" fillId="15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19" fillId="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9" fillId="16" borderId="0" applyNumberFormat="0" applyBorder="0" applyAlignment="0" applyProtection="0"/>
    <xf numFmtId="0" fontId="7" fillId="3" borderId="0" applyNumberFormat="0" applyBorder="0" applyAlignment="0" applyProtection="0"/>
    <xf numFmtId="0" fontId="21" fillId="3" borderId="0" applyNumberFormat="0" applyBorder="0" applyAlignment="0" applyProtection="0"/>
    <xf numFmtId="0" fontId="22" fillId="0" borderId="17" applyNumberFormat="0" applyFont="0" applyProtection="0">
      <alignment wrapText="1"/>
    </xf>
    <xf numFmtId="0" fontId="23" fillId="33" borderId="18" applyNumberFormat="0" applyAlignment="0" applyProtection="0"/>
    <xf numFmtId="0" fontId="24" fillId="34" borderId="19" applyNumberFormat="0" applyAlignment="0" applyProtection="0"/>
    <xf numFmtId="41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20" applyNumberFormat="0" applyProtection="0">
      <alignment wrapText="1"/>
    </xf>
    <xf numFmtId="0" fontId="6" fillId="2" borderId="0" applyNumberFormat="0" applyBorder="0" applyAlignment="0" applyProtection="0"/>
    <xf numFmtId="0" fontId="29" fillId="0" borderId="21" applyNumberFormat="0" applyProtection="0">
      <alignment wrapText="1"/>
    </xf>
    <xf numFmtId="0" fontId="30" fillId="0" borderId="22" applyNumberFormat="0" applyFill="0" applyAlignment="0" applyProtection="0"/>
    <xf numFmtId="0" fontId="31" fillId="0" borderId="23" applyNumberFormat="0" applyFill="0" applyAlignment="0" applyProtection="0"/>
    <xf numFmtId="0" fontId="32" fillId="0" borderId="24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23" borderId="18" applyNumberFormat="0" applyAlignment="0" applyProtection="0"/>
    <xf numFmtId="0" fontId="35" fillId="0" borderId="25" applyNumberFormat="0" applyFill="0" applyAlignment="0" applyProtection="0"/>
    <xf numFmtId="0" fontId="36" fillId="35" borderId="0" applyNumberFormat="0" applyBorder="0" applyAlignment="0" applyProtection="0"/>
    <xf numFmtId="0" fontId="25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25" fillId="0" borderId="0"/>
    <xf numFmtId="0" fontId="18" fillId="0" borderId="0"/>
    <xf numFmtId="0" fontId="25" fillId="0" borderId="0"/>
    <xf numFmtId="0" fontId="18" fillId="0" borderId="0"/>
    <xf numFmtId="0" fontId="17" fillId="0" borderId="0"/>
    <xf numFmtId="0" fontId="25" fillId="0" borderId="0"/>
    <xf numFmtId="0" fontId="25" fillId="0" borderId="0"/>
    <xf numFmtId="0" fontId="18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37" fillId="0" borderId="0"/>
    <xf numFmtId="0" fontId="25" fillId="0" borderId="0"/>
    <xf numFmtId="0" fontId="1" fillId="0" borderId="0"/>
    <xf numFmtId="0" fontId="25" fillId="0" borderId="0"/>
    <xf numFmtId="0" fontId="27" fillId="0" borderId="0">
      <alignment vertical="top"/>
    </xf>
    <xf numFmtId="0" fontId="37" fillId="0" borderId="0"/>
    <xf numFmtId="0" fontId="1" fillId="0" borderId="0"/>
    <xf numFmtId="0" fontId="18" fillId="0" borderId="0"/>
    <xf numFmtId="0" fontId="25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7" fillId="7" borderId="6" applyNumberFormat="0" applyFont="0" applyAlignment="0" applyProtection="0"/>
    <xf numFmtId="0" fontId="25" fillId="36" borderId="26" applyNumberFormat="0" applyFont="0" applyAlignment="0" applyProtection="0"/>
    <xf numFmtId="0" fontId="38" fillId="33" borderId="27" applyNumberFormat="0" applyAlignment="0" applyProtection="0"/>
    <xf numFmtId="0" fontId="29" fillId="0" borderId="28" applyNumberFormat="0" applyProtection="0">
      <alignment wrapText="1"/>
    </xf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40" fillId="0" borderId="0" applyNumberFormat="0" applyProtection="0">
      <alignment horizontal="left"/>
    </xf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9" applyNumberFormat="0" applyFill="0" applyAlignment="0" applyProtection="0"/>
    <xf numFmtId="0" fontId="43" fillId="0" borderId="0" applyNumberFormat="0" applyFill="0" applyBorder="0" applyAlignment="0" applyProtection="0"/>
    <xf numFmtId="0" fontId="23" fillId="33" borderId="18" applyNumberFormat="0" applyAlignment="0" applyProtection="0"/>
    <xf numFmtId="0" fontId="23" fillId="33" borderId="18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30" fillId="0" borderId="22" applyNumberFormat="0" applyFill="0" applyAlignment="0" applyProtection="0"/>
    <xf numFmtId="0" fontId="4" fillId="0" borderId="2" applyNumberFormat="0" applyFill="0" applyAlignment="0" applyProtection="0"/>
    <xf numFmtId="0" fontId="31" fillId="0" borderId="23" applyNumberFormat="0" applyFill="0" applyAlignment="0" applyProtection="0"/>
    <xf numFmtId="0" fontId="5" fillId="0" borderId="3" applyNumberFormat="0" applyFill="0" applyAlignment="0" applyProtection="0"/>
    <xf numFmtId="0" fontId="32" fillId="0" borderId="24" applyNumberFormat="0" applyFill="0" applyAlignment="0" applyProtection="0"/>
    <xf numFmtId="0" fontId="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23" borderId="18" applyNumberFormat="0" applyAlignment="0" applyProtection="0"/>
    <xf numFmtId="0" fontId="34" fillId="23" borderId="18" applyNumberFormat="0" applyAlignment="0" applyProtection="0"/>
    <xf numFmtId="0" fontId="10" fillId="0" borderId="5" applyNumberFormat="0" applyFill="0" applyAlignment="0" applyProtection="0"/>
    <xf numFmtId="0" fontId="35" fillId="0" borderId="25" applyNumberFormat="0" applyFill="0" applyAlignment="0" applyProtection="0"/>
    <xf numFmtId="0" fontId="1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36" borderId="26" applyNumberFormat="0" applyFont="0" applyAlignment="0" applyProtection="0"/>
    <xf numFmtId="0" fontId="38" fillId="33" borderId="27" applyNumberFormat="0" applyAlignment="0" applyProtection="0"/>
    <xf numFmtId="0" fontId="38" fillId="33" borderId="27" applyNumberFormat="0" applyAlignment="0" applyProtection="0"/>
    <xf numFmtId="9" fontId="1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13" fillId="0" borderId="7" applyNumberFormat="0" applyFill="0" applyAlignment="0" applyProtection="0"/>
    <xf numFmtId="0" fontId="42" fillId="0" borderId="29" applyNumberFormat="0" applyFill="0" applyAlignment="0" applyProtection="0"/>
    <xf numFmtId="0" fontId="1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5" fillId="0" borderId="0"/>
    <xf numFmtId="0" fontId="1" fillId="0" borderId="0"/>
    <xf numFmtId="0" fontId="25" fillId="0" borderId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5" borderId="0" applyNumberFormat="0" applyBorder="0" applyAlignment="0" applyProtection="0"/>
    <xf numFmtId="0" fontId="14" fillId="17" borderId="0" applyNumberFormat="0" applyBorder="0" applyAlignment="0" applyProtection="0"/>
    <xf numFmtId="0" fontId="67" fillId="6" borderId="4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9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60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36" borderId="26" applyNumberFormat="0" applyFont="0" applyAlignment="0" applyProtection="0"/>
    <xf numFmtId="9" fontId="1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8" fontId="63" fillId="39" borderId="65" applyFont="0" applyFill="0" applyAlignment="0">
      <alignment horizontal="left" vertical="center" wrapText="1"/>
    </xf>
    <xf numFmtId="8" fontId="63" fillId="39" borderId="65" applyFont="0" applyFill="0" applyAlignment="0">
      <alignment horizontal="left" vertical="center" wrapText="1"/>
    </xf>
    <xf numFmtId="0" fontId="2" fillId="0" borderId="0" applyNumberFormat="0" applyFill="0" applyBorder="0" applyAlignment="0" applyProtection="0"/>
    <xf numFmtId="44" fontId="17" fillId="0" borderId="0" applyFont="0" applyFill="0" applyBorder="0" applyAlignment="0" applyProtection="0"/>
    <xf numFmtId="0" fontId="23" fillId="33" borderId="86" applyNumberFormat="0" applyAlignment="0" applyProtection="0"/>
    <xf numFmtId="0" fontId="34" fillId="23" borderId="86" applyNumberFormat="0" applyAlignment="0" applyProtection="0"/>
    <xf numFmtId="0" fontId="38" fillId="33" borderId="87" applyNumberFormat="0" applyAlignment="0" applyProtection="0"/>
    <xf numFmtId="0" fontId="42" fillId="0" borderId="88" applyNumberFormat="0" applyFill="0" applyAlignment="0" applyProtection="0"/>
    <xf numFmtId="0" fontId="25" fillId="36" borderId="89" applyNumberFormat="0" applyFont="0" applyAlignment="0" applyProtection="0"/>
    <xf numFmtId="0" fontId="23" fillId="33" borderId="86" applyNumberFormat="0" applyAlignment="0" applyProtection="0"/>
    <xf numFmtId="0" fontId="23" fillId="33" borderId="86" applyNumberFormat="0" applyAlignment="0" applyProtection="0"/>
    <xf numFmtId="0" fontId="34" fillId="23" borderId="86" applyNumberFormat="0" applyAlignment="0" applyProtection="0"/>
    <xf numFmtId="0" fontId="34" fillId="23" borderId="86" applyNumberFormat="0" applyAlignment="0" applyProtection="0"/>
    <xf numFmtId="0" fontId="25" fillId="36" borderId="89" applyNumberFormat="0" applyFont="0" applyAlignment="0" applyProtection="0"/>
    <xf numFmtId="0" fontId="38" fillId="33" borderId="87" applyNumberFormat="0" applyAlignment="0" applyProtection="0"/>
    <xf numFmtId="0" fontId="38" fillId="33" borderId="87" applyNumberFormat="0" applyAlignment="0" applyProtection="0"/>
    <xf numFmtId="0" fontId="42" fillId="0" borderId="88" applyNumberFormat="0" applyFill="0" applyAlignment="0" applyProtection="0"/>
    <xf numFmtId="0" fontId="23" fillId="33" borderId="91" applyNumberFormat="0" applyAlignment="0" applyProtection="0"/>
    <xf numFmtId="0" fontId="34" fillId="23" borderId="91" applyNumberFormat="0" applyAlignment="0" applyProtection="0"/>
    <xf numFmtId="0" fontId="25" fillId="36" borderId="92" applyNumberFormat="0" applyFont="0" applyAlignment="0" applyProtection="0"/>
    <xf numFmtId="0" fontId="38" fillId="33" borderId="93" applyNumberFormat="0" applyAlignment="0" applyProtection="0"/>
    <xf numFmtId="0" fontId="42" fillId="0" borderId="94" applyNumberFormat="0" applyFill="0" applyAlignment="0" applyProtection="0"/>
    <xf numFmtId="0" fontId="23" fillId="33" borderId="91" applyNumberFormat="0" applyAlignment="0" applyProtection="0"/>
    <xf numFmtId="0" fontId="23" fillId="33" borderId="91" applyNumberFormat="0" applyAlignment="0" applyProtection="0"/>
    <xf numFmtId="0" fontId="34" fillId="23" borderId="91" applyNumberFormat="0" applyAlignment="0" applyProtection="0"/>
    <xf numFmtId="0" fontId="34" fillId="23" borderId="91" applyNumberFormat="0" applyAlignment="0" applyProtection="0"/>
    <xf numFmtId="0" fontId="25" fillId="36" borderId="92" applyNumberFormat="0" applyFont="0" applyAlignment="0" applyProtection="0"/>
    <xf numFmtId="0" fontId="38" fillId="33" borderId="93" applyNumberFormat="0" applyAlignment="0" applyProtection="0"/>
    <xf numFmtId="0" fontId="38" fillId="33" borderId="93" applyNumberFormat="0" applyAlignment="0" applyProtection="0"/>
    <xf numFmtId="0" fontId="42" fillId="0" borderId="94" applyNumberFormat="0" applyFill="0" applyAlignment="0" applyProtection="0"/>
    <xf numFmtId="0" fontId="25" fillId="36" borderId="92" applyNumberFormat="0" applyFont="0" applyAlignment="0" applyProtection="0"/>
    <xf numFmtId="43" fontId="1" fillId="0" borderId="0" applyFont="0" applyFill="0" applyBorder="0" applyAlignment="0" applyProtection="0"/>
    <xf numFmtId="0" fontId="32" fillId="0" borderId="118" applyNumberFormat="0" applyFill="0" applyAlignment="0" applyProtection="0"/>
    <xf numFmtId="0" fontId="32" fillId="0" borderId="118" applyNumberFormat="0" applyFill="0" applyAlignment="0" applyProtection="0"/>
    <xf numFmtId="8" fontId="63" fillId="39" borderId="107" applyFont="0" applyFill="0" applyAlignment="0">
      <alignment horizontal="left" vertical="center" wrapText="1"/>
    </xf>
    <xf numFmtId="8" fontId="63" fillId="39" borderId="107" applyFont="0" applyFill="0" applyAlignment="0">
      <alignment horizontal="left" vertical="center" wrapText="1"/>
    </xf>
    <xf numFmtId="0" fontId="32" fillId="0" borderId="121" applyNumberFormat="0" applyFill="0" applyAlignment="0" applyProtection="0"/>
    <xf numFmtId="0" fontId="32" fillId="0" borderId="121" applyNumberFormat="0" applyFill="0" applyAlignment="0" applyProtection="0"/>
    <xf numFmtId="44" fontId="1" fillId="0" borderId="0" applyFont="0" applyFill="0" applyBorder="0" applyAlignment="0" applyProtection="0"/>
    <xf numFmtId="0" fontId="6" fillId="2" borderId="0" applyNumberFormat="0" applyBorder="0" applyAlignment="0" applyProtection="0"/>
    <xf numFmtId="0" fontId="125" fillId="57" borderId="139" applyNumberFormat="0" applyAlignment="0" applyProtection="0"/>
  </cellStyleXfs>
  <cellXfs count="1600">
    <xf numFmtId="0" fontId="0" fillId="0" borderId="0" xfId="0"/>
    <xf numFmtId="0" fontId="63" fillId="0" borderId="12" xfId="155" applyFont="1" applyBorder="1" applyAlignment="1">
      <alignment horizontal="center"/>
    </xf>
    <xf numFmtId="0" fontId="63" fillId="0" borderId="0" xfId="155" applyFont="1" applyBorder="1" applyAlignment="1">
      <alignment horizontal="center" wrapText="1"/>
    </xf>
    <xf numFmtId="0" fontId="65" fillId="0" borderId="0" xfId="0" applyFont="1" applyFill="1" applyBorder="1"/>
    <xf numFmtId="0" fontId="66" fillId="0" borderId="0" xfId="0" applyFont="1" applyFill="1" applyBorder="1" applyAlignment="1">
      <alignment horizontal="center"/>
    </xf>
    <xf numFmtId="0" fontId="74" fillId="0" borderId="0" xfId="120" applyFont="1" applyBorder="1" applyAlignment="1">
      <alignment horizontal="center" wrapText="1"/>
    </xf>
    <xf numFmtId="0" fontId="63" fillId="0" borderId="16" xfId="155" applyFont="1" applyBorder="1" applyAlignment="1">
      <alignment horizontal="center" wrapText="1"/>
    </xf>
    <xf numFmtId="0" fontId="63" fillId="0" borderId="31" xfId="155" applyFont="1" applyFill="1" applyBorder="1" applyAlignment="1">
      <alignment horizontal="center" vertical="center"/>
    </xf>
    <xf numFmtId="38" fontId="66" fillId="0" borderId="16" xfId="0" applyNumberFormat="1" applyFont="1" applyFill="1" applyBorder="1" applyAlignment="1">
      <alignment horizontal="center"/>
    </xf>
    <xf numFmtId="0" fontId="65" fillId="0" borderId="12" xfId="0" applyFont="1" applyFill="1" applyBorder="1"/>
    <xf numFmtId="0" fontId="66" fillId="0" borderId="12" xfId="0" applyFont="1" applyFill="1" applyBorder="1" applyAlignment="1">
      <alignment horizontal="center"/>
    </xf>
    <xf numFmtId="0" fontId="65" fillId="0" borderId="0" xfId="0" applyFont="1"/>
    <xf numFmtId="0" fontId="66" fillId="0" borderId="0" xfId="0" applyFont="1" applyAlignment="1">
      <alignment horizontal="center"/>
    </xf>
    <xf numFmtId="0" fontId="25" fillId="0" borderId="0" xfId="120" applyFont="1" applyBorder="1"/>
    <xf numFmtId="0" fontId="25" fillId="0" borderId="0" xfId="120" applyFont="1" applyFill="1" applyBorder="1"/>
    <xf numFmtId="0" fontId="59" fillId="0" borderId="0" xfId="0" applyFont="1" applyBorder="1"/>
    <xf numFmtId="165" fontId="65" fillId="0" borderId="0" xfId="3" applyNumberFormat="1" applyFont="1" applyFill="1" applyBorder="1" applyAlignment="1">
      <alignment horizontal="left" wrapText="1"/>
    </xf>
    <xf numFmtId="0" fontId="27" fillId="0" borderId="0" xfId="0" applyFont="1" applyFill="1" applyBorder="1"/>
    <xf numFmtId="0" fontId="65" fillId="0" borderId="50" xfId="0" applyFont="1" applyFill="1" applyBorder="1"/>
    <xf numFmtId="0" fontId="63" fillId="40" borderId="52" xfId="0" applyFont="1" applyFill="1" applyBorder="1" applyAlignment="1">
      <alignment horizontal="center"/>
    </xf>
    <xf numFmtId="0" fontId="66" fillId="40" borderId="50" xfId="0" applyFont="1" applyFill="1" applyBorder="1" applyAlignment="1">
      <alignment horizontal="center"/>
    </xf>
    <xf numFmtId="0" fontId="65" fillId="0" borderId="0" xfId="0" applyFont="1" applyBorder="1"/>
    <xf numFmtId="0" fontId="59" fillId="0" borderId="12" xfId="0" applyFont="1" applyFill="1" applyBorder="1"/>
    <xf numFmtId="165" fontId="59" fillId="0" borderId="16" xfId="3" applyNumberFormat="1" applyFont="1" applyFill="1" applyBorder="1" applyAlignment="1">
      <alignment horizontal="left" vertical="top" wrapText="1"/>
    </xf>
    <xf numFmtId="10" fontId="59" fillId="0" borderId="30" xfId="192" applyNumberFormat="1" applyFont="1" applyFill="1" applyBorder="1" applyAlignment="1">
      <alignment horizontal="center"/>
    </xf>
    <xf numFmtId="10" fontId="59" fillId="0" borderId="0" xfId="192" applyNumberFormat="1" applyFont="1" applyFill="1" applyBorder="1" applyAlignment="1">
      <alignment horizontal="center"/>
    </xf>
    <xf numFmtId="44" fontId="57" fillId="37" borderId="14" xfId="3" applyNumberFormat="1" applyFont="1" applyFill="1" applyBorder="1"/>
    <xf numFmtId="10" fontId="59" fillId="0" borderId="13" xfId="0" applyNumberFormat="1" applyFont="1" applyFill="1" applyBorder="1" applyAlignment="1">
      <alignment horizontal="center"/>
    </xf>
    <xf numFmtId="165" fontId="59" fillId="0" borderId="58" xfId="3" applyNumberFormat="1" applyFont="1" applyFill="1" applyBorder="1" applyAlignment="1">
      <alignment horizontal="left" wrapText="1"/>
    </xf>
    <xf numFmtId="2" fontId="59" fillId="0" borderId="32" xfId="0" applyNumberFormat="1" applyFont="1" applyFill="1" applyBorder="1" applyAlignment="1">
      <alignment horizontal="center"/>
    </xf>
    <xf numFmtId="165" fontId="59" fillId="0" borderId="16" xfId="3" applyNumberFormat="1" applyFont="1" applyBorder="1"/>
    <xf numFmtId="0" fontId="59" fillId="0" borderId="103" xfId="0" applyFont="1" applyFill="1" applyBorder="1" applyAlignment="1">
      <alignment horizontal="center"/>
    </xf>
    <xf numFmtId="165" fontId="59" fillId="0" borderId="16" xfId="0" applyNumberFormat="1" applyFont="1" applyBorder="1"/>
    <xf numFmtId="0" fontId="59" fillId="0" borderId="44" xfId="0" applyFont="1" applyFill="1" applyBorder="1" applyAlignment="1">
      <alignment horizontal="center"/>
    </xf>
    <xf numFmtId="0" fontId="55" fillId="0" borderId="30" xfId="120" applyFont="1" applyBorder="1" applyAlignment="1">
      <alignment horizontal="center"/>
    </xf>
    <xf numFmtId="0" fontId="25" fillId="0" borderId="0" xfId="120" applyFont="1" applyAlignment="1">
      <alignment horizontal="right"/>
    </xf>
    <xf numFmtId="44" fontId="55" fillId="0" borderId="0" xfId="54" applyFont="1"/>
    <xf numFmtId="0" fontId="25" fillId="0" borderId="0" xfId="120" applyFont="1"/>
    <xf numFmtId="2" fontId="55" fillId="0" borderId="49" xfId="120" applyNumberFormat="1" applyFont="1" applyBorder="1" applyAlignment="1">
      <alignment horizontal="center"/>
    </xf>
    <xf numFmtId="10" fontId="59" fillId="0" borderId="0" xfId="192" applyNumberFormat="1" applyFont="1" applyBorder="1" applyAlignment="1">
      <alignment horizontal="center"/>
    </xf>
    <xf numFmtId="165" fontId="57" fillId="0" borderId="104" xfId="3" applyNumberFormat="1" applyFont="1" applyBorder="1"/>
    <xf numFmtId="0" fontId="59" fillId="0" borderId="103" xfId="0" applyFont="1" applyBorder="1" applyAlignment="1">
      <alignment horizontal="center"/>
    </xf>
    <xf numFmtId="0" fontId="57" fillId="0" borderId="100" xfId="0" applyFont="1" applyBorder="1"/>
    <xf numFmtId="7" fontId="59" fillId="0" borderId="0" xfId="0" applyNumberFormat="1" applyFont="1" applyFill="1" applyBorder="1" applyAlignment="1">
      <alignment horizontal="center"/>
    </xf>
    <xf numFmtId="165" fontId="57" fillId="0" borderId="60" xfId="3" applyNumberFormat="1" applyFont="1" applyBorder="1"/>
    <xf numFmtId="0" fontId="59" fillId="0" borderId="44" xfId="0" applyFont="1" applyBorder="1" applyAlignment="1">
      <alignment horizontal="center"/>
    </xf>
    <xf numFmtId="0" fontId="59" fillId="0" borderId="59" xfId="0" applyFont="1" applyBorder="1"/>
    <xf numFmtId="165" fontId="59" fillId="0" borderId="58" xfId="3" applyNumberFormat="1" applyFont="1" applyBorder="1"/>
    <xf numFmtId="10" fontId="59" fillId="0" borderId="32" xfId="192" applyNumberFormat="1" applyFont="1" applyFill="1" applyBorder="1" applyAlignment="1">
      <alignment horizontal="center"/>
    </xf>
    <xf numFmtId="0" fontId="59" fillId="0" borderId="54" xfId="0" applyFont="1" applyBorder="1"/>
    <xf numFmtId="165" fontId="59" fillId="0" borderId="16" xfId="3" applyNumberFormat="1" applyFont="1" applyFill="1" applyBorder="1" applyAlignment="1">
      <alignment horizontal="left" wrapText="1"/>
    </xf>
    <xf numFmtId="2" fontId="55" fillId="0" borderId="30" xfId="120" applyNumberFormat="1" applyFont="1" applyBorder="1" applyAlignment="1">
      <alignment horizontal="center"/>
    </xf>
    <xf numFmtId="2" fontId="59" fillId="0" borderId="0" xfId="0" applyNumberFormat="1" applyFont="1" applyFill="1" applyBorder="1" applyAlignment="1">
      <alignment horizontal="center"/>
    </xf>
    <xf numFmtId="165" fontId="57" fillId="0" borderId="52" xfId="3" applyNumberFormat="1" applyFont="1" applyBorder="1"/>
    <xf numFmtId="2" fontId="57" fillId="0" borderId="51" xfId="0" applyNumberFormat="1" applyFont="1" applyFill="1" applyBorder="1" applyAlignment="1">
      <alignment horizontal="center"/>
    </xf>
    <xf numFmtId="5" fontId="59" fillId="0" borderId="51" xfId="54" applyNumberFormat="1" applyFont="1" applyBorder="1" applyAlignment="1">
      <alignment horizontal="center"/>
    </xf>
    <xf numFmtId="0" fontId="57" fillId="0" borderId="50" xfId="0" applyFont="1" applyBorder="1"/>
    <xf numFmtId="165" fontId="59" fillId="0" borderId="16" xfId="3" applyNumberFormat="1" applyFont="1" applyFill="1" applyBorder="1" applyAlignment="1">
      <alignment horizontal="center"/>
    </xf>
    <xf numFmtId="0" fontId="57" fillId="0" borderId="30" xfId="0" applyFont="1" applyFill="1" applyBorder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7" fillId="0" borderId="12" xfId="0" applyFont="1" applyFill="1" applyBorder="1" applyAlignment="1">
      <alignment horizontal="right"/>
    </xf>
    <xf numFmtId="39" fontId="65" fillId="0" borderId="0" xfId="3" applyNumberFormat="1" applyFont="1" applyBorder="1" applyAlignment="1">
      <alignment horizontal="center"/>
    </xf>
    <xf numFmtId="165" fontId="59" fillId="0" borderId="57" xfId="3" applyNumberFormat="1" applyFont="1" applyFill="1" applyBorder="1" applyAlignment="1">
      <alignment horizontal="center"/>
    </xf>
    <xf numFmtId="165" fontId="55" fillId="0" borderId="32" xfId="54" applyNumberFormat="1" applyFont="1" applyFill="1" applyBorder="1"/>
    <xf numFmtId="165" fontId="55" fillId="0" borderId="49" xfId="54" applyNumberFormat="1" applyFont="1" applyFill="1" applyBorder="1"/>
    <xf numFmtId="39" fontId="59" fillId="0" borderId="0" xfId="3" applyNumberFormat="1" applyFont="1" applyBorder="1" applyAlignment="1">
      <alignment horizontal="center"/>
    </xf>
    <xf numFmtId="165" fontId="59" fillId="0" borderId="0" xfId="3" applyNumberFormat="1" applyFont="1" applyFill="1" applyBorder="1" applyAlignment="1">
      <alignment horizontal="center"/>
    </xf>
    <xf numFmtId="167" fontId="59" fillId="0" borderId="12" xfId="0" applyNumberFormat="1" applyFont="1" applyBorder="1" applyAlignment="1">
      <alignment wrapText="1"/>
    </xf>
    <xf numFmtId="165" fontId="55" fillId="0" borderId="30" xfId="54" applyNumberFormat="1" applyFont="1" applyFill="1" applyBorder="1"/>
    <xf numFmtId="0" fontId="55" fillId="0" borderId="12" xfId="155" applyFont="1" applyBorder="1" applyAlignment="1"/>
    <xf numFmtId="165" fontId="59" fillId="0" borderId="16" xfId="3" applyNumberFormat="1" applyFont="1" applyBorder="1" applyAlignment="1">
      <alignment horizontal="right"/>
    </xf>
    <xf numFmtId="39" fontId="59" fillId="0" borderId="0" xfId="3" applyNumberFormat="1" applyFont="1" applyFill="1" applyBorder="1" applyAlignment="1">
      <alignment horizontal="center"/>
    </xf>
    <xf numFmtId="165" fontId="59" fillId="0" borderId="0" xfId="54" applyNumberFormat="1" applyFont="1" applyFill="1" applyBorder="1" applyAlignment="1">
      <alignment horizontal="center"/>
    </xf>
    <xf numFmtId="166" fontId="59" fillId="0" borderId="12" xfId="0" applyNumberFormat="1" applyFont="1" applyBorder="1"/>
    <xf numFmtId="0" fontId="59" fillId="0" borderId="53" xfId="0" applyFont="1" applyBorder="1" applyAlignment="1">
      <alignment horizontal="left" wrapText="1"/>
    </xf>
    <xf numFmtId="165" fontId="55" fillId="0" borderId="0" xfId="54" applyNumberFormat="1" applyFont="1" applyFill="1" applyBorder="1"/>
    <xf numFmtId="166" fontId="52" fillId="0" borderId="0" xfId="0" applyNumberFormat="1" applyFont="1" applyFill="1" applyBorder="1" applyAlignment="1">
      <alignment horizontal="center" wrapText="1"/>
    </xf>
    <xf numFmtId="0" fontId="27" fillId="0" borderId="0" xfId="0" applyFont="1" applyBorder="1"/>
    <xf numFmtId="167" fontId="25" fillId="0" borderId="0" xfId="0" applyNumberFormat="1" applyFont="1" applyBorder="1"/>
    <xf numFmtId="166" fontId="46" fillId="0" borderId="0" xfId="0" applyNumberFormat="1" applyFont="1" applyBorder="1" applyAlignment="1">
      <alignment horizontal="center"/>
    </xf>
    <xf numFmtId="166" fontId="25" fillId="0" borderId="0" xfId="0" applyNumberFormat="1" applyFont="1" applyBorder="1"/>
    <xf numFmtId="0" fontId="46" fillId="0" borderId="0" xfId="0" applyFont="1" applyBorder="1" applyAlignment="1">
      <alignment horizontal="center"/>
    </xf>
    <xf numFmtId="0" fontId="46" fillId="0" borderId="0" xfId="0" applyFont="1" applyBorder="1"/>
    <xf numFmtId="166" fontId="72" fillId="0" borderId="0" xfId="0" applyNumberFormat="1" applyFont="1" applyBorder="1" applyAlignment="1">
      <alignment horizontal="center"/>
    </xf>
    <xf numFmtId="0" fontId="25" fillId="0" borderId="0" xfId="0" applyFont="1" applyBorder="1"/>
    <xf numFmtId="0" fontId="25" fillId="0" borderId="0" xfId="0" applyFont="1" applyFill="1" applyBorder="1"/>
    <xf numFmtId="1" fontId="72" fillId="0" borderId="0" xfId="0" applyNumberFormat="1" applyFont="1" applyBorder="1" applyAlignment="1">
      <alignment horizontal="center"/>
    </xf>
    <xf numFmtId="4" fontId="46" fillId="0" borderId="0" xfId="0" quotePrefix="1" applyNumberFormat="1" applyFont="1" applyFill="1" applyBorder="1" applyAlignment="1">
      <alignment horizontal="center"/>
    </xf>
    <xf numFmtId="166" fontId="52" fillId="0" borderId="0" xfId="0" applyNumberFormat="1" applyFont="1" applyBorder="1" applyAlignment="1">
      <alignment horizontal="center" wrapText="1"/>
    </xf>
    <xf numFmtId="170" fontId="71" fillId="0" borderId="0" xfId="0" applyNumberFormat="1" applyFont="1" applyFill="1" applyBorder="1" applyAlignment="1">
      <alignment horizontal="center"/>
    </xf>
    <xf numFmtId="2" fontId="46" fillId="0" borderId="0" xfId="0" applyNumberFormat="1" applyFont="1" applyFill="1" applyBorder="1" applyAlignment="1">
      <alignment horizontal="center"/>
    </xf>
    <xf numFmtId="0" fontId="46" fillId="0" borderId="0" xfId="0" applyFont="1" applyFill="1" applyBorder="1" applyAlignment="1">
      <alignment horizontal="center" wrapText="1"/>
    </xf>
    <xf numFmtId="0" fontId="46" fillId="0" borderId="0" xfId="0" applyFont="1" applyFill="1" applyBorder="1" applyAlignment="1">
      <alignment horizontal="center"/>
    </xf>
    <xf numFmtId="0" fontId="73" fillId="0" borderId="0" xfId="0" applyFont="1" applyFill="1" applyBorder="1"/>
    <xf numFmtId="44" fontId="46" fillId="0" borderId="0" xfId="53" applyFont="1" applyFill="1" applyBorder="1" applyAlignment="1">
      <alignment wrapText="1"/>
    </xf>
    <xf numFmtId="44" fontId="46" fillId="0" borderId="0" xfId="53" applyFont="1" applyFill="1" applyBorder="1"/>
    <xf numFmtId="10" fontId="46" fillId="0" borderId="0" xfId="175" applyNumberFormat="1" applyFont="1" applyFill="1" applyBorder="1"/>
    <xf numFmtId="0" fontId="59" fillId="0" borderId="12" xfId="0" applyFont="1" applyFill="1" applyBorder="1"/>
    <xf numFmtId="0" fontId="59" fillId="0" borderId="15" xfId="0" applyFont="1" applyFill="1" applyBorder="1"/>
    <xf numFmtId="10" fontId="59" fillId="0" borderId="0" xfId="0" applyNumberFormat="1" applyFont="1" applyFill="1" applyBorder="1" applyAlignment="1">
      <alignment horizontal="center"/>
    </xf>
    <xf numFmtId="0" fontId="59" fillId="0" borderId="32" xfId="0" applyFont="1" applyBorder="1" applyAlignment="1">
      <alignment horizontal="center"/>
    </xf>
    <xf numFmtId="2" fontId="65" fillId="0" borderId="0" xfId="0" applyNumberFormat="1" applyFont="1" applyFill="1" applyBorder="1"/>
    <xf numFmtId="0" fontId="65" fillId="0" borderId="0" xfId="0" applyFont="1" applyFill="1" applyBorder="1" applyAlignment="1">
      <alignment wrapText="1"/>
    </xf>
    <xf numFmtId="44" fontId="65" fillId="0" borderId="0" xfId="0" applyNumberFormat="1" applyFont="1" applyFill="1" applyBorder="1"/>
    <xf numFmtId="8" fontId="65" fillId="0" borderId="0" xfId="0" applyNumberFormat="1" applyFont="1" applyFill="1" applyBorder="1"/>
    <xf numFmtId="10" fontId="59" fillId="0" borderId="0" xfId="3" applyNumberFormat="1" applyFont="1" applyFill="1" applyBorder="1" applyAlignment="1">
      <alignment horizontal="center"/>
    </xf>
    <xf numFmtId="10" fontId="65" fillId="0" borderId="0" xfId="1" applyNumberFormat="1" applyFont="1" applyFill="1" applyBorder="1"/>
    <xf numFmtId="0" fontId="66" fillId="40" borderId="50" xfId="0" applyFont="1" applyFill="1" applyBorder="1" applyAlignment="1">
      <alignment horizontal="center" wrapText="1"/>
    </xf>
    <xf numFmtId="0" fontId="62" fillId="0" borderId="0" xfId="0" applyFont="1" applyFill="1" applyBorder="1" applyAlignment="1"/>
    <xf numFmtId="10" fontId="59" fillId="0" borderId="0" xfId="54" applyNumberFormat="1" applyFont="1" applyFill="1" applyBorder="1" applyAlignment="1">
      <alignment horizontal="center"/>
    </xf>
    <xf numFmtId="165" fontId="59" fillId="0" borderId="81" xfId="3" applyNumberFormat="1" applyFont="1" applyBorder="1"/>
    <xf numFmtId="10" fontId="59" fillId="0" borderId="80" xfId="0" applyNumberFormat="1" applyFont="1" applyFill="1" applyBorder="1" applyAlignment="1">
      <alignment horizontal="center"/>
    </xf>
    <xf numFmtId="10" fontId="59" fillId="0" borderId="80" xfId="192" applyNumberFormat="1" applyFont="1" applyFill="1" applyBorder="1" applyAlignment="1">
      <alignment horizontal="center"/>
    </xf>
    <xf numFmtId="0" fontId="59" fillId="0" borderId="79" xfId="0" applyFont="1" applyFill="1" applyBorder="1"/>
    <xf numFmtId="165" fontId="57" fillId="0" borderId="97" xfId="3" applyNumberFormat="1" applyFont="1" applyBorder="1"/>
    <xf numFmtId="0" fontId="59" fillId="0" borderId="96" xfId="0" applyFont="1" applyFill="1" applyBorder="1" applyAlignment="1">
      <alignment horizontal="center"/>
    </xf>
    <xf numFmtId="0" fontId="57" fillId="0" borderId="95" xfId="0" applyFont="1" applyBorder="1"/>
    <xf numFmtId="0" fontId="59" fillId="0" borderId="32" xfId="0" applyFont="1" applyFill="1" applyBorder="1" applyAlignment="1">
      <alignment horizontal="center"/>
    </xf>
    <xf numFmtId="5" fontId="59" fillId="0" borderId="51" xfId="54" applyNumberFormat="1" applyFont="1" applyFill="1" applyBorder="1" applyAlignment="1">
      <alignment horizontal="center"/>
    </xf>
    <xf numFmtId="4" fontId="59" fillId="0" borderId="0" xfId="3" applyNumberFormat="1" applyFont="1" applyFill="1" applyBorder="1" applyAlignment="1">
      <alignment horizontal="center"/>
    </xf>
    <xf numFmtId="2" fontId="59" fillId="0" borderId="0" xfId="3" applyNumberFormat="1" applyFont="1" applyFill="1" applyBorder="1" applyAlignment="1">
      <alignment horizontal="center"/>
    </xf>
    <xf numFmtId="10" fontId="65" fillId="0" borderId="0" xfId="1" applyNumberFormat="1" applyFont="1" applyBorder="1"/>
    <xf numFmtId="10" fontId="59" fillId="0" borderId="0" xfId="0" applyNumberFormat="1" applyFont="1" applyFill="1" applyBorder="1" applyAlignment="1">
      <alignment horizontal="center"/>
    </xf>
    <xf numFmtId="10" fontId="25" fillId="0" borderId="0" xfId="1" applyNumberFormat="1" applyFont="1"/>
    <xf numFmtId="0" fontId="65" fillId="0" borderId="0" xfId="0" applyFont="1"/>
    <xf numFmtId="0" fontId="59" fillId="0" borderId="0" xfId="0" applyFont="1" applyFill="1" applyBorder="1"/>
    <xf numFmtId="0" fontId="59" fillId="0" borderId="15" xfId="0" applyFont="1" applyFill="1" applyBorder="1"/>
    <xf numFmtId="0" fontId="16" fillId="0" borderId="12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51" fillId="0" borderId="0" xfId="120" applyFont="1" applyBorder="1" applyAlignment="1">
      <alignment horizontal="center" wrapText="1"/>
    </xf>
    <xf numFmtId="38" fontId="16" fillId="0" borderId="16" xfId="0" applyNumberFormat="1" applyFont="1" applyFill="1" applyBorder="1" applyAlignment="1">
      <alignment horizontal="center"/>
    </xf>
    <xf numFmtId="0" fontId="48" fillId="0" borderId="12" xfId="155" applyFont="1" applyBorder="1" applyAlignment="1">
      <alignment horizontal="center"/>
    </xf>
    <xf numFmtId="0" fontId="48" fillId="0" borderId="0" xfId="155" applyFont="1" applyBorder="1" applyAlignment="1">
      <alignment horizontal="center" wrapText="1"/>
    </xf>
    <xf numFmtId="0" fontId="48" fillId="0" borderId="16" xfId="155" applyFont="1" applyBorder="1" applyAlignment="1">
      <alignment horizontal="center" wrapText="1"/>
    </xf>
    <xf numFmtId="2" fontId="15" fillId="0" borderId="0" xfId="3" applyNumberFormat="1" applyFont="1" applyFill="1" applyBorder="1" applyAlignment="1">
      <alignment horizontal="center"/>
    </xf>
    <xf numFmtId="167" fontId="64" fillId="0" borderId="0" xfId="0" applyNumberFormat="1" applyFont="1" applyBorder="1"/>
    <xf numFmtId="166" fontId="15" fillId="0" borderId="12" xfId="0" applyNumberFormat="1" applyFont="1" applyFill="1" applyBorder="1"/>
    <xf numFmtId="165" fontId="15" fillId="0" borderId="0" xfId="54" applyNumberFormat="1" applyFont="1" applyFill="1" applyBorder="1" applyAlignment="1">
      <alignment horizontal="center"/>
    </xf>
    <xf numFmtId="166" fontId="94" fillId="0" borderId="0" xfId="0" applyNumberFormat="1" applyFont="1" applyBorder="1" applyAlignment="1">
      <alignment horizontal="center"/>
    </xf>
    <xf numFmtId="44" fontId="47" fillId="0" borderId="0" xfId="54" applyFont="1" applyFill="1" applyBorder="1"/>
    <xf numFmtId="165" fontId="16" fillId="0" borderId="16" xfId="3" applyNumberFormat="1" applyFont="1" applyFill="1" applyBorder="1"/>
    <xf numFmtId="0" fontId="93" fillId="0" borderId="0" xfId="0" applyFont="1" applyBorder="1"/>
    <xf numFmtId="44" fontId="16" fillId="0" borderId="0" xfId="3" applyNumberFormat="1" applyFont="1" applyFill="1" applyBorder="1"/>
    <xf numFmtId="165" fontId="15" fillId="0" borderId="16" xfId="3" applyNumberFormat="1" applyFont="1" applyBorder="1"/>
    <xf numFmtId="165" fontId="16" fillId="0" borderId="60" xfId="3" applyNumberFormat="1" applyFont="1" applyFill="1" applyBorder="1"/>
    <xf numFmtId="0" fontId="16" fillId="0" borderId="55" xfId="0" applyFont="1" applyFill="1" applyBorder="1"/>
    <xf numFmtId="3" fontId="51" fillId="0" borderId="0" xfId="0" applyNumberFormat="1" applyFont="1" applyBorder="1"/>
    <xf numFmtId="10" fontId="15" fillId="0" borderId="0" xfId="0" applyNumberFormat="1" applyFont="1" applyFill="1" applyBorder="1" applyAlignment="1">
      <alignment horizontal="center"/>
    </xf>
    <xf numFmtId="10" fontId="48" fillId="0" borderId="0" xfId="175" applyNumberFormat="1" applyFont="1" applyFill="1" applyBorder="1"/>
    <xf numFmtId="165" fontId="65" fillId="0" borderId="57" xfId="3" applyNumberFormat="1" applyFont="1" applyFill="1" applyBorder="1" applyAlignment="1">
      <alignment horizontal="center"/>
    </xf>
    <xf numFmtId="165" fontId="65" fillId="0" borderId="16" xfId="3" applyNumberFormat="1" applyFont="1" applyFill="1" applyBorder="1" applyAlignment="1">
      <alignment horizontal="left" wrapText="1"/>
    </xf>
    <xf numFmtId="0" fontId="93" fillId="0" borderId="0" xfId="120" applyFont="1" applyAlignment="1">
      <alignment horizontal="center"/>
    </xf>
    <xf numFmtId="166" fontId="48" fillId="0" borderId="8" xfId="0" applyNumberFormat="1" applyFont="1" applyFill="1" applyBorder="1" applyAlignment="1">
      <alignment horizontal="center"/>
    </xf>
    <xf numFmtId="166" fontId="48" fillId="0" borderId="10" xfId="0" applyNumberFormat="1" applyFont="1" applyFill="1" applyBorder="1" applyAlignment="1">
      <alignment horizontal="center"/>
    </xf>
    <xf numFmtId="166" fontId="48" fillId="0" borderId="11" xfId="0" applyNumberFormat="1" applyFont="1" applyFill="1" applyBorder="1" applyAlignment="1">
      <alignment horizontal="center"/>
    </xf>
    <xf numFmtId="0" fontId="47" fillId="0" borderId="32" xfId="120" applyFont="1" applyBorder="1"/>
    <xf numFmtId="166" fontId="47" fillId="0" borderId="0" xfId="0" applyNumberFormat="1" applyFont="1" applyBorder="1"/>
    <xf numFmtId="0" fontId="15" fillId="0" borderId="0" xfId="0" applyFont="1" applyBorder="1" applyAlignment="1">
      <alignment horizontal="center" wrapText="1"/>
    </xf>
    <xf numFmtId="0" fontId="47" fillId="0" borderId="0" xfId="2" applyFont="1" applyFill="1" applyBorder="1" applyAlignment="1">
      <alignment horizontal="center"/>
    </xf>
    <xf numFmtId="167" fontId="47" fillId="0" borderId="0" xfId="0" applyNumberFormat="1" applyFont="1" applyBorder="1"/>
    <xf numFmtId="38" fontId="16" fillId="0" borderId="0" xfId="0" applyNumberFormat="1" applyFont="1" applyFill="1" applyBorder="1" applyAlignment="1">
      <alignment horizontal="center"/>
    </xf>
    <xf numFmtId="165" fontId="47" fillId="0" borderId="0" xfId="54" applyNumberFormat="1" applyFont="1" applyFill="1" applyBorder="1"/>
    <xf numFmtId="0" fontId="78" fillId="0" borderId="0" xfId="0" applyFont="1" applyBorder="1"/>
    <xf numFmtId="0" fontId="15" fillId="0" borderId="12" xfId="0" applyFont="1" applyFill="1" applyBorder="1"/>
    <xf numFmtId="165" fontId="47" fillId="0" borderId="30" xfId="54" applyNumberFormat="1" applyFont="1" applyFill="1" applyBorder="1"/>
    <xf numFmtId="165" fontId="15" fillId="0" borderId="16" xfId="3" applyNumberFormat="1" applyFont="1" applyFill="1" applyBorder="1" applyAlignment="1">
      <alignment horizontal="right"/>
    </xf>
    <xf numFmtId="165" fontId="15" fillId="0" borderId="0" xfId="3" applyNumberFormat="1" applyFont="1" applyFill="1" applyBorder="1" applyAlignment="1">
      <alignment horizontal="right"/>
    </xf>
    <xf numFmtId="165" fontId="15" fillId="0" borderId="16" xfId="3" applyNumberFormat="1" applyFont="1" applyBorder="1" applyAlignment="1">
      <alignment horizontal="right"/>
    </xf>
    <xf numFmtId="0" fontId="51" fillId="0" borderId="0" xfId="0" applyFont="1" applyBorder="1" applyAlignment="1">
      <alignment horizontal="center"/>
    </xf>
    <xf numFmtId="0" fontId="47" fillId="0" borderId="12" xfId="155" applyFont="1" applyBorder="1" applyAlignment="1"/>
    <xf numFmtId="0" fontId="48" fillId="0" borderId="0" xfId="0" applyFont="1" applyBorder="1" applyAlignment="1">
      <alignment horizontal="center"/>
    </xf>
    <xf numFmtId="167" fontId="15" fillId="0" borderId="12" xfId="0" applyNumberFormat="1" applyFont="1" applyFill="1" applyBorder="1" applyAlignment="1">
      <alignment wrapText="1"/>
    </xf>
    <xf numFmtId="42" fontId="78" fillId="0" borderId="0" xfId="0" applyNumberFormat="1" applyFont="1" applyBorder="1"/>
    <xf numFmtId="165" fontId="15" fillId="0" borderId="0" xfId="3" applyNumberFormat="1" applyFont="1" applyFill="1" applyBorder="1" applyAlignment="1">
      <alignment horizontal="center"/>
    </xf>
    <xf numFmtId="4" fontId="15" fillId="0" borderId="0" xfId="3" applyNumberFormat="1" applyFont="1" applyFill="1" applyBorder="1" applyAlignment="1">
      <alignment horizontal="center"/>
    </xf>
    <xf numFmtId="0" fontId="15" fillId="0" borderId="54" xfId="0" applyFont="1" applyFill="1" applyBorder="1"/>
    <xf numFmtId="165" fontId="47" fillId="0" borderId="49" xfId="54" applyNumberFormat="1" applyFont="1" applyFill="1" applyBorder="1"/>
    <xf numFmtId="165" fontId="16" fillId="0" borderId="0" xfId="3" applyNumberFormat="1" applyFont="1" applyFill="1" applyBorder="1"/>
    <xf numFmtId="165" fontId="78" fillId="0" borderId="0" xfId="54" applyNumberFormat="1" applyFont="1" applyBorder="1"/>
    <xf numFmtId="0" fontId="15" fillId="0" borderId="32" xfId="0" applyFont="1" applyFill="1" applyBorder="1" applyAlignment="1">
      <alignment horizontal="center"/>
    </xf>
    <xf numFmtId="0" fontId="78" fillId="0" borderId="0" xfId="0" applyFont="1"/>
    <xf numFmtId="2" fontId="16" fillId="0" borderId="51" xfId="0" applyNumberFormat="1" applyFont="1" applyFill="1" applyBorder="1" applyAlignment="1">
      <alignment horizontal="center"/>
    </xf>
    <xf numFmtId="165" fontId="16" fillId="0" borderId="52" xfId="3" applyNumberFormat="1" applyFont="1" applyFill="1" applyBorder="1"/>
    <xf numFmtId="165" fontId="15" fillId="0" borderId="0" xfId="3" applyNumberFormat="1" applyFont="1" applyFill="1" applyBorder="1"/>
    <xf numFmtId="165" fontId="16" fillId="0" borderId="52" xfId="3" applyNumberFormat="1" applyFont="1" applyBorder="1"/>
    <xf numFmtId="42" fontId="78" fillId="0" borderId="0" xfId="0" applyNumberFormat="1" applyFont="1" applyFill="1" applyBorder="1"/>
    <xf numFmtId="2" fontId="47" fillId="0" borderId="30" xfId="120" applyNumberFormat="1" applyFont="1" applyBorder="1" applyAlignment="1">
      <alignment horizontal="center"/>
    </xf>
    <xf numFmtId="10" fontId="15" fillId="0" borderId="32" xfId="192" applyNumberFormat="1" applyFont="1" applyFill="1" applyBorder="1" applyAlignment="1">
      <alignment horizontal="center"/>
    </xf>
    <xf numFmtId="165" fontId="15" fillId="0" borderId="58" xfId="3" applyNumberFormat="1" applyFont="1" applyFill="1" applyBorder="1"/>
    <xf numFmtId="165" fontId="15" fillId="0" borderId="58" xfId="3" applyNumberFormat="1" applyFont="1" applyBorder="1"/>
    <xf numFmtId="42" fontId="51" fillId="0" borderId="0" xfId="0" applyNumberFormat="1" applyFont="1" applyBorder="1"/>
    <xf numFmtId="0" fontId="47" fillId="0" borderId="0" xfId="0" applyFont="1" applyBorder="1"/>
    <xf numFmtId="0" fontId="15" fillId="0" borderId="59" xfId="0" applyFont="1" applyFill="1" applyBorder="1"/>
    <xf numFmtId="165" fontId="16" fillId="0" borderId="60" xfId="3" applyNumberFormat="1" applyFont="1" applyBorder="1"/>
    <xf numFmtId="165" fontId="15" fillId="0" borderId="0" xfId="0" applyNumberFormat="1" applyFont="1" applyFill="1" applyBorder="1"/>
    <xf numFmtId="165" fontId="16" fillId="0" borderId="16" xfId="3" applyNumberFormat="1" applyFont="1" applyBorder="1"/>
    <xf numFmtId="0" fontId="16" fillId="0" borderId="95" xfId="0" applyFont="1" applyFill="1" applyBorder="1"/>
    <xf numFmtId="0" fontId="15" fillId="0" borderId="96" xfId="0" applyFont="1" applyFill="1" applyBorder="1" applyAlignment="1">
      <alignment horizontal="center"/>
    </xf>
    <xf numFmtId="165" fontId="16" fillId="0" borderId="97" xfId="3" applyNumberFormat="1" applyFont="1" applyFill="1" applyBorder="1"/>
    <xf numFmtId="9" fontId="15" fillId="0" borderId="0" xfId="1" applyFont="1" applyFill="1" applyBorder="1"/>
    <xf numFmtId="42" fontId="51" fillId="0" borderId="0" xfId="0" applyNumberFormat="1" applyFont="1" applyFill="1" applyBorder="1"/>
    <xf numFmtId="10" fontId="15" fillId="0" borderId="0" xfId="192" applyNumberFormat="1" applyFont="1" applyFill="1" applyBorder="1" applyAlignment="1">
      <alignment horizontal="center"/>
    </xf>
    <xf numFmtId="44" fontId="15" fillId="0" borderId="16" xfId="3" applyNumberFormat="1" applyFont="1" applyFill="1" applyBorder="1"/>
    <xf numFmtId="0" fontId="15" fillId="0" borderId="56" xfId="0" applyFont="1" applyFill="1" applyBorder="1" applyAlignment="1">
      <alignment horizontal="center"/>
    </xf>
    <xf numFmtId="165" fontId="16" fillId="0" borderId="57" xfId="3" applyNumberFormat="1" applyFont="1" applyBorder="1"/>
    <xf numFmtId="0" fontId="15" fillId="0" borderId="15" xfId="0" applyFont="1" applyFill="1" applyBorder="1"/>
    <xf numFmtId="10" fontId="15" fillId="0" borderId="13" xfId="0" applyNumberFormat="1" applyFont="1" applyFill="1" applyBorder="1" applyAlignment="1">
      <alignment horizontal="center"/>
    </xf>
    <xf numFmtId="44" fontId="16" fillId="37" borderId="14" xfId="3" applyNumberFormat="1" applyFont="1" applyFill="1" applyBorder="1"/>
    <xf numFmtId="10" fontId="15" fillId="0" borderId="0" xfId="192" applyNumberFormat="1" applyFont="1" applyBorder="1" applyAlignment="1">
      <alignment horizontal="center"/>
    </xf>
    <xf numFmtId="165" fontId="78" fillId="0" borderId="0" xfId="0" applyNumberFormat="1" applyFont="1" applyFill="1" applyBorder="1"/>
    <xf numFmtId="10" fontId="47" fillId="0" borderId="0" xfId="1" applyNumberFormat="1" applyFont="1" applyAlignment="1">
      <alignment horizontal="left"/>
    </xf>
    <xf numFmtId="0" fontId="47" fillId="0" borderId="0" xfId="120" applyFont="1" applyAlignment="1">
      <alignment horizontal="right"/>
    </xf>
    <xf numFmtId="44" fontId="47" fillId="0" borderId="0" xfId="54" applyFont="1"/>
    <xf numFmtId="0" fontId="48" fillId="0" borderId="0" xfId="0" applyFont="1" applyFill="1" applyBorder="1" applyAlignment="1"/>
    <xf numFmtId="0" fontId="15" fillId="0" borderId="0" xfId="0" applyFont="1" applyFill="1" applyBorder="1" applyAlignment="1">
      <alignment wrapText="1"/>
    </xf>
    <xf numFmtId="0" fontId="47" fillId="0" borderId="100" xfId="155" applyFont="1" applyFill="1" applyBorder="1"/>
    <xf numFmtId="0" fontId="47" fillId="0" borderId="103" xfId="155" applyFont="1" applyFill="1" applyBorder="1"/>
    <xf numFmtId="1" fontId="94" fillId="0" borderId="0" xfId="0" applyNumberFormat="1" applyFont="1" applyBorder="1" applyAlignment="1">
      <alignment horizontal="center"/>
    </xf>
    <xf numFmtId="0" fontId="48" fillId="0" borderId="0" xfId="0" applyNumberFormat="1" applyFont="1" applyBorder="1" applyAlignment="1">
      <alignment horizontal="center"/>
    </xf>
    <xf numFmtId="10" fontId="16" fillId="0" borderId="0" xfId="172" applyNumberFormat="1" applyFont="1" applyBorder="1"/>
    <xf numFmtId="10" fontId="51" fillId="0" borderId="0" xfId="172" applyNumberFormat="1" applyFont="1" applyFill="1" applyBorder="1"/>
    <xf numFmtId="44" fontId="78" fillId="0" borderId="0" xfId="53" applyFont="1" applyFill="1" applyBorder="1"/>
    <xf numFmtId="4" fontId="48" fillId="0" borderId="0" xfId="0" quotePrefix="1" applyNumberFormat="1" applyFont="1" applyFill="1" applyBorder="1" applyAlignment="1">
      <alignment horizontal="center"/>
    </xf>
    <xf numFmtId="44" fontId="78" fillId="0" borderId="0" xfId="54" applyFont="1" applyFill="1" applyBorder="1"/>
    <xf numFmtId="0" fontId="47" fillId="0" borderId="15" xfId="0" applyFont="1" applyFill="1" applyBorder="1"/>
    <xf numFmtId="44" fontId="47" fillId="0" borderId="13" xfId="0" applyNumberFormat="1" applyFont="1" applyFill="1" applyBorder="1" applyAlignment="1">
      <alignment wrapText="1"/>
    </xf>
    <xf numFmtId="44" fontId="48" fillId="37" borderId="13" xfId="0" applyNumberFormat="1" applyFont="1" applyFill="1" applyBorder="1"/>
    <xf numFmtId="10" fontId="47" fillId="0" borderId="14" xfId="1" applyNumberFormat="1" applyFont="1" applyFill="1" applyBorder="1"/>
    <xf numFmtId="2" fontId="48" fillId="0" borderId="0" xfId="0" applyNumberFormat="1" applyFont="1" applyFill="1" applyBorder="1" applyAlignment="1">
      <alignment horizontal="center"/>
    </xf>
    <xf numFmtId="44" fontId="51" fillId="0" borderId="0" xfId="54" applyFont="1" applyFill="1" applyBorder="1"/>
    <xf numFmtId="166" fontId="96" fillId="0" borderId="0" xfId="0" applyNumberFormat="1" applyFont="1" applyBorder="1" applyAlignment="1">
      <alignment horizontal="center" wrapText="1"/>
    </xf>
    <xf numFmtId="0" fontId="48" fillId="0" borderId="0" xfId="0" applyFont="1" applyFill="1" applyBorder="1" applyAlignment="1">
      <alignment horizontal="center" wrapText="1"/>
    </xf>
    <xf numFmtId="0" fontId="48" fillId="0" borderId="0" xfId="0" applyFont="1" applyFill="1" applyBorder="1" applyAlignment="1">
      <alignment horizontal="center"/>
    </xf>
    <xf numFmtId="0" fontId="48" fillId="0" borderId="0" xfId="0" applyFont="1" applyFill="1" applyBorder="1"/>
    <xf numFmtId="44" fontId="48" fillId="0" borderId="0" xfId="54" applyFont="1" applyFill="1" applyBorder="1"/>
    <xf numFmtId="2" fontId="47" fillId="0" borderId="0" xfId="0" applyNumberFormat="1" applyFont="1" applyFill="1" applyBorder="1"/>
    <xf numFmtId="9" fontId="47" fillId="0" borderId="0" xfId="175" applyFont="1" applyFill="1" applyBorder="1"/>
    <xf numFmtId="8" fontId="47" fillId="0" borderId="0" xfId="0" applyNumberFormat="1" applyFont="1" applyFill="1" applyBorder="1"/>
    <xf numFmtId="44" fontId="48" fillId="0" borderId="0" xfId="53" applyFont="1" applyFill="1" applyBorder="1" applyAlignment="1">
      <alignment wrapText="1"/>
    </xf>
    <xf numFmtId="44" fontId="48" fillId="0" borderId="0" xfId="53" applyFont="1" applyFill="1" applyBorder="1"/>
    <xf numFmtId="8" fontId="47" fillId="0" borderId="36" xfId="0" applyNumberFormat="1" applyFont="1" applyFill="1" applyBorder="1" applyAlignment="1">
      <alignment wrapText="1"/>
    </xf>
    <xf numFmtId="0" fontId="15" fillId="0" borderId="44" xfId="0" applyFont="1" applyFill="1" applyBorder="1" applyAlignment="1">
      <alignment horizontal="center"/>
    </xf>
    <xf numFmtId="0" fontId="47" fillId="0" borderId="0" xfId="0" applyFont="1" applyFill="1" applyBorder="1"/>
    <xf numFmtId="0" fontId="15" fillId="0" borderId="0" xfId="0" applyFont="1" applyFill="1" applyBorder="1"/>
    <xf numFmtId="165" fontId="15" fillId="0" borderId="16" xfId="0" applyNumberFormat="1" applyFont="1" applyFill="1" applyBorder="1"/>
    <xf numFmtId="165" fontId="15" fillId="0" borderId="16" xfId="0" applyNumberFormat="1" applyFont="1" applyBorder="1"/>
    <xf numFmtId="0" fontId="78" fillId="0" borderId="0" xfId="0" applyFont="1" applyFill="1" applyBorder="1"/>
    <xf numFmtId="7" fontId="15" fillId="0" borderId="0" xfId="0" applyNumberFormat="1" applyFont="1" applyFill="1" applyBorder="1" applyAlignment="1">
      <alignment horizontal="center"/>
    </xf>
    <xf numFmtId="44" fontId="78" fillId="0" borderId="0" xfId="54" applyFont="1" applyBorder="1"/>
    <xf numFmtId="170" fontId="95" fillId="0" borderId="0" xfId="0" applyNumberFormat="1" applyFont="1" applyFill="1" applyBorder="1" applyAlignment="1">
      <alignment horizontal="center"/>
    </xf>
    <xf numFmtId="0" fontId="47" fillId="0" borderId="12" xfId="0" applyFont="1" applyFill="1" applyBorder="1"/>
    <xf numFmtId="0" fontId="47" fillId="0" borderId="0" xfId="0" applyFont="1" applyFill="1" applyBorder="1" applyAlignment="1">
      <alignment wrapText="1"/>
    </xf>
    <xf numFmtId="0" fontId="47" fillId="0" borderId="16" xfId="0" applyFont="1" applyFill="1" applyBorder="1"/>
    <xf numFmtId="10" fontId="78" fillId="0" borderId="0" xfId="172" applyNumberFormat="1" applyFont="1" applyBorder="1" applyAlignment="1">
      <alignment wrapText="1"/>
    </xf>
    <xf numFmtId="165" fontId="78" fillId="0" borderId="0" xfId="65" applyNumberFormat="1" applyFont="1" applyBorder="1"/>
    <xf numFmtId="0" fontId="15" fillId="0" borderId="0" xfId="121" applyFont="1" applyBorder="1" applyAlignment="1">
      <alignment wrapText="1"/>
    </xf>
    <xf numFmtId="44" fontId="47" fillId="0" borderId="0" xfId="0" applyNumberFormat="1" applyFont="1" applyFill="1" applyBorder="1"/>
    <xf numFmtId="44" fontId="45" fillId="0" borderId="0" xfId="54" applyNumberFormat="1" applyFont="1" applyBorder="1"/>
    <xf numFmtId="9" fontId="1" fillId="0" borderId="0" xfId="3" applyNumberFormat="1" applyFont="1" applyBorder="1" applyAlignment="1">
      <alignment horizontal="center"/>
    </xf>
    <xf numFmtId="7" fontId="1" fillId="0" borderId="0" xfId="0" applyNumberFormat="1" applyFont="1" applyFill="1" applyBorder="1" applyAlignment="1">
      <alignment horizontal="center" wrapText="1"/>
    </xf>
    <xf numFmtId="165" fontId="65" fillId="0" borderId="16" xfId="3" applyNumberFormat="1" applyFont="1" applyFill="1" applyBorder="1" applyAlignment="1">
      <alignment horizontal="center"/>
    </xf>
    <xf numFmtId="165" fontId="65" fillId="0" borderId="16" xfId="3" applyNumberFormat="1" applyFont="1" applyFill="1" applyBorder="1" applyAlignment="1">
      <alignment horizontal="left" vertical="top" wrapText="1"/>
    </xf>
    <xf numFmtId="0" fontId="48" fillId="0" borderId="0" xfId="0" applyFont="1" applyBorder="1"/>
    <xf numFmtId="0" fontId="16" fillId="0" borderId="50" xfId="0" applyFont="1" applyFill="1" applyBorder="1"/>
    <xf numFmtId="5" fontId="15" fillId="0" borderId="51" xfId="54" applyNumberFormat="1" applyFont="1" applyFill="1" applyBorder="1" applyAlignment="1">
      <alignment horizontal="center"/>
    </xf>
    <xf numFmtId="0" fontId="0" fillId="0" borderId="0" xfId="0"/>
    <xf numFmtId="0" fontId="89" fillId="0" borderId="0" xfId="296" applyFont="1" applyAlignment="1">
      <alignment horizontal="center"/>
    </xf>
    <xf numFmtId="0" fontId="1" fillId="0" borderId="0" xfId="296"/>
    <xf numFmtId="0" fontId="91" fillId="0" borderId="0" xfId="296" applyFont="1" applyAlignment="1">
      <alignment horizontal="center"/>
    </xf>
    <xf numFmtId="173" fontId="91" fillId="0" borderId="0" xfId="296" applyNumberFormat="1" applyFont="1" applyAlignment="1">
      <alignment horizontal="left" vertical="top"/>
    </xf>
    <xf numFmtId="0" fontId="76" fillId="0" borderId="0" xfId="296" applyFont="1"/>
    <xf numFmtId="0" fontId="76" fillId="0" borderId="0" xfId="296" applyFont="1" applyAlignment="1">
      <alignment wrapText="1"/>
    </xf>
    <xf numFmtId="0" fontId="76" fillId="0" borderId="8" xfId="296" applyFont="1" applyBorder="1"/>
    <xf numFmtId="164" fontId="76" fillId="0" borderId="9" xfId="296" applyNumberFormat="1" applyFont="1" applyBorder="1" applyAlignment="1">
      <alignment horizontal="center"/>
    </xf>
    <xf numFmtId="164" fontId="76" fillId="0" borderId="9" xfId="296" applyNumberFormat="1" applyFont="1" applyFill="1" applyBorder="1" applyAlignment="1">
      <alignment horizontal="center"/>
    </xf>
    <xf numFmtId="0" fontId="76" fillId="0" borderId="10" xfId="296" applyFont="1" applyBorder="1"/>
    <xf numFmtId="0" fontId="76" fillId="0" borderId="12" xfId="296" applyFont="1" applyBorder="1"/>
    <xf numFmtId="171" fontId="76" fillId="0" borderId="0" xfId="296" applyNumberFormat="1" applyFont="1" applyFill="1" applyBorder="1" applyAlignment="1">
      <alignment horizontal="center"/>
    </xf>
    <xf numFmtId="0" fontId="76" fillId="0" borderId="0" xfId="296" applyFont="1" applyBorder="1"/>
    <xf numFmtId="0" fontId="76" fillId="0" borderId="10" xfId="296" applyFont="1" applyFill="1" applyBorder="1"/>
    <xf numFmtId="0" fontId="76" fillId="0" borderId="8" xfId="296" applyFont="1" applyBorder="1" applyAlignment="1">
      <alignment wrapText="1"/>
    </xf>
    <xf numFmtId="164" fontId="76" fillId="0" borderId="10" xfId="296" applyNumberFormat="1" applyFont="1" applyFill="1" applyBorder="1" applyAlignment="1">
      <alignment horizontal="center"/>
    </xf>
    <xf numFmtId="0" fontId="76" fillId="0" borderId="12" xfId="296" applyFont="1" applyFill="1" applyBorder="1"/>
    <xf numFmtId="164" fontId="76" fillId="0" borderId="0" xfId="296" applyNumberFormat="1" applyFont="1" applyFill="1" applyBorder="1" applyAlignment="1">
      <alignment horizontal="center"/>
    </xf>
    <xf numFmtId="0" fontId="76" fillId="0" borderId="0" xfId="296" applyFont="1" applyFill="1" applyBorder="1"/>
    <xf numFmtId="0" fontId="75" fillId="0" borderId="0" xfId="296" applyFont="1" applyAlignment="1">
      <alignment horizontal="right" wrapText="1"/>
    </xf>
    <xf numFmtId="171" fontId="75" fillId="0" borderId="0" xfId="296" applyNumberFormat="1" applyFont="1"/>
    <xf numFmtId="0" fontId="75" fillId="0" borderId="0" xfId="296" applyFont="1"/>
    <xf numFmtId="0" fontId="75" fillId="0" borderId="0" xfId="296" applyFont="1" applyAlignment="1">
      <alignment wrapText="1"/>
    </xf>
    <xf numFmtId="0" fontId="75" fillId="0" borderId="0" xfId="296" applyFont="1" applyAlignment="1">
      <alignment horizontal="right"/>
    </xf>
    <xf numFmtId="10" fontId="75" fillId="0" borderId="0" xfId="1" applyNumberFormat="1" applyFont="1"/>
    <xf numFmtId="0" fontId="75" fillId="0" borderId="0" xfId="296" applyFont="1" applyFill="1" applyAlignment="1">
      <alignment horizontal="right"/>
    </xf>
    <xf numFmtId="9" fontId="75" fillId="0" borderId="0" xfId="1" applyNumberFormat="1" applyFont="1"/>
    <xf numFmtId="17" fontId="90" fillId="0" borderId="0" xfId="296" applyNumberFormat="1" applyFont="1" applyAlignment="1">
      <alignment horizontal="center"/>
    </xf>
    <xf numFmtId="0" fontId="76" fillId="0" borderId="15" xfId="296" applyFont="1" applyBorder="1"/>
    <xf numFmtId="171" fontId="76" fillId="0" borderId="13" xfId="296" applyNumberFormat="1" applyFont="1" applyFill="1" applyBorder="1" applyAlignment="1">
      <alignment horizontal="center"/>
    </xf>
    <xf numFmtId="0" fontId="76" fillId="0" borderId="13" xfId="296" applyFont="1" applyBorder="1"/>
    <xf numFmtId="0" fontId="76" fillId="0" borderId="15" xfId="296" applyFont="1" applyBorder="1" applyAlignment="1">
      <alignment wrapText="1"/>
    </xf>
    <xf numFmtId="0" fontId="76" fillId="0" borderId="15" xfId="296" applyFont="1" applyFill="1" applyBorder="1"/>
    <xf numFmtId="0" fontId="76" fillId="0" borderId="13" xfId="296" applyFont="1" applyFill="1" applyBorder="1"/>
    <xf numFmtId="0" fontId="0" fillId="0" borderId="0" xfId="0"/>
    <xf numFmtId="0" fontId="15" fillId="0" borderId="0" xfId="0" applyFont="1"/>
    <xf numFmtId="0" fontId="15" fillId="0" borderId="0" xfId="0" applyFont="1" applyBorder="1"/>
    <xf numFmtId="0" fontId="75" fillId="0" borderId="0" xfId="0" applyFont="1"/>
    <xf numFmtId="0" fontId="47" fillId="0" borderId="0" xfId="120" applyFont="1"/>
    <xf numFmtId="0" fontId="47" fillId="0" borderId="0" xfId="120" applyFont="1" applyFill="1" applyBorder="1"/>
    <xf numFmtId="0" fontId="59" fillId="0" borderId="12" xfId="0" applyFont="1" applyFill="1" applyBorder="1"/>
    <xf numFmtId="0" fontId="59" fillId="0" borderId="54" xfId="0" applyFont="1" applyFill="1" applyBorder="1"/>
    <xf numFmtId="0" fontId="1" fillId="0" borderId="0" xfId="296"/>
    <xf numFmtId="0" fontId="91" fillId="0" borderId="0" xfId="296" applyFont="1"/>
    <xf numFmtId="9" fontId="91" fillId="0" borderId="0" xfId="296" applyNumberFormat="1" applyFont="1" applyAlignment="1">
      <alignment horizontal="center" wrapText="1"/>
    </xf>
    <xf numFmtId="0" fontId="91" fillId="0" borderId="0" xfId="296" applyFont="1" applyAlignment="1">
      <alignment horizontal="left" wrapText="1"/>
    </xf>
    <xf numFmtId="171" fontId="76" fillId="0" borderId="0" xfId="296" applyNumberFormat="1" applyFont="1" applyFill="1" applyBorder="1" applyAlignment="1">
      <alignment horizontal="center"/>
    </xf>
    <xf numFmtId="0" fontId="75" fillId="0" borderId="0" xfId="296" applyFont="1"/>
    <xf numFmtId="0" fontId="75" fillId="0" borderId="0" xfId="296" applyFont="1" applyAlignment="1">
      <alignment horizontal="right"/>
    </xf>
    <xf numFmtId="0" fontId="1" fillId="0" borderId="12" xfId="0" applyFont="1" applyFill="1" applyBorder="1"/>
    <xf numFmtId="0" fontId="45" fillId="0" borderId="12" xfId="155" applyFont="1" applyBorder="1" applyAlignment="1"/>
    <xf numFmtId="165" fontId="1" fillId="0" borderId="16" xfId="3" applyNumberFormat="1" applyFont="1" applyFill="1" applyBorder="1" applyAlignment="1">
      <alignment horizontal="center"/>
    </xf>
    <xf numFmtId="2" fontId="1" fillId="0" borderId="47" xfId="0" applyNumberFormat="1" applyFont="1" applyFill="1" applyBorder="1" applyAlignment="1">
      <alignment horizontal="center"/>
    </xf>
    <xf numFmtId="2" fontId="45" fillId="0" borderId="30" xfId="120" applyNumberFormat="1" applyFont="1" applyBorder="1" applyAlignment="1">
      <alignment horizontal="center"/>
    </xf>
    <xf numFmtId="165" fontId="1" fillId="0" borderId="16" xfId="3" applyNumberFormat="1" applyFont="1" applyFill="1" applyBorder="1" applyAlignment="1">
      <alignment horizontal="left" wrapText="1"/>
    </xf>
    <xf numFmtId="165" fontId="1" fillId="0" borderId="16" xfId="3" applyNumberFormat="1" applyFont="1" applyFill="1" applyBorder="1" applyAlignment="1">
      <alignment horizontal="left" vertical="top" wrapText="1"/>
    </xf>
    <xf numFmtId="165" fontId="1" fillId="0" borderId="0" xfId="3" applyNumberFormat="1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165" fontId="45" fillId="0" borderId="0" xfId="54" applyNumberFormat="1" applyFont="1" applyFill="1" applyBorder="1"/>
    <xf numFmtId="0" fontId="0" fillId="0" borderId="12" xfId="0" applyFont="1" applyFill="1" applyBorder="1" applyAlignment="1">
      <alignment wrapText="1"/>
    </xf>
    <xf numFmtId="0" fontId="1" fillId="0" borderId="54" xfId="0" applyFont="1" applyFill="1" applyBorder="1" applyAlignment="1">
      <alignment horizontal="right"/>
    </xf>
    <xf numFmtId="2" fontId="1" fillId="0" borderId="45" xfId="0" applyNumberFormat="1" applyFont="1" applyFill="1" applyBorder="1" applyAlignment="1">
      <alignment horizontal="center"/>
    </xf>
    <xf numFmtId="0" fontId="1" fillId="0" borderId="78" xfId="0" applyFont="1" applyFill="1" applyBorder="1"/>
    <xf numFmtId="2" fontId="45" fillId="0" borderId="47" xfId="120" applyNumberFormat="1" applyFont="1" applyBorder="1" applyAlignment="1">
      <alignment horizontal="center"/>
    </xf>
    <xf numFmtId="0" fontId="45" fillId="0" borderId="78" xfId="155" applyFont="1" applyBorder="1" applyAlignment="1"/>
    <xf numFmtId="0" fontId="1" fillId="0" borderId="0" xfId="0" applyFont="1" applyFill="1" applyBorder="1" applyAlignment="1">
      <alignment wrapText="1"/>
    </xf>
    <xf numFmtId="0" fontId="65" fillId="0" borderId="0" xfId="0" applyFont="1"/>
    <xf numFmtId="0" fontId="80" fillId="41" borderId="10" xfId="297" applyFont="1" applyFill="1" applyBorder="1"/>
    <xf numFmtId="0" fontId="53" fillId="41" borderId="11" xfId="297" applyFont="1" applyFill="1" applyBorder="1"/>
    <xf numFmtId="0" fontId="53" fillId="41" borderId="0" xfId="297" applyFont="1" applyFill="1"/>
    <xf numFmtId="0" fontId="46" fillId="41" borderId="16" xfId="297" applyFont="1" applyFill="1" applyBorder="1"/>
    <xf numFmtId="0" fontId="84" fillId="41" borderId="13" xfId="297" applyFont="1" applyFill="1" applyBorder="1"/>
    <xf numFmtId="0" fontId="46" fillId="41" borderId="14" xfId="297" applyFont="1" applyFill="1" applyBorder="1"/>
    <xf numFmtId="0" fontId="46" fillId="0" borderId="0" xfId="297" applyFont="1"/>
    <xf numFmtId="0" fontId="85" fillId="47" borderId="0" xfId="152" applyFont="1" applyFill="1"/>
    <xf numFmtId="0" fontId="85" fillId="48" borderId="0" xfId="152" applyFont="1" applyFill="1"/>
    <xf numFmtId="0" fontId="85" fillId="46" borderId="0" xfId="152" applyFont="1" applyFill="1"/>
    <xf numFmtId="0" fontId="85" fillId="49" borderId="0" xfId="152" applyFont="1" applyFill="1"/>
    <xf numFmtId="0" fontId="85" fillId="52" borderId="0" xfId="297" applyFont="1" applyFill="1" applyAlignment="1">
      <alignment horizontal="center"/>
    </xf>
    <xf numFmtId="0" fontId="85" fillId="53" borderId="0" xfId="297" applyFont="1" applyFill="1" applyAlignment="1">
      <alignment horizontal="center"/>
    </xf>
    <xf numFmtId="14" fontId="46" fillId="0" borderId="0" xfId="297" applyNumberFormat="1" applyFont="1"/>
    <xf numFmtId="170" fontId="25" fillId="0" borderId="0" xfId="297" applyNumberFormat="1"/>
    <xf numFmtId="2" fontId="25" fillId="0" borderId="0" xfId="297" applyNumberFormat="1"/>
    <xf numFmtId="0" fontId="46" fillId="0" borderId="0" xfId="142" applyFont="1"/>
    <xf numFmtId="0" fontId="25" fillId="0" borderId="0" xfId="142"/>
    <xf numFmtId="0" fontId="86" fillId="0" borderId="0" xfId="142" applyFont="1"/>
    <xf numFmtId="0" fontId="79" fillId="0" borderId="0" xfId="142" applyFont="1"/>
    <xf numFmtId="0" fontId="25" fillId="0" borderId="106" xfId="142" applyBorder="1"/>
    <xf numFmtId="0" fontId="25" fillId="0" borderId="56" xfId="142" applyBorder="1"/>
    <xf numFmtId="0" fontId="25" fillId="0" borderId="46" xfId="142" applyBorder="1"/>
    <xf numFmtId="0" fontId="25" fillId="0" borderId="48" xfId="142" applyBorder="1"/>
    <xf numFmtId="0" fontId="25" fillId="0" borderId="0" xfId="142" applyAlignment="1">
      <alignment horizontal="right"/>
    </xf>
    <xf numFmtId="0" fontId="46" fillId="0" borderId="0" xfId="142" applyFont="1" applyAlignment="1">
      <alignment horizontal="center"/>
    </xf>
    <xf numFmtId="0" fontId="25" fillId="0" borderId="30" xfId="142" applyBorder="1"/>
    <xf numFmtId="14" fontId="46" fillId="0" borderId="0" xfId="297" applyNumberFormat="1" applyFont="1" applyAlignment="1">
      <alignment horizontal="center"/>
    </xf>
    <xf numFmtId="0" fontId="52" fillId="0" borderId="30" xfId="142" applyFont="1" applyBorder="1" applyAlignment="1">
      <alignment horizontal="center"/>
    </xf>
    <xf numFmtId="167" fontId="25" fillId="0" borderId="0" xfId="297" applyNumberFormat="1"/>
    <xf numFmtId="170" fontId="25" fillId="0" borderId="115" xfId="297" applyNumberFormat="1" applyBorder="1"/>
    <xf numFmtId="0" fontId="25" fillId="0" borderId="116" xfId="142" applyBorder="1"/>
    <xf numFmtId="170" fontId="25" fillId="0" borderId="30" xfId="142" applyNumberFormat="1" applyBorder="1" applyAlignment="1">
      <alignment horizontal="center"/>
    </xf>
    <xf numFmtId="0" fontId="25" fillId="0" borderId="30" xfId="142" applyBorder="1" applyAlignment="1">
      <alignment horizontal="center"/>
    </xf>
    <xf numFmtId="0" fontId="25" fillId="0" borderId="48" xfId="142" applyBorder="1" applyAlignment="1">
      <alignment horizontal="right"/>
    </xf>
    <xf numFmtId="170" fontId="46" fillId="0" borderId="0" xfId="297" applyNumberFormat="1" applyFont="1" applyAlignment="1">
      <alignment horizontal="center"/>
    </xf>
    <xf numFmtId="170" fontId="25" fillId="0" borderId="117" xfId="297" applyNumberFormat="1" applyBorder="1"/>
    <xf numFmtId="0" fontId="46" fillId="37" borderId="0" xfId="142" applyFont="1" applyFill="1" applyAlignment="1">
      <alignment horizontal="right"/>
    </xf>
    <xf numFmtId="10" fontId="46" fillId="37" borderId="30" xfId="175" applyNumberFormat="1" applyFont="1" applyFill="1" applyBorder="1" applyAlignment="1">
      <alignment horizontal="center"/>
    </xf>
    <xf numFmtId="0" fontId="25" fillId="0" borderId="42" xfId="142" applyBorder="1"/>
    <xf numFmtId="0" fontId="25" fillId="0" borderId="32" xfId="142" applyBorder="1"/>
    <xf numFmtId="0" fontId="25" fillId="0" borderId="49" xfId="142" applyBorder="1"/>
    <xf numFmtId="0" fontId="75" fillId="0" borderId="0" xfId="296" applyFont="1" applyAlignment="1">
      <alignment horizontal="left" vertical="top" wrapText="1"/>
    </xf>
    <xf numFmtId="39" fontId="15" fillId="0" borderId="0" xfId="3" applyNumberFormat="1" applyFont="1" applyFill="1" applyBorder="1" applyAlignment="1">
      <alignment horizontal="center"/>
    </xf>
    <xf numFmtId="2" fontId="15" fillId="0" borderId="0" xfId="0" applyNumberFormat="1" applyFont="1" applyFill="1" applyBorder="1" applyAlignment="1">
      <alignment horizontal="center"/>
    </xf>
    <xf numFmtId="0" fontId="65" fillId="0" borderId="53" xfId="0" applyFont="1" applyBorder="1" applyAlignment="1">
      <alignment horizontal="left" wrapText="1"/>
    </xf>
    <xf numFmtId="166" fontId="97" fillId="0" borderId="0" xfId="0" applyNumberFormat="1" applyFont="1" applyFill="1" applyBorder="1" applyAlignment="1">
      <alignment horizontal="center"/>
    </xf>
    <xf numFmtId="0" fontId="97" fillId="0" borderId="31" xfId="155" applyFont="1" applyFill="1" applyBorder="1" applyAlignment="1">
      <alignment horizontal="center" vertical="center"/>
    </xf>
    <xf numFmtId="0" fontId="98" fillId="0" borderId="12" xfId="0" applyFont="1" applyFill="1" applyBorder="1" applyAlignment="1">
      <alignment horizontal="center"/>
    </xf>
    <xf numFmtId="0" fontId="98" fillId="0" borderId="0" xfId="0" applyFont="1" applyFill="1" applyBorder="1" applyAlignment="1">
      <alignment horizontal="center"/>
    </xf>
    <xf numFmtId="0" fontId="99" fillId="0" borderId="0" xfId="120" applyFont="1" applyBorder="1" applyAlignment="1">
      <alignment horizontal="center" wrapText="1"/>
    </xf>
    <xf numFmtId="38" fontId="98" fillId="0" borderId="16" xfId="0" applyNumberFormat="1" applyFont="1" applyFill="1" applyBorder="1" applyAlignment="1">
      <alignment horizontal="center"/>
    </xf>
    <xf numFmtId="0" fontId="75" fillId="0" borderId="12" xfId="0" applyFont="1" applyFill="1" applyBorder="1"/>
    <xf numFmtId="165" fontId="75" fillId="0" borderId="0" xfId="3" applyNumberFormat="1" applyFont="1" applyFill="1" applyBorder="1" applyAlignment="1">
      <alignment horizontal="center"/>
    </xf>
    <xf numFmtId="0" fontId="75" fillId="0" borderId="53" xfId="0" applyFont="1" applyBorder="1" applyAlignment="1">
      <alignment horizontal="left" wrapText="1"/>
    </xf>
    <xf numFmtId="166" fontId="100" fillId="0" borderId="0" xfId="0" applyNumberFormat="1" applyFont="1" applyFill="1" applyBorder="1" applyAlignment="1">
      <alignment horizontal="center"/>
    </xf>
    <xf numFmtId="0" fontId="97" fillId="0" borderId="12" xfId="155" applyFont="1" applyBorder="1" applyAlignment="1">
      <alignment horizontal="center"/>
    </xf>
    <xf numFmtId="0" fontId="97" fillId="0" borderId="0" xfId="155" applyFont="1" applyBorder="1" applyAlignment="1">
      <alignment horizontal="center" wrapText="1"/>
    </xf>
    <xf numFmtId="0" fontId="97" fillId="0" borderId="16" xfId="155" applyFont="1" applyBorder="1" applyAlignment="1">
      <alignment horizontal="center" wrapText="1"/>
    </xf>
    <xf numFmtId="0" fontId="101" fillId="0" borderId="0" xfId="0" applyFont="1" applyFill="1" applyBorder="1" applyAlignment="1">
      <alignment horizontal="center" wrapText="1"/>
    </xf>
    <xf numFmtId="166" fontId="75" fillId="0" borderId="12" xfId="0" applyNumberFormat="1" applyFont="1" applyBorder="1"/>
    <xf numFmtId="165" fontId="75" fillId="0" borderId="0" xfId="54" applyNumberFormat="1" applyFont="1" applyFill="1" applyBorder="1" applyAlignment="1">
      <alignment horizontal="center"/>
    </xf>
    <xf numFmtId="39" fontId="75" fillId="0" borderId="0" xfId="3" applyNumberFormat="1" applyFont="1" applyFill="1" applyBorder="1" applyAlignment="1">
      <alignment horizontal="center"/>
    </xf>
    <xf numFmtId="165" fontId="75" fillId="0" borderId="16" xfId="3" applyNumberFormat="1" applyFont="1" applyBorder="1" applyAlignment="1">
      <alignment horizontal="right"/>
    </xf>
    <xf numFmtId="0" fontId="101" fillId="0" borderId="12" xfId="155" applyFont="1" applyBorder="1" applyAlignment="1"/>
    <xf numFmtId="2" fontId="75" fillId="0" borderId="0" xfId="3" applyNumberFormat="1" applyFont="1" applyFill="1" applyBorder="1" applyAlignment="1">
      <alignment horizontal="center"/>
    </xf>
    <xf numFmtId="167" fontId="75" fillId="0" borderId="12" xfId="0" applyNumberFormat="1" applyFont="1" applyBorder="1" applyAlignment="1">
      <alignment wrapText="1"/>
    </xf>
    <xf numFmtId="0" fontId="75" fillId="0" borderId="54" xfId="0" applyFont="1" applyFill="1" applyBorder="1"/>
    <xf numFmtId="169" fontId="75" fillId="0" borderId="0" xfId="3" applyNumberFormat="1" applyFont="1" applyFill="1" applyBorder="1" applyAlignment="1">
      <alignment horizontal="center"/>
    </xf>
    <xf numFmtId="165" fontId="75" fillId="0" borderId="57" xfId="3" applyNumberFormat="1" applyFont="1" applyFill="1" applyBorder="1" applyAlignment="1">
      <alignment horizontal="center"/>
    </xf>
    <xf numFmtId="1" fontId="102" fillId="0" borderId="0" xfId="0" applyNumberFormat="1" applyFont="1" applyFill="1" applyBorder="1" applyAlignment="1">
      <alignment horizontal="center" wrapText="1"/>
    </xf>
    <xf numFmtId="0" fontId="98" fillId="0" borderId="12" xfId="0" applyFont="1" applyFill="1" applyBorder="1" applyAlignment="1">
      <alignment horizontal="right"/>
    </xf>
    <xf numFmtId="165" fontId="75" fillId="0" borderId="16" xfId="3" applyNumberFormat="1" applyFont="1" applyFill="1" applyBorder="1" applyAlignment="1">
      <alignment horizontal="center"/>
    </xf>
    <xf numFmtId="2" fontId="97" fillId="0" borderId="0" xfId="0" quotePrefix="1" applyNumberFormat="1" applyFont="1" applyFill="1" applyBorder="1" applyAlignment="1">
      <alignment horizontal="center"/>
    </xf>
    <xf numFmtId="0" fontId="98" fillId="0" borderId="50" xfId="0" applyFont="1" applyBorder="1"/>
    <xf numFmtId="5" fontId="75" fillId="0" borderId="51" xfId="54" applyNumberFormat="1" applyFont="1" applyFill="1" applyBorder="1" applyAlignment="1">
      <alignment horizontal="center"/>
    </xf>
    <xf numFmtId="2" fontId="98" fillId="0" borderId="51" xfId="0" applyNumberFormat="1" applyFont="1" applyFill="1" applyBorder="1" applyAlignment="1">
      <alignment horizontal="center"/>
    </xf>
    <xf numFmtId="165" fontId="98" fillId="0" borderId="52" xfId="3" applyNumberFormat="1" applyFont="1" applyBorder="1"/>
    <xf numFmtId="2" fontId="75" fillId="0" borderId="0" xfId="0" applyNumberFormat="1" applyFont="1" applyFill="1" applyBorder="1" applyAlignment="1">
      <alignment horizontal="center"/>
    </xf>
    <xf numFmtId="165" fontId="75" fillId="0" borderId="16" xfId="3" applyNumberFormat="1" applyFont="1" applyFill="1" applyBorder="1" applyAlignment="1">
      <alignment horizontal="left" wrapText="1"/>
    </xf>
    <xf numFmtId="2" fontId="101" fillId="0" borderId="0" xfId="0" applyNumberFormat="1" applyFont="1" applyFill="1" applyBorder="1" applyAlignment="1">
      <alignment horizontal="center"/>
    </xf>
    <xf numFmtId="0" fontId="75" fillId="0" borderId="54" xfId="0" applyFont="1" applyBorder="1"/>
    <xf numFmtId="0" fontId="75" fillId="0" borderId="32" xfId="0" applyFont="1" applyFill="1" applyBorder="1" applyAlignment="1">
      <alignment horizontal="center"/>
    </xf>
    <xf numFmtId="10" fontId="75" fillId="0" borderId="32" xfId="192" applyNumberFormat="1" applyFont="1" applyFill="1" applyBorder="1" applyAlignment="1">
      <alignment horizontal="center"/>
    </xf>
    <xf numFmtId="165" fontId="75" fillId="0" borderId="58" xfId="3" applyNumberFormat="1" applyFont="1" applyBorder="1"/>
    <xf numFmtId="0" fontId="75" fillId="0" borderId="59" xfId="0" applyFont="1" applyBorder="1"/>
    <xf numFmtId="0" fontId="75" fillId="0" borderId="44" xfId="0" applyFont="1" applyFill="1" applyBorder="1" applyAlignment="1">
      <alignment horizontal="center"/>
    </xf>
    <xf numFmtId="165" fontId="98" fillId="0" borderId="60" xfId="3" applyNumberFormat="1" applyFont="1" applyBorder="1"/>
    <xf numFmtId="0" fontId="75" fillId="0" borderId="0" xfId="0" applyFont="1" applyFill="1" applyBorder="1"/>
    <xf numFmtId="9" fontId="75" fillId="0" borderId="0" xfId="1" applyFont="1" applyFill="1" applyBorder="1" applyAlignment="1">
      <alignment horizontal="center"/>
    </xf>
    <xf numFmtId="165" fontId="75" fillId="0" borderId="16" xfId="0" applyNumberFormat="1" applyFont="1" applyBorder="1"/>
    <xf numFmtId="7" fontId="75" fillId="0" borderId="0" xfId="0" applyNumberFormat="1" applyFont="1" applyFill="1" applyBorder="1" applyAlignment="1">
      <alignment horizontal="center"/>
    </xf>
    <xf numFmtId="0" fontId="98" fillId="0" borderId="100" xfId="0" applyFont="1" applyBorder="1"/>
    <xf numFmtId="0" fontId="75" fillId="0" borderId="103" xfId="0" applyFont="1" applyFill="1" applyBorder="1" applyAlignment="1">
      <alignment horizontal="center"/>
    </xf>
    <xf numFmtId="165" fontId="98" fillId="0" borderId="104" xfId="3" applyNumberFormat="1" applyFont="1" applyBorder="1"/>
    <xf numFmtId="10" fontId="75" fillId="0" borderId="0" xfId="192" applyNumberFormat="1" applyFont="1" applyFill="1" applyBorder="1" applyAlignment="1">
      <alignment horizontal="center"/>
    </xf>
    <xf numFmtId="10" fontId="75" fillId="0" borderId="0" xfId="0" applyNumberFormat="1" applyFont="1" applyFill="1" applyBorder="1" applyAlignment="1">
      <alignment horizontal="center"/>
    </xf>
    <xf numFmtId="165" fontId="75" fillId="0" borderId="16" xfId="3" applyNumberFormat="1" applyFont="1" applyBorder="1"/>
    <xf numFmtId="0" fontId="75" fillId="0" borderId="15" xfId="0" applyFont="1" applyFill="1" applyBorder="1"/>
    <xf numFmtId="10" fontId="75" fillId="0" borderId="13" xfId="0" applyNumberFormat="1" applyFont="1" applyFill="1" applyBorder="1" applyAlignment="1">
      <alignment horizontal="center"/>
    </xf>
    <xf numFmtId="44" fontId="98" fillId="37" borderId="14" xfId="3" applyNumberFormat="1" applyFont="1" applyFill="1" applyBorder="1"/>
    <xf numFmtId="165" fontId="75" fillId="0" borderId="16" xfId="3" applyNumberFormat="1" applyFont="1" applyFill="1" applyBorder="1" applyAlignment="1">
      <alignment horizontal="left" vertical="top" wrapText="1"/>
    </xf>
    <xf numFmtId="166" fontId="103" fillId="0" borderId="0" xfId="0" applyNumberFormat="1" applyFont="1" applyFill="1" applyBorder="1" applyAlignment="1">
      <alignment horizontal="center" wrapText="1"/>
    </xf>
    <xf numFmtId="0" fontId="101" fillId="0" borderId="0" xfId="120" applyFont="1" applyAlignment="1">
      <alignment horizontal="right"/>
    </xf>
    <xf numFmtId="44" fontId="101" fillId="0" borderId="0" xfId="54" applyFont="1"/>
    <xf numFmtId="10" fontId="101" fillId="0" borderId="0" xfId="1" applyNumberFormat="1" applyFont="1" applyAlignment="1">
      <alignment horizontal="left"/>
    </xf>
    <xf numFmtId="9" fontId="75" fillId="0" borderId="0" xfId="3" applyNumberFormat="1" applyFont="1" applyBorder="1" applyAlignment="1">
      <alignment horizontal="center"/>
    </xf>
    <xf numFmtId="0" fontId="101" fillId="0" borderId="0" xfId="0" applyFont="1" applyFill="1" applyBorder="1" applyAlignment="1">
      <alignment horizontal="center"/>
    </xf>
    <xf numFmtId="0" fontId="75" fillId="0" borderId="0" xfId="0" applyFont="1" applyBorder="1"/>
    <xf numFmtId="0" fontId="75" fillId="0" borderId="12" xfId="0" applyFont="1" applyFill="1" applyBorder="1" applyAlignment="1">
      <alignment wrapText="1"/>
    </xf>
    <xf numFmtId="0" fontId="97" fillId="0" borderId="100" xfId="155" applyFont="1" applyFill="1" applyBorder="1"/>
    <xf numFmtId="0" fontId="101" fillId="0" borderId="0" xfId="120" applyFont="1"/>
    <xf numFmtId="10" fontId="97" fillId="0" borderId="0" xfId="172" applyNumberFormat="1" applyFont="1" applyBorder="1"/>
    <xf numFmtId="0" fontId="101" fillId="0" borderId="37" xfId="0" applyFont="1" applyFill="1" applyBorder="1"/>
    <xf numFmtId="0" fontId="101" fillId="0" borderId="39" xfId="0" applyFont="1" applyFill="1" applyBorder="1"/>
    <xf numFmtId="0" fontId="101" fillId="0" borderId="0" xfId="120" applyFont="1" applyBorder="1" applyAlignment="1">
      <alignment horizontal="center"/>
    </xf>
    <xf numFmtId="0" fontId="75" fillId="0" borderId="102" xfId="0" applyFont="1" applyBorder="1"/>
    <xf numFmtId="8" fontId="75" fillId="0" borderId="101" xfId="0" applyNumberFormat="1" applyFont="1" applyBorder="1" applyAlignment="1">
      <alignment wrapText="1"/>
    </xf>
    <xf numFmtId="8" fontId="98" fillId="37" borderId="99" xfId="0" applyNumberFormat="1" applyFont="1" applyFill="1" applyBorder="1"/>
    <xf numFmtId="10" fontId="75" fillId="0" borderId="0" xfId="1" applyNumberFormat="1" applyFont="1" applyBorder="1" applyAlignment="1">
      <alignment horizontal="left"/>
    </xf>
    <xf numFmtId="0" fontId="75" fillId="0" borderId="0" xfId="121" applyFont="1" applyBorder="1" applyAlignment="1">
      <alignment horizontal="center" wrapText="1"/>
    </xf>
    <xf numFmtId="0" fontId="75" fillId="0" borderId="0" xfId="0" applyFont="1" applyBorder="1" applyAlignment="1">
      <alignment wrapText="1"/>
    </xf>
    <xf numFmtId="10" fontId="97" fillId="0" borderId="103" xfId="155" applyNumberFormat="1" applyFont="1" applyFill="1" applyBorder="1" applyAlignment="1">
      <alignment horizontal="center"/>
    </xf>
    <xf numFmtId="1" fontId="104" fillId="0" borderId="0" xfId="0" applyNumberFormat="1" applyFont="1" applyFill="1" applyBorder="1" applyAlignment="1">
      <alignment horizontal="right"/>
    </xf>
    <xf numFmtId="39" fontId="15" fillId="0" borderId="0" xfId="54" applyNumberFormat="1" applyFont="1" applyFill="1" applyBorder="1" applyAlignment="1">
      <alignment horizontal="center"/>
    </xf>
    <xf numFmtId="0" fontId="51" fillId="0" borderId="0" xfId="0" applyFont="1" applyFill="1" applyBorder="1" applyAlignment="1">
      <alignment horizontal="center"/>
    </xf>
    <xf numFmtId="165" fontId="78" fillId="0" borderId="0" xfId="54" applyNumberFormat="1" applyFont="1" applyFill="1"/>
    <xf numFmtId="0" fontId="15" fillId="0" borderId="12" xfId="0" applyFont="1" applyFill="1" applyBorder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5" fillId="0" borderId="30" xfId="0" applyFont="1" applyFill="1" applyBorder="1" applyAlignment="1">
      <alignment horizontal="center"/>
    </xf>
    <xf numFmtId="0" fontId="93" fillId="0" borderId="0" xfId="0" applyFont="1" applyFill="1" applyBorder="1"/>
    <xf numFmtId="2" fontId="47" fillId="0" borderId="0" xfId="120" applyNumberFormat="1" applyFont="1" applyBorder="1" applyAlignment="1">
      <alignment horizontal="center"/>
    </xf>
    <xf numFmtId="9" fontId="78" fillId="0" borderId="0" xfId="1" applyFont="1" applyFill="1" applyBorder="1"/>
    <xf numFmtId="165" fontId="15" fillId="0" borderId="16" xfId="3" applyNumberFormat="1" applyFont="1" applyFill="1" applyBorder="1"/>
    <xf numFmtId="165" fontId="16" fillId="0" borderId="97" xfId="3" applyNumberFormat="1" applyFont="1" applyBorder="1"/>
    <xf numFmtId="10" fontId="15" fillId="0" borderId="30" xfId="192" applyNumberFormat="1" applyFont="1" applyFill="1" applyBorder="1" applyAlignment="1">
      <alignment horizontal="center"/>
    </xf>
    <xf numFmtId="7" fontId="15" fillId="0" borderId="0" xfId="3" applyNumberFormat="1" applyFont="1" applyBorder="1" applyAlignment="1">
      <alignment horizontal="center"/>
    </xf>
    <xf numFmtId="44" fontId="15" fillId="0" borderId="0" xfId="3" applyNumberFormat="1" applyFont="1" applyFill="1" applyBorder="1"/>
    <xf numFmtId="7" fontId="15" fillId="0" borderId="30" xfId="54" applyNumberFormat="1" applyFont="1" applyFill="1" applyBorder="1" applyAlignment="1">
      <alignment horizontal="center"/>
    </xf>
    <xf numFmtId="10" fontId="47" fillId="0" borderId="98" xfId="192" applyNumberFormat="1" applyFont="1" applyFill="1" applyBorder="1" applyAlignment="1">
      <alignment horizontal="center"/>
    </xf>
    <xf numFmtId="44" fontId="78" fillId="0" borderId="0" xfId="53" applyFont="1" applyBorder="1"/>
    <xf numFmtId="1" fontId="105" fillId="0" borderId="0" xfId="0" applyNumberFormat="1" applyFont="1" applyFill="1" applyBorder="1" applyAlignment="1">
      <alignment horizontal="right"/>
    </xf>
    <xf numFmtId="0" fontId="47" fillId="0" borderId="50" xfId="0" applyFont="1" applyFill="1" applyBorder="1"/>
    <xf numFmtId="44" fontId="47" fillId="0" borderId="51" xfId="0" applyNumberFormat="1" applyFont="1" applyFill="1" applyBorder="1" applyAlignment="1">
      <alignment wrapText="1"/>
    </xf>
    <xf numFmtId="44" fontId="48" fillId="37" borderId="52" xfId="0" applyNumberFormat="1" applyFont="1" applyFill="1" applyBorder="1"/>
    <xf numFmtId="10" fontId="47" fillId="0" borderId="0" xfId="1" applyNumberFormat="1" applyFont="1" applyFill="1" applyBorder="1"/>
    <xf numFmtId="44" fontId="78" fillId="0" borderId="0" xfId="54" applyFont="1"/>
    <xf numFmtId="0" fontId="47" fillId="0" borderId="0" xfId="155" applyFont="1" applyFill="1" applyBorder="1"/>
    <xf numFmtId="164" fontId="47" fillId="0" borderId="0" xfId="192" applyNumberFormat="1" applyFont="1" applyFill="1" applyBorder="1" applyAlignment="1">
      <alignment horizontal="center"/>
    </xf>
    <xf numFmtId="165" fontId="15" fillId="0" borderId="0" xfId="3" applyNumberFormat="1" applyFont="1" applyFill="1" applyBorder="1" applyAlignment="1">
      <alignment horizontal="left" wrapText="1"/>
    </xf>
    <xf numFmtId="0" fontId="106" fillId="0" borderId="0" xfId="0" applyFont="1" applyFill="1" applyBorder="1"/>
    <xf numFmtId="2" fontId="15" fillId="0" borderId="0" xfId="0" applyNumberFormat="1" applyFont="1" applyFill="1" applyBorder="1"/>
    <xf numFmtId="44" fontId="15" fillId="0" borderId="0" xfId="0" applyNumberFormat="1" applyFont="1" applyFill="1" applyBorder="1"/>
    <xf numFmtId="6" fontId="15" fillId="0" borderId="0" xfId="0" applyNumberFormat="1" applyFont="1" applyFill="1" applyBorder="1"/>
    <xf numFmtId="8" fontId="15" fillId="0" borderId="0" xfId="0" applyNumberFormat="1" applyFont="1" applyFill="1" applyBorder="1"/>
    <xf numFmtId="164" fontId="15" fillId="0" borderId="0" xfId="0" applyNumberFormat="1" applyFont="1" applyFill="1" applyBorder="1"/>
    <xf numFmtId="164" fontId="47" fillId="0" borderId="0" xfId="132" applyNumberFormat="1" applyFont="1" applyFill="1" applyBorder="1"/>
    <xf numFmtId="0" fontId="63" fillId="0" borderId="43" xfId="155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10" fontId="47" fillId="0" borderId="0" xfId="1" applyNumberFormat="1" applyFont="1" applyFill="1" applyBorder="1" applyAlignment="1">
      <alignment horizontal="left"/>
    </xf>
    <xf numFmtId="7" fontId="59" fillId="0" borderId="120" xfId="54" applyNumberFormat="1" applyFont="1" applyFill="1" applyBorder="1" applyAlignment="1">
      <alignment horizontal="center"/>
    </xf>
    <xf numFmtId="0" fontId="54" fillId="0" borderId="15" xfId="155" applyFont="1" applyFill="1" applyBorder="1"/>
    <xf numFmtId="0" fontId="54" fillId="0" borderId="13" xfId="155" applyFont="1" applyFill="1" applyBorder="1"/>
    <xf numFmtId="10" fontId="54" fillId="0" borderId="120" xfId="192" applyNumberFormat="1" applyFont="1" applyFill="1" applyBorder="1" applyAlignment="1">
      <alignment horizontal="center"/>
    </xf>
    <xf numFmtId="0" fontId="59" fillId="0" borderId="14" xfId="0" applyFont="1" applyBorder="1" applyAlignment="1">
      <alignment horizontal="left"/>
    </xf>
    <xf numFmtId="167" fontId="15" fillId="0" borderId="12" xfId="0" applyNumberFormat="1" applyFont="1" applyFill="1" applyBorder="1" applyAlignment="1"/>
    <xf numFmtId="165" fontId="16" fillId="0" borderId="0" xfId="3" applyNumberFormat="1" applyFont="1" applyFill="1" applyBorder="1" applyAlignment="1">
      <alignment horizontal="center"/>
    </xf>
    <xf numFmtId="2" fontId="16" fillId="0" borderId="0" xfId="0" applyNumberFormat="1" applyFont="1" applyFill="1" applyBorder="1" applyAlignment="1">
      <alignment horizontal="center"/>
    </xf>
    <xf numFmtId="0" fontId="16" fillId="0" borderId="61" xfId="0" applyFont="1" applyFill="1" applyBorder="1"/>
    <xf numFmtId="0" fontId="15" fillId="0" borderId="62" xfId="0" applyFont="1" applyFill="1" applyBorder="1" applyAlignment="1">
      <alignment horizontal="center"/>
    </xf>
    <xf numFmtId="165" fontId="16" fillId="0" borderId="63" xfId="3" applyNumberFormat="1" applyFont="1" applyFill="1" applyBorder="1"/>
    <xf numFmtId="0" fontId="16" fillId="0" borderId="12" xfId="0" applyFont="1" applyFill="1" applyBorder="1"/>
    <xf numFmtId="0" fontId="16" fillId="0" borderId="15" xfId="0" applyFont="1" applyFill="1" applyBorder="1"/>
    <xf numFmtId="10" fontId="16" fillId="0" borderId="13" xfId="192" applyNumberFormat="1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16" fillId="0" borderId="0" xfId="0" applyFont="1" applyFill="1" applyBorder="1"/>
    <xf numFmtId="10" fontId="16" fillId="0" borderId="0" xfId="192" applyNumberFormat="1" applyFont="1" applyFill="1" applyBorder="1" applyAlignment="1">
      <alignment horizontal="center"/>
    </xf>
    <xf numFmtId="0" fontId="47" fillId="0" borderId="0" xfId="122" applyFont="1" applyFill="1" applyBorder="1"/>
    <xf numFmtId="0" fontId="47" fillId="0" borderId="41" xfId="0" applyFont="1" applyFill="1" applyBorder="1" applyAlignment="1">
      <alignment wrapText="1"/>
    </xf>
    <xf numFmtId="0" fontId="47" fillId="0" borderId="43" xfId="0" applyFont="1" applyFill="1" applyBorder="1" applyAlignment="1">
      <alignment wrapText="1"/>
    </xf>
    <xf numFmtId="0" fontId="15" fillId="0" borderId="40" xfId="0" applyFont="1" applyBorder="1"/>
    <xf numFmtId="164" fontId="15" fillId="0" borderId="74" xfId="0" applyNumberFormat="1" applyFont="1" applyBorder="1" applyAlignment="1">
      <alignment wrapText="1"/>
    </xf>
    <xf numFmtId="164" fontId="51" fillId="37" borderId="68" xfId="54" applyNumberFormat="1" applyFont="1" applyFill="1" applyBorder="1"/>
    <xf numFmtId="9" fontId="15" fillId="0" borderId="0" xfId="1" applyNumberFormat="1" applyFont="1"/>
    <xf numFmtId="0" fontId="15" fillId="0" borderId="83" xfId="0" applyFont="1" applyBorder="1"/>
    <xf numFmtId="164" fontId="51" fillId="37" borderId="68" xfId="1247" applyNumberFormat="1" applyFont="1" applyFill="1" applyBorder="1"/>
    <xf numFmtId="9" fontId="15" fillId="0" borderId="0" xfId="1" applyNumberFormat="1" applyFont="1" applyAlignment="1">
      <alignment horizontal="left"/>
    </xf>
    <xf numFmtId="0" fontId="15" fillId="0" borderId="49" xfId="0" applyFont="1" applyBorder="1"/>
    <xf numFmtId="0" fontId="47" fillId="0" borderId="0" xfId="0" applyFont="1" applyFill="1"/>
    <xf numFmtId="0" fontId="47" fillId="0" borderId="40" xfId="0" applyFont="1" applyFill="1" applyBorder="1"/>
    <xf numFmtId="164" fontId="16" fillId="37" borderId="99" xfId="0" applyNumberFormat="1" applyFont="1" applyFill="1" applyBorder="1"/>
    <xf numFmtId="164" fontId="48" fillId="37" borderId="99" xfId="54" applyNumberFormat="1" applyFont="1" applyFill="1" applyBorder="1"/>
    <xf numFmtId="7" fontId="15" fillId="0" borderId="0" xfId="1" applyNumberFormat="1" applyFont="1" applyFill="1" applyBorder="1" applyAlignment="1">
      <alignment horizontal="center"/>
    </xf>
    <xf numFmtId="0" fontId="0" fillId="0" borderId="66" xfId="0" applyFont="1" applyFill="1" applyBorder="1"/>
    <xf numFmtId="0" fontId="56" fillId="0" borderId="114" xfId="155" applyFont="1" applyFill="1" applyBorder="1" applyAlignment="1">
      <alignment horizontal="center" vertical="center"/>
    </xf>
    <xf numFmtId="165" fontId="1" fillId="0" borderId="52" xfId="3" applyNumberFormat="1" applyFont="1" applyFill="1" applyBorder="1" applyAlignment="1">
      <alignment horizontal="center"/>
    </xf>
    <xf numFmtId="0" fontId="61" fillId="0" borderId="52" xfId="0" applyFont="1" applyFill="1" applyBorder="1" applyAlignment="1">
      <alignment horizontal="center" vertical="center" wrapText="1"/>
    </xf>
    <xf numFmtId="0" fontId="87" fillId="0" borderId="51" xfId="0" applyFont="1" applyFill="1" applyBorder="1" applyAlignment="1">
      <alignment horizontal="center" vertical="center" wrapText="1"/>
    </xf>
    <xf numFmtId="0" fontId="48" fillId="0" borderId="51" xfId="155" applyFont="1" applyBorder="1" applyAlignment="1">
      <alignment horizontal="center" wrapText="1"/>
    </xf>
    <xf numFmtId="0" fontId="78" fillId="0" borderId="0" xfId="120" applyFont="1" applyBorder="1" applyAlignment="1">
      <alignment horizontal="center" wrapText="1"/>
    </xf>
    <xf numFmtId="0" fontId="61" fillId="0" borderId="52" xfId="0" applyFont="1" applyFill="1" applyBorder="1" applyAlignment="1">
      <alignment horizontal="center" wrapText="1"/>
    </xf>
    <xf numFmtId="0" fontId="87" fillId="0" borderId="51" xfId="0" applyFont="1" applyFill="1" applyBorder="1" applyAlignment="1">
      <alignment horizontal="center" wrapText="1"/>
    </xf>
    <xf numFmtId="0" fontId="76" fillId="0" borderId="0" xfId="0" applyFont="1"/>
    <xf numFmtId="0" fontId="15" fillId="0" borderId="12" xfId="0" applyFont="1" applyFill="1" applyBorder="1" applyAlignment="1">
      <alignment horizontal="center"/>
    </xf>
    <xf numFmtId="0" fontId="48" fillId="0" borderId="52" xfId="155" applyFont="1" applyBorder="1" applyAlignment="1">
      <alignment horizontal="center" wrapText="1"/>
    </xf>
    <xf numFmtId="0" fontId="48" fillId="0" borderId="50" xfId="155" applyFont="1" applyBorder="1" applyAlignment="1">
      <alignment horizontal="center"/>
    </xf>
    <xf numFmtId="38" fontId="15" fillId="0" borderId="16" xfId="0" applyNumberFormat="1" applyFont="1" applyFill="1" applyBorder="1" applyAlignment="1">
      <alignment horizontal="center"/>
    </xf>
    <xf numFmtId="0" fontId="14" fillId="0" borderId="0" xfId="296" applyFont="1"/>
    <xf numFmtId="0" fontId="61" fillId="40" borderId="113" xfId="0" applyFont="1" applyFill="1" applyBorder="1" applyAlignment="1">
      <alignment wrapText="1"/>
    </xf>
    <xf numFmtId="164" fontId="15" fillId="0" borderId="0" xfId="0" applyNumberFormat="1" applyFont="1"/>
    <xf numFmtId="164" fontId="108" fillId="0" borderId="0" xfId="120" applyNumberFormat="1" applyFont="1" applyFill="1" applyBorder="1"/>
    <xf numFmtId="171" fontId="77" fillId="50" borderId="0" xfId="0" applyNumberFormat="1" applyFont="1" applyFill="1" applyBorder="1"/>
    <xf numFmtId="5" fontId="77" fillId="0" borderId="0" xfId="0" applyNumberFormat="1" applyFont="1" applyFill="1" applyBorder="1"/>
    <xf numFmtId="39" fontId="77" fillId="50" borderId="0" xfId="0" applyNumberFormat="1" applyFont="1" applyFill="1" applyBorder="1" applyAlignment="1">
      <alignment horizontal="right"/>
    </xf>
    <xf numFmtId="0" fontId="77" fillId="50" borderId="0" xfId="0" applyFont="1" applyFill="1" applyBorder="1"/>
    <xf numFmtId="165" fontId="110" fillId="0" borderId="122" xfId="0" applyNumberFormat="1" applyFont="1" applyFill="1" applyBorder="1" applyAlignment="1" applyProtection="1"/>
    <xf numFmtId="165" fontId="55" fillId="0" borderId="122" xfId="0" applyNumberFormat="1" applyFont="1" applyFill="1" applyBorder="1" applyAlignment="1" applyProtection="1">
      <alignment horizontal="center"/>
    </xf>
    <xf numFmtId="165" fontId="110" fillId="0" borderId="122" xfId="0" applyNumberFormat="1" applyFont="1" applyFill="1" applyBorder="1" applyAlignment="1" applyProtection="1">
      <alignment horizontal="center"/>
    </xf>
    <xf numFmtId="171" fontId="57" fillId="37" borderId="104" xfId="0" applyNumberFormat="1" applyFont="1" applyFill="1" applyBorder="1" applyAlignment="1">
      <alignment horizontal="center"/>
    </xf>
    <xf numFmtId="7" fontId="77" fillId="0" borderId="0" xfId="0" applyNumberFormat="1" applyFont="1" applyFill="1" applyBorder="1"/>
    <xf numFmtId="7" fontId="57" fillId="37" borderId="104" xfId="83" applyNumberFormat="1" applyFont="1" applyFill="1" applyBorder="1" applyAlignment="1"/>
    <xf numFmtId="7" fontId="112" fillId="0" borderId="0" xfId="0" applyNumberFormat="1" applyFont="1" applyFill="1" applyBorder="1"/>
    <xf numFmtId="0" fontId="0" fillId="0" borderId="0" xfId="0" applyFont="1" applyBorder="1"/>
    <xf numFmtId="0" fontId="111" fillId="0" borderId="0" xfId="0" applyFont="1" applyFill="1" applyBorder="1" applyAlignment="1"/>
    <xf numFmtId="0" fontId="0" fillId="55" borderId="132" xfId="0" applyFill="1" applyBorder="1"/>
    <xf numFmtId="171" fontId="59" fillId="0" borderId="12" xfId="0" applyNumberFormat="1" applyFont="1" applyFill="1" applyBorder="1" applyAlignment="1">
      <alignment wrapText="1"/>
    </xf>
    <xf numFmtId="171" fontId="55" fillId="0" borderId="13" xfId="0" applyNumberFormat="1" applyFont="1" applyFill="1" applyBorder="1"/>
    <xf numFmtId="0" fontId="54" fillId="0" borderId="12" xfId="0" applyFont="1" applyFill="1" applyBorder="1" applyAlignment="1">
      <alignment horizontal="center"/>
    </xf>
    <xf numFmtId="44" fontId="0" fillId="51" borderId="47" xfId="0" applyNumberFormat="1" applyFill="1" applyBorder="1"/>
    <xf numFmtId="0" fontId="82" fillId="44" borderId="16" xfId="121" applyFont="1" applyFill="1" applyBorder="1" applyAlignment="1">
      <alignment horizontal="left"/>
    </xf>
    <xf numFmtId="0" fontId="82" fillId="0" borderId="107" xfId="121" applyFont="1" applyFill="1" applyBorder="1" applyAlignment="1">
      <alignment horizontal="left"/>
    </xf>
    <xf numFmtId="0" fontId="54" fillId="0" borderId="44" xfId="0" applyFont="1" applyFill="1" applyBorder="1"/>
    <xf numFmtId="7" fontId="1" fillId="0" borderId="30" xfId="1" applyNumberFormat="1" applyFont="1" applyFill="1" applyBorder="1" applyAlignment="1">
      <alignment horizontal="center"/>
    </xf>
    <xf numFmtId="0" fontId="0" fillId="0" borderId="16" xfId="121" applyFont="1" applyFill="1" applyBorder="1" applyAlignment="1">
      <alignment horizontal="left" wrapText="1"/>
    </xf>
    <xf numFmtId="0" fontId="0" fillId="0" borderId="16" xfId="0" applyFont="1" applyFill="1" applyBorder="1" applyAlignment="1">
      <alignment horizontal="left" wrapText="1"/>
    </xf>
    <xf numFmtId="4" fontId="54" fillId="0" borderId="44" xfId="0" applyNumberFormat="1" applyFont="1" applyFill="1" applyBorder="1" applyAlignment="1">
      <alignment horizontal="center"/>
    </xf>
    <xf numFmtId="44" fontId="0" fillId="54" borderId="47" xfId="0" applyNumberFormat="1" applyFill="1" applyBorder="1"/>
    <xf numFmtId="0" fontId="0" fillId="54" borderId="132" xfId="0" applyFill="1" applyBorder="1"/>
    <xf numFmtId="44" fontId="0" fillId="37" borderId="47" xfId="0" applyNumberFormat="1" applyFill="1" applyBorder="1"/>
    <xf numFmtId="0" fontId="18" fillId="0" borderId="0" xfId="909"/>
    <xf numFmtId="0" fontId="18" fillId="0" borderId="0" xfId="1035"/>
    <xf numFmtId="44" fontId="0" fillId="0" borderId="133" xfId="0" applyNumberFormat="1" applyBorder="1"/>
    <xf numFmtId="0" fontId="0" fillId="0" borderId="0" xfId="0" applyNumberFormat="1"/>
    <xf numFmtId="0" fontId="0" fillId="0" borderId="137" xfId="0" applyBorder="1"/>
    <xf numFmtId="44" fontId="0" fillId="0" borderId="135" xfId="0" applyNumberFormat="1" applyBorder="1"/>
    <xf numFmtId="44" fontId="0" fillId="56" borderId="136" xfId="0" applyNumberFormat="1" applyFill="1" applyBorder="1"/>
    <xf numFmtId="44" fontId="0" fillId="0" borderId="132" xfId="0" applyNumberFormat="1" applyBorder="1"/>
    <xf numFmtId="0" fontId="0" fillId="0" borderId="135" xfId="0" applyNumberFormat="1" applyBorder="1"/>
    <xf numFmtId="0" fontId="0" fillId="0" borderId="135" xfId="0" applyBorder="1"/>
    <xf numFmtId="0" fontId="0" fillId="56" borderId="132" xfId="0" applyFill="1" applyBorder="1" applyAlignment="1">
      <alignment wrapText="1"/>
    </xf>
    <xf numFmtId="0" fontId="0" fillId="0" borderId="132" xfId="0" applyBorder="1" applyAlignment="1">
      <alignment wrapText="1"/>
    </xf>
    <xf numFmtId="0" fontId="0" fillId="0" borderId="134" xfId="0" applyBorder="1" applyAlignment="1">
      <alignment wrapText="1"/>
    </xf>
    <xf numFmtId="0" fontId="0" fillId="0" borderId="133" xfId="0" applyBorder="1" applyAlignment="1">
      <alignment wrapText="1"/>
    </xf>
    <xf numFmtId="0" fontId="0" fillId="56" borderId="132" xfId="0" applyFill="1" applyBorder="1"/>
    <xf numFmtId="0" fontId="0" fillId="0" borderId="132" xfId="0" applyBorder="1"/>
    <xf numFmtId="44" fontId="0" fillId="0" borderId="41" xfId="0" applyNumberFormat="1" applyBorder="1"/>
    <xf numFmtId="44" fontId="0" fillId="0" borderId="47" xfId="0" applyNumberFormat="1" applyBorder="1"/>
    <xf numFmtId="44" fontId="0" fillId="0" borderId="45" xfId="0" applyNumberFormat="1" applyBorder="1"/>
    <xf numFmtId="0" fontId="66" fillId="0" borderId="0" xfId="0" applyFont="1" applyAlignment="1">
      <alignment horizontal="right"/>
    </xf>
    <xf numFmtId="0" fontId="66" fillId="0" borderId="0" xfId="0" applyFont="1"/>
    <xf numFmtId="165" fontId="55" fillId="0" borderId="0" xfId="1282" applyNumberFormat="1" applyFont="1" applyFill="1" applyBorder="1"/>
    <xf numFmtId="165" fontId="59" fillId="0" borderId="0" xfId="1282" applyNumberFormat="1" applyFont="1" applyFill="1" applyBorder="1"/>
    <xf numFmtId="165" fontId="59" fillId="0" borderId="0" xfId="0" applyNumberFormat="1" applyFont="1" applyFill="1" applyBorder="1"/>
    <xf numFmtId="165" fontId="110" fillId="0" borderId="47" xfId="0" applyNumberFormat="1" applyFont="1" applyFill="1" applyBorder="1" applyAlignment="1" applyProtection="1"/>
    <xf numFmtId="44" fontId="0" fillId="55" borderId="47" xfId="0" applyNumberFormat="1" applyFill="1" applyBorder="1"/>
    <xf numFmtId="4" fontId="55" fillId="0" borderId="13" xfId="0" applyNumberFormat="1" applyFont="1" applyFill="1" applyBorder="1" applyAlignment="1">
      <alignment horizontal="center"/>
    </xf>
    <xf numFmtId="8" fontId="57" fillId="0" borderId="16" xfId="0" applyNumberFormat="1" applyFont="1" applyFill="1" applyBorder="1" applyAlignment="1">
      <alignment horizontal="center"/>
    </xf>
    <xf numFmtId="172" fontId="13" fillId="0" borderId="0" xfId="1275" applyNumberFormat="1" applyFont="1" applyFill="1" applyAlignment="1">
      <alignment horizontal="center"/>
    </xf>
    <xf numFmtId="171" fontId="55" fillId="0" borderId="12" xfId="0" applyNumberFormat="1" applyFont="1" applyFill="1" applyBorder="1"/>
    <xf numFmtId="0" fontId="57" fillId="0" borderId="126" xfId="0" applyFont="1" applyFill="1" applyBorder="1" applyAlignment="1">
      <alignment horizontal="center"/>
    </xf>
    <xf numFmtId="0" fontId="54" fillId="0" borderId="59" xfId="0" applyFont="1" applyFill="1" applyBorder="1"/>
    <xf numFmtId="6" fontId="54" fillId="0" borderId="60" xfId="0" applyNumberFormat="1" applyFont="1" applyFill="1" applyBorder="1" applyAlignment="1">
      <alignment horizontal="center"/>
    </xf>
    <xf numFmtId="6" fontId="55" fillId="0" borderId="14" xfId="0" applyNumberFormat="1" applyFont="1" applyFill="1" applyBorder="1" applyAlignment="1">
      <alignment horizontal="center"/>
    </xf>
    <xf numFmtId="10" fontId="57" fillId="0" borderId="0" xfId="0" applyNumberFormat="1" applyFont="1" applyFill="1" applyBorder="1" applyAlignment="1">
      <alignment horizontal="center"/>
    </xf>
    <xf numFmtId="0" fontId="57" fillId="0" borderId="12" xfId="0" applyFont="1" applyFill="1" applyBorder="1" applyAlignment="1">
      <alignment horizontal="center"/>
    </xf>
    <xf numFmtId="171" fontId="59" fillId="0" borderId="16" xfId="83" applyNumberFormat="1" applyFont="1" applyFill="1" applyBorder="1" applyAlignment="1">
      <alignment horizontal="center"/>
    </xf>
    <xf numFmtId="9" fontId="55" fillId="0" borderId="0" xfId="1" applyFont="1" applyBorder="1"/>
    <xf numFmtId="9" fontId="59" fillId="0" borderId="0" xfId="0" applyNumberFormat="1" applyFont="1" applyBorder="1"/>
    <xf numFmtId="165" fontId="55" fillId="0" borderId="0" xfId="0" applyNumberFormat="1" applyFont="1" applyBorder="1"/>
    <xf numFmtId="6" fontId="54" fillId="0" borderId="72" xfId="0" applyNumberFormat="1" applyFont="1" applyFill="1" applyBorder="1" applyAlignment="1">
      <alignment horizontal="center"/>
    </xf>
    <xf numFmtId="171" fontId="123" fillId="0" borderId="12" xfId="0" applyNumberFormat="1" applyFont="1" applyFill="1" applyBorder="1" applyAlignment="1">
      <alignment wrapText="1"/>
    </xf>
    <xf numFmtId="171" fontId="58" fillId="0" borderId="12" xfId="0" applyNumberFormat="1" applyFont="1" applyFill="1" applyBorder="1" applyAlignment="1">
      <alignment wrapText="1"/>
    </xf>
    <xf numFmtId="0" fontId="123" fillId="0" borderId="59" xfId="0" applyFont="1" applyFill="1" applyBorder="1" applyAlignment="1">
      <alignment wrapText="1"/>
    </xf>
    <xf numFmtId="10" fontId="13" fillId="0" borderId="0" xfId="0" applyNumberFormat="1" applyFont="1" applyAlignment="1">
      <alignment horizontal="center"/>
    </xf>
    <xf numFmtId="0" fontId="118" fillId="0" borderId="0" xfId="0" applyFont="1" applyBorder="1" applyAlignment="1">
      <alignment horizontal="center" vertical="center" wrapText="1"/>
    </xf>
    <xf numFmtId="8" fontId="119" fillId="0" borderId="0" xfId="0" applyNumberFormat="1" applyFont="1" applyBorder="1" applyAlignment="1">
      <alignment horizontal="center" vertical="center"/>
    </xf>
    <xf numFmtId="0" fontId="118" fillId="0" borderId="0" xfId="0" applyFont="1" applyBorder="1" applyAlignment="1">
      <alignment vertical="center"/>
    </xf>
    <xf numFmtId="0" fontId="121" fillId="0" borderId="0" xfId="0" applyFont="1" applyBorder="1" applyAlignment="1">
      <alignment horizontal="center" vertical="center"/>
    </xf>
    <xf numFmtId="9" fontId="59" fillId="0" borderId="0" xfId="0" applyNumberFormat="1" applyFont="1" applyFill="1" applyBorder="1"/>
    <xf numFmtId="0" fontId="0" fillId="0" borderId="0" xfId="0"/>
    <xf numFmtId="0" fontId="45" fillId="0" borderId="0" xfId="120" applyFont="1"/>
    <xf numFmtId="0" fontId="45" fillId="0" borderId="0" xfId="120" applyFont="1" applyFill="1" applyBorder="1"/>
    <xf numFmtId="0" fontId="56" fillId="0" borderId="31" xfId="155" applyFont="1" applyFill="1" applyBorder="1" applyAlignment="1">
      <alignment horizontal="center" vertical="center"/>
    </xf>
    <xf numFmtId="0" fontId="1" fillId="0" borderId="12" xfId="0" applyFont="1" applyFill="1" applyBorder="1"/>
    <xf numFmtId="0" fontId="45" fillId="0" borderId="12" xfId="155" applyFont="1" applyBorder="1" applyAlignment="1"/>
    <xf numFmtId="165" fontId="1" fillId="0" borderId="57" xfId="3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right"/>
    </xf>
    <xf numFmtId="0" fontId="13" fillId="0" borderId="30" xfId="0" applyFont="1" applyFill="1" applyBorder="1" applyAlignment="1">
      <alignment horizontal="center"/>
    </xf>
    <xf numFmtId="165" fontId="1" fillId="0" borderId="16" xfId="3" applyNumberFormat="1" applyFont="1" applyFill="1" applyBorder="1" applyAlignment="1">
      <alignment horizontal="center"/>
    </xf>
    <xf numFmtId="2" fontId="45" fillId="0" borderId="30" xfId="120" applyNumberFormat="1" applyFont="1" applyBorder="1" applyAlignment="1">
      <alignment horizontal="center"/>
    </xf>
    <xf numFmtId="165" fontId="1" fillId="0" borderId="16" xfId="3" applyNumberFormat="1" applyFont="1" applyFill="1" applyBorder="1" applyAlignment="1">
      <alignment horizontal="left" wrapText="1"/>
    </xf>
    <xf numFmtId="0" fontId="45" fillId="0" borderId="30" xfId="120" applyFont="1" applyBorder="1" applyAlignment="1">
      <alignment horizontal="center"/>
    </xf>
    <xf numFmtId="10" fontId="1" fillId="0" borderId="0" xfId="192" applyNumberFormat="1" applyFont="1" applyFill="1" applyBorder="1" applyAlignment="1">
      <alignment horizontal="center"/>
    </xf>
    <xf numFmtId="0" fontId="1" fillId="0" borderId="12" xfId="0" applyFont="1" applyBorder="1"/>
    <xf numFmtId="0" fontId="14" fillId="0" borderId="12" xfId="0" applyFont="1" applyFill="1" applyBorder="1"/>
    <xf numFmtId="0" fontId="14" fillId="0" borderId="0" xfId="0" applyFont="1" applyFill="1" applyBorder="1"/>
    <xf numFmtId="0" fontId="1" fillId="0" borderId="12" xfId="0" applyFont="1" applyFill="1" applyBorder="1" applyAlignment="1">
      <alignment wrapText="1"/>
    </xf>
    <xf numFmtId="0" fontId="1" fillId="0" borderId="0" xfId="0" applyFont="1" applyFill="1" applyBorder="1"/>
    <xf numFmtId="0" fontId="1" fillId="0" borderId="0" xfId="0" applyFont="1" applyBorder="1"/>
    <xf numFmtId="0" fontId="13" fillId="0" borderId="12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13" fillId="0" borderId="0" xfId="120" applyFont="1" applyBorder="1" applyAlignment="1">
      <alignment horizontal="center" wrapText="1"/>
    </xf>
    <xf numFmtId="38" fontId="13" fillId="0" borderId="16" xfId="0" applyNumberFormat="1" applyFont="1" applyFill="1" applyBorder="1" applyAlignment="1">
      <alignment horizontal="center"/>
    </xf>
    <xf numFmtId="165" fontId="1" fillId="0" borderId="0" xfId="3" applyNumberFormat="1" applyFont="1" applyFill="1" applyBorder="1" applyAlignment="1">
      <alignment horizontal="center"/>
    </xf>
    <xf numFmtId="0" fontId="45" fillId="0" borderId="0" xfId="120" applyFont="1" applyBorder="1"/>
    <xf numFmtId="0" fontId="56" fillId="0" borderId="12" xfId="155" applyFont="1" applyBorder="1" applyAlignment="1">
      <alignment horizontal="center"/>
    </xf>
    <xf numFmtId="0" fontId="56" fillId="0" borderId="0" xfId="155" applyFont="1" applyBorder="1" applyAlignment="1">
      <alignment horizontal="center" wrapText="1"/>
    </xf>
    <xf numFmtId="0" fontId="56" fillId="0" borderId="16" xfId="155" applyFont="1" applyBorder="1" applyAlignment="1">
      <alignment horizontal="center" wrapText="1"/>
    </xf>
    <xf numFmtId="166" fontId="1" fillId="0" borderId="12" xfId="0" applyNumberFormat="1" applyFont="1" applyBorder="1"/>
    <xf numFmtId="165" fontId="1" fillId="0" borderId="0" xfId="54" applyNumberFormat="1" applyFont="1" applyFill="1" applyBorder="1" applyAlignment="1">
      <alignment horizontal="center"/>
    </xf>
    <xf numFmtId="39" fontId="1" fillId="0" borderId="0" xfId="3" applyNumberFormat="1" applyFont="1" applyFill="1" applyBorder="1" applyAlignment="1">
      <alignment horizontal="center"/>
    </xf>
    <xf numFmtId="165" fontId="1" fillId="0" borderId="16" xfId="3" applyNumberFormat="1" applyFont="1" applyBorder="1" applyAlignment="1">
      <alignment horizontal="right"/>
    </xf>
    <xf numFmtId="0" fontId="13" fillId="0" borderId="50" xfId="0" applyFont="1" applyBorder="1"/>
    <xf numFmtId="165" fontId="13" fillId="0" borderId="52" xfId="3" applyNumberFormat="1" applyFont="1" applyBorder="1"/>
    <xf numFmtId="2" fontId="1" fillId="0" borderId="0" xfId="0" applyNumberFormat="1" applyFont="1" applyFill="1" applyBorder="1" applyAlignment="1">
      <alignment horizontal="center"/>
    </xf>
    <xf numFmtId="0" fontId="1" fillId="0" borderId="54" xfId="0" applyFont="1" applyBorder="1"/>
    <xf numFmtId="10" fontId="1" fillId="0" borderId="32" xfId="192" applyNumberFormat="1" applyFont="1" applyFill="1" applyBorder="1" applyAlignment="1">
      <alignment horizontal="center"/>
    </xf>
    <xf numFmtId="0" fontId="1" fillId="0" borderId="59" xfId="0" applyFont="1" applyBorder="1"/>
    <xf numFmtId="0" fontId="1" fillId="0" borderId="44" xfId="0" applyFont="1" applyFill="1" applyBorder="1" applyAlignment="1">
      <alignment horizontal="center"/>
    </xf>
    <xf numFmtId="10" fontId="1" fillId="0" borderId="0" xfId="0" applyNumberFormat="1" applyFont="1" applyFill="1" applyBorder="1" applyAlignment="1">
      <alignment horizontal="center"/>
    </xf>
    <xf numFmtId="7" fontId="1" fillId="0" borderId="0" xfId="0" applyNumberFormat="1" applyFont="1" applyFill="1" applyBorder="1" applyAlignment="1">
      <alignment horizontal="center"/>
    </xf>
    <xf numFmtId="0" fontId="13" fillId="0" borderId="100" xfId="0" applyFont="1" applyBorder="1"/>
    <xf numFmtId="0" fontId="1" fillId="0" borderId="103" xfId="0" applyFont="1" applyFill="1" applyBorder="1" applyAlignment="1">
      <alignment horizontal="center"/>
    </xf>
    <xf numFmtId="10" fontId="1" fillId="0" borderId="30" xfId="192" applyNumberFormat="1" applyFont="1" applyFill="1" applyBorder="1" applyAlignment="1">
      <alignment horizontal="center"/>
    </xf>
    <xf numFmtId="0" fontId="1" fillId="0" borderId="15" xfId="0" applyFont="1" applyFill="1" applyBorder="1"/>
    <xf numFmtId="10" fontId="1" fillId="0" borderId="13" xfId="0" applyNumberFormat="1" applyFont="1" applyFill="1" applyBorder="1" applyAlignment="1">
      <alignment horizontal="center"/>
    </xf>
    <xf numFmtId="44" fontId="13" fillId="37" borderId="14" xfId="3" applyNumberFormat="1" applyFont="1" applyFill="1" applyBorder="1"/>
    <xf numFmtId="10" fontId="14" fillId="0" borderId="30" xfId="192" applyNumberFormat="1" applyFont="1" applyFill="1" applyBorder="1" applyAlignment="1">
      <alignment horizontal="center"/>
    </xf>
    <xf numFmtId="0" fontId="56" fillId="0" borderId="90" xfId="155" applyFont="1" applyFill="1" applyBorder="1"/>
    <xf numFmtId="0" fontId="56" fillId="0" borderId="34" xfId="155" applyFont="1" applyFill="1" applyBorder="1"/>
    <xf numFmtId="0" fontId="56" fillId="0" borderId="100" xfId="155" applyFont="1" applyFill="1" applyBorder="1"/>
    <xf numFmtId="0" fontId="56" fillId="0" borderId="103" xfId="155" applyFont="1" applyFill="1" applyBorder="1"/>
    <xf numFmtId="167" fontId="1" fillId="0" borderId="12" xfId="0" applyNumberFormat="1" applyFont="1" applyBorder="1" applyAlignment="1"/>
    <xf numFmtId="9" fontId="1" fillId="0" borderId="0" xfId="1" applyFont="1" applyFill="1" applyBorder="1" applyAlignment="1">
      <alignment horizontal="center"/>
    </xf>
    <xf numFmtId="0" fontId="115" fillId="0" borderId="0" xfId="0" applyFont="1" applyBorder="1"/>
    <xf numFmtId="166" fontId="1" fillId="0" borderId="12" xfId="0" applyNumberFormat="1" applyFont="1" applyFill="1" applyBorder="1"/>
    <xf numFmtId="165" fontId="1" fillId="0" borderId="58" xfId="3" applyNumberFormat="1" applyFont="1" applyFill="1" applyBorder="1"/>
    <xf numFmtId="165" fontId="13" fillId="0" borderId="60" xfId="3" applyNumberFormat="1" applyFont="1" applyFill="1" applyBorder="1"/>
    <xf numFmtId="165" fontId="13" fillId="0" borderId="16" xfId="3" applyNumberFormat="1" applyFont="1" applyFill="1" applyBorder="1"/>
    <xf numFmtId="165" fontId="1" fillId="0" borderId="16" xfId="0" applyNumberFormat="1" applyFont="1" applyFill="1" applyBorder="1"/>
    <xf numFmtId="165" fontId="1" fillId="0" borderId="16" xfId="3" applyNumberFormat="1" applyFont="1" applyFill="1" applyBorder="1"/>
    <xf numFmtId="10" fontId="1" fillId="0" borderId="0" xfId="192" applyNumberFormat="1" applyFont="1" applyBorder="1" applyAlignment="1">
      <alignment horizontal="center"/>
    </xf>
    <xf numFmtId="167" fontId="45" fillId="0" borderId="0" xfId="0" applyNumberFormat="1" applyFont="1" applyBorder="1"/>
    <xf numFmtId="166" fontId="56" fillId="0" borderId="0" xfId="0" applyNumberFormat="1" applyFont="1" applyBorder="1" applyAlignment="1">
      <alignment horizontal="center"/>
    </xf>
    <xf numFmtId="165" fontId="0" fillId="0" borderId="16" xfId="3" applyNumberFormat="1" applyFont="1" applyFill="1" applyBorder="1" applyAlignment="1">
      <alignment horizontal="left" vertical="top" wrapText="1"/>
    </xf>
    <xf numFmtId="0" fontId="0" fillId="0" borderId="53" xfId="0" applyFont="1" applyBorder="1" applyAlignment="1">
      <alignment horizontal="left" wrapText="1"/>
    </xf>
    <xf numFmtId="166" fontId="45" fillId="0" borderId="0" xfId="0" applyNumberFormat="1" applyFont="1" applyBorder="1"/>
    <xf numFmtId="0" fontId="56" fillId="0" borderId="0" xfId="0" applyFont="1" applyBorder="1" applyAlignment="1">
      <alignment horizontal="center"/>
    </xf>
    <xf numFmtId="0" fontId="56" fillId="0" borderId="0" xfId="0" applyFont="1" applyBorder="1"/>
    <xf numFmtId="166" fontId="114" fillId="0" borderId="0" xfId="0" applyNumberFormat="1" applyFont="1" applyBorder="1" applyAlignment="1">
      <alignment horizontal="center"/>
    </xf>
    <xf numFmtId="0" fontId="45" fillId="0" borderId="0" xfId="0" applyFont="1" applyBorder="1"/>
    <xf numFmtId="0" fontId="45" fillId="0" borderId="0" xfId="0" applyFont="1" applyFill="1" applyBorder="1"/>
    <xf numFmtId="1" fontId="114" fillId="0" borderId="0" xfId="0" applyNumberFormat="1" applyFont="1" applyBorder="1" applyAlignment="1">
      <alignment horizontal="center"/>
    </xf>
    <xf numFmtId="4" fontId="56" fillId="0" borderId="0" xfId="0" quotePrefix="1" applyNumberFormat="1" applyFont="1" applyFill="1" applyBorder="1" applyAlignment="1">
      <alignment horizontal="center"/>
    </xf>
    <xf numFmtId="170" fontId="117" fillId="0" borderId="0" xfId="0" applyNumberFormat="1" applyFont="1" applyFill="1" applyBorder="1" applyAlignment="1">
      <alignment horizontal="center"/>
    </xf>
    <xf numFmtId="2" fontId="56" fillId="0" borderId="0" xfId="0" applyNumberFormat="1" applyFont="1" applyFill="1" applyBorder="1" applyAlignment="1">
      <alignment horizontal="center"/>
    </xf>
    <xf numFmtId="0" fontId="45" fillId="0" borderId="53" xfId="120" applyFont="1" applyBorder="1" applyAlignment="1">
      <alignment horizontal="left" wrapText="1"/>
    </xf>
    <xf numFmtId="39" fontId="1" fillId="0" borderId="0" xfId="3" applyNumberFormat="1" applyFont="1" applyBorder="1" applyAlignment="1">
      <alignment horizontal="center"/>
    </xf>
    <xf numFmtId="5" fontId="1" fillId="0" borderId="51" xfId="54" applyNumberFormat="1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10" fontId="1" fillId="0" borderId="0" xfId="0" applyNumberFormat="1" applyFont="1" applyBorder="1" applyAlignment="1">
      <alignment horizontal="center"/>
    </xf>
    <xf numFmtId="0" fontId="1" fillId="0" borderId="103" xfId="0" applyFont="1" applyBorder="1" applyAlignment="1">
      <alignment horizontal="center"/>
    </xf>
    <xf numFmtId="44" fontId="45" fillId="0" borderId="0" xfId="54" applyFont="1"/>
    <xf numFmtId="166" fontId="116" fillId="0" borderId="0" xfId="0" applyNumberFormat="1" applyFont="1" applyBorder="1" applyAlignment="1">
      <alignment horizontal="center" wrapText="1"/>
    </xf>
    <xf numFmtId="10" fontId="56" fillId="0" borderId="35" xfId="192" applyNumberFormat="1" applyFont="1" applyFill="1" applyBorder="1" applyAlignment="1">
      <alignment horizontal="center"/>
    </xf>
    <xf numFmtId="10" fontId="56" fillId="0" borderId="98" xfId="192" applyNumberFormat="1" applyFont="1" applyFill="1" applyBorder="1" applyAlignment="1">
      <alignment horizontal="center"/>
    </xf>
    <xf numFmtId="0" fontId="45" fillId="0" borderId="12" xfId="0" applyFont="1" applyFill="1" applyBorder="1"/>
    <xf numFmtId="8" fontId="1" fillId="0" borderId="0" xfId="0" applyNumberFormat="1" applyFont="1" applyFill="1" applyBorder="1"/>
    <xf numFmtId="6" fontId="1" fillId="0" borderId="0" xfId="0" applyNumberFormat="1" applyFont="1" applyFill="1" applyBorder="1" applyAlignment="1">
      <alignment wrapText="1"/>
    </xf>
    <xf numFmtId="44" fontId="45" fillId="0" borderId="0" xfId="54" applyFont="1" applyBorder="1"/>
    <xf numFmtId="165" fontId="45" fillId="0" borderId="0" xfId="54" applyNumberFormat="1" applyFont="1" applyBorder="1"/>
    <xf numFmtId="165" fontId="45" fillId="0" borderId="30" xfId="54" applyNumberFormat="1" applyFont="1" applyBorder="1"/>
    <xf numFmtId="2" fontId="13" fillId="0" borderId="51" xfId="0" applyNumberFormat="1" applyFont="1" applyBorder="1" applyAlignment="1">
      <alignment horizontal="center"/>
    </xf>
    <xf numFmtId="165" fontId="13" fillId="0" borderId="104" xfId="3" applyNumberFormat="1" applyFont="1" applyFill="1" applyBorder="1"/>
    <xf numFmtId="7" fontId="45" fillId="0" borderId="30" xfId="54" applyNumberFormat="1" applyFont="1" applyFill="1" applyBorder="1" applyAlignment="1">
      <alignment horizontal="center"/>
    </xf>
    <xf numFmtId="0" fontId="1" fillId="0" borderId="16" xfId="121" applyFont="1" applyFill="1" applyBorder="1" applyAlignment="1">
      <alignment horizontal="left" wrapText="1"/>
    </xf>
    <xf numFmtId="165" fontId="1" fillId="0" borderId="16" xfId="121" applyNumberFormat="1" applyFont="1" applyFill="1" applyBorder="1" applyAlignment="1">
      <alignment horizontal="left" wrapText="1"/>
    </xf>
    <xf numFmtId="0" fontId="1" fillId="0" borderId="43" xfId="121" applyFont="1" applyFill="1" applyBorder="1" applyAlignment="1">
      <alignment horizontal="left" wrapText="1"/>
    </xf>
    <xf numFmtId="0" fontId="1" fillId="0" borderId="104" xfId="0" applyFont="1" applyFill="1" applyBorder="1" applyAlignment="1">
      <alignment horizontal="left"/>
    </xf>
    <xf numFmtId="0" fontId="56" fillId="0" borderId="0" xfId="0" applyFont="1" applyFill="1" applyBorder="1" applyAlignment="1"/>
    <xf numFmtId="10" fontId="45" fillId="0" borderId="0" xfId="1" applyNumberFormat="1" applyFont="1" applyFill="1" applyBorder="1" applyAlignment="1"/>
    <xf numFmtId="0" fontId="0" fillId="0" borderId="58" xfId="0" applyFont="1" applyFill="1" applyBorder="1" applyAlignment="1">
      <alignment horizontal="left"/>
    </xf>
    <xf numFmtId="0" fontId="0" fillId="0" borderId="0" xfId="0"/>
    <xf numFmtId="0" fontId="13" fillId="0" borderId="0" xfId="0" applyFont="1" applyAlignment="1">
      <alignment horizontal="center"/>
    </xf>
    <xf numFmtId="0" fontId="11" fillId="0" borderId="0" xfId="0" applyFont="1"/>
    <xf numFmtId="0" fontId="118" fillId="0" borderId="124" xfId="0" applyFont="1" applyBorder="1" applyAlignment="1">
      <alignment vertical="center" wrapText="1"/>
    </xf>
    <xf numFmtId="0" fontId="118" fillId="0" borderId="14" xfId="0" applyFont="1" applyBorder="1" applyAlignment="1">
      <alignment horizontal="center" vertical="center" wrapText="1"/>
    </xf>
    <xf numFmtId="8" fontId="118" fillId="0" borderId="14" xfId="0" applyNumberFormat="1" applyFont="1" applyBorder="1" applyAlignment="1">
      <alignment horizontal="center" vertical="center" wrapText="1"/>
    </xf>
    <xf numFmtId="0" fontId="119" fillId="0" borderId="0" xfId="0" applyFont="1" applyAlignment="1">
      <alignment vertical="center"/>
    </xf>
    <xf numFmtId="0" fontId="119" fillId="0" borderId="0" xfId="0" applyFont="1" applyAlignment="1">
      <alignment horizontal="left" vertical="center" indent="7"/>
    </xf>
    <xf numFmtId="0" fontId="121" fillId="0" borderId="131" xfId="0" applyFont="1" applyBorder="1" applyAlignment="1">
      <alignment horizontal="center" vertical="center"/>
    </xf>
    <xf numFmtId="0" fontId="121" fillId="0" borderId="52" xfId="0" applyFont="1" applyBorder="1" applyAlignment="1">
      <alignment horizontal="center" vertical="center"/>
    </xf>
    <xf numFmtId="0" fontId="118" fillId="0" borderId="124" xfId="0" applyFont="1" applyBorder="1" applyAlignment="1">
      <alignment vertical="center"/>
    </xf>
    <xf numFmtId="0" fontId="118" fillId="0" borderId="50" xfId="0" applyFont="1" applyBorder="1" applyAlignment="1">
      <alignment vertical="center"/>
    </xf>
    <xf numFmtId="0" fontId="118" fillId="0" borderId="52" xfId="0" applyFont="1" applyBorder="1" applyAlignment="1">
      <alignment vertical="center"/>
    </xf>
    <xf numFmtId="0" fontId="118" fillId="0" borderId="123" xfId="0" applyFont="1" applyBorder="1" applyAlignment="1">
      <alignment vertical="center" wrapText="1"/>
    </xf>
    <xf numFmtId="8" fontId="118" fillId="0" borderId="123" xfId="0" applyNumberFormat="1" applyFont="1" applyBorder="1" applyAlignment="1">
      <alignment horizontal="center" vertical="center" wrapText="1"/>
    </xf>
    <xf numFmtId="8" fontId="118" fillId="0" borderId="124" xfId="0" applyNumberFormat="1" applyFont="1" applyBorder="1" applyAlignment="1">
      <alignment horizontal="center" vertical="center" wrapText="1"/>
    </xf>
    <xf numFmtId="0" fontId="118" fillId="0" borderId="50" xfId="0" applyFont="1" applyBorder="1" applyAlignment="1">
      <alignment vertical="center" wrapText="1"/>
    </xf>
    <xf numFmtId="0" fontId="118" fillId="0" borderId="52" xfId="0" applyFont="1" applyBorder="1" applyAlignment="1">
      <alignment vertical="center" wrapText="1"/>
    </xf>
    <xf numFmtId="0" fontId="121" fillId="0" borderId="50" xfId="0" applyFont="1" applyBorder="1" applyAlignment="1">
      <alignment horizontal="center" vertical="center"/>
    </xf>
    <xf numFmtId="0" fontId="118" fillId="0" borderId="124" xfId="0" applyFont="1" applyBorder="1" applyAlignment="1">
      <alignment horizontal="left" vertical="center" wrapText="1"/>
    </xf>
    <xf numFmtId="8" fontId="119" fillId="0" borderId="14" xfId="0" applyNumberFormat="1" applyFont="1" applyBorder="1" applyAlignment="1">
      <alignment horizontal="center" vertical="center"/>
    </xf>
    <xf numFmtId="0" fontId="118" fillId="0" borderId="0" xfId="0" applyFont="1" applyBorder="1" applyAlignment="1">
      <alignment vertical="center" wrapText="1"/>
    </xf>
    <xf numFmtId="8" fontId="118" fillId="0" borderId="0" xfId="0" applyNumberFormat="1" applyFont="1" applyBorder="1" applyAlignment="1">
      <alignment horizontal="center" vertical="center" wrapText="1"/>
    </xf>
    <xf numFmtId="8" fontId="118" fillId="0" borderId="14" xfId="0" applyNumberFormat="1" applyFont="1" applyBorder="1" applyAlignment="1">
      <alignment horizontal="center" vertical="center" wrapText="1"/>
    </xf>
    <xf numFmtId="0" fontId="49" fillId="0" borderId="14" xfId="0" applyFont="1" applyFill="1" applyBorder="1" applyAlignment="1">
      <alignment horizontal="left"/>
    </xf>
    <xf numFmtId="10" fontId="55" fillId="0" borderId="130" xfId="181" applyNumberFormat="1" applyFont="1" applyFill="1" applyBorder="1" applyAlignment="1">
      <alignment horizontal="center"/>
    </xf>
    <xf numFmtId="165" fontId="55" fillId="0" borderId="44" xfId="192" applyNumberFormat="1" applyFont="1" applyFill="1" applyBorder="1" applyAlignment="1">
      <alignment horizontal="center"/>
    </xf>
    <xf numFmtId="6" fontId="59" fillId="0" borderId="58" xfId="0" applyNumberFormat="1" applyFont="1" applyFill="1" applyBorder="1" applyAlignment="1">
      <alignment horizontal="center"/>
    </xf>
    <xf numFmtId="171" fontId="59" fillId="0" borderId="16" xfId="0" applyNumberFormat="1" applyFont="1" applyBorder="1" applyAlignment="1">
      <alignment horizontal="center"/>
    </xf>
    <xf numFmtId="7" fontId="59" fillId="0" borderId="16" xfId="83" applyNumberFormat="1" applyFont="1" applyFill="1" applyBorder="1" applyAlignment="1">
      <alignment horizontal="center"/>
    </xf>
    <xf numFmtId="0" fontId="0" fillId="0" borderId="0" xfId="0"/>
    <xf numFmtId="164" fontId="0" fillId="0" borderId="0" xfId="0" applyNumberFormat="1"/>
    <xf numFmtId="44" fontId="0" fillId="0" borderId="0" xfId="0" applyNumberFormat="1"/>
    <xf numFmtId="165" fontId="0" fillId="0" borderId="0" xfId="54" applyNumberFormat="1" applyFont="1"/>
    <xf numFmtId="0" fontId="0" fillId="0" borderId="0" xfId="0" applyFill="1" applyBorder="1"/>
    <xf numFmtId="10" fontId="0" fillId="0" borderId="0" xfId="172" applyNumberFormat="1" applyFont="1"/>
    <xf numFmtId="44" fontId="0" fillId="0" borderId="0" xfId="54" applyNumberFormat="1" applyFont="1"/>
    <xf numFmtId="0" fontId="0" fillId="0" borderId="0" xfId="0" applyFill="1"/>
    <xf numFmtId="0" fontId="0" fillId="0" borderId="0" xfId="0" applyBorder="1"/>
    <xf numFmtId="14" fontId="83" fillId="0" borderId="0" xfId="120" applyNumberFormat="1" applyFont="1" applyAlignment="1">
      <alignment horizontal="left"/>
    </xf>
    <xf numFmtId="0" fontId="18" fillId="0" borderId="0" xfId="0" applyFont="1" applyFill="1" applyBorder="1"/>
    <xf numFmtId="0" fontId="54" fillId="0" borderId="0" xfId="2" applyFont="1" applyFill="1" applyBorder="1" applyAlignment="1">
      <alignment horizontal="center"/>
    </xf>
    <xf numFmtId="0" fontId="54" fillId="0" borderId="90" xfId="0" applyFont="1" applyFill="1" applyBorder="1"/>
    <xf numFmtId="0" fontId="54" fillId="0" borderId="34" xfId="0" applyFont="1" applyFill="1" applyBorder="1" applyAlignment="1">
      <alignment horizontal="center" wrapText="1"/>
    </xf>
    <xf numFmtId="0" fontId="57" fillId="0" borderId="34" xfId="0" applyFont="1" applyFill="1" applyBorder="1" applyAlignment="1">
      <alignment horizontal="center"/>
    </xf>
    <xf numFmtId="0" fontId="54" fillId="0" borderId="72" xfId="0" applyFont="1" applyFill="1" applyBorder="1" applyAlignment="1">
      <alignment horizontal="center" wrapText="1"/>
    </xf>
    <xf numFmtId="0" fontId="54" fillId="0" borderId="0" xfId="0" applyFont="1" applyFill="1" applyBorder="1" applyAlignment="1">
      <alignment horizontal="center" wrapText="1"/>
    </xf>
    <xf numFmtId="0" fontId="57" fillId="0" borderId="90" xfId="0" applyFont="1" applyFill="1" applyBorder="1"/>
    <xf numFmtId="0" fontId="54" fillId="0" borderId="72" xfId="0" applyFont="1" applyFill="1" applyBorder="1" applyAlignment="1">
      <alignment wrapText="1"/>
    </xf>
    <xf numFmtId="0" fontId="55" fillId="0" borderId="90" xfId="0" applyFont="1" applyFill="1" applyBorder="1" applyAlignment="1">
      <alignment horizontal="center"/>
    </xf>
    <xf numFmtId="0" fontId="55" fillId="0" borderId="34" xfId="0" applyFont="1" applyFill="1" applyBorder="1" applyAlignment="1">
      <alignment horizontal="center" wrapText="1"/>
    </xf>
    <xf numFmtId="0" fontId="55" fillId="0" borderId="34" xfId="0" applyFont="1" applyFill="1" applyBorder="1" applyAlignment="1">
      <alignment horizontal="center"/>
    </xf>
    <xf numFmtId="0" fontId="55" fillId="0" borderId="72" xfId="0" applyFont="1" applyFill="1" applyBorder="1" applyAlignment="1">
      <alignment horizontal="center" wrapText="1"/>
    </xf>
    <xf numFmtId="0" fontId="59" fillId="0" borderId="12" xfId="0" applyFont="1" applyFill="1" applyBorder="1"/>
    <xf numFmtId="171" fontId="55" fillId="0" borderId="16" xfId="83" applyNumberFormat="1" applyFont="1" applyFill="1" applyBorder="1" applyAlignment="1">
      <alignment horizontal="center"/>
    </xf>
    <xf numFmtId="171" fontId="55" fillId="0" borderId="0" xfId="83" applyNumberFormat="1" applyFont="1" applyFill="1" applyBorder="1" applyAlignment="1">
      <alignment horizontal="center"/>
    </xf>
    <xf numFmtId="166" fontId="55" fillId="0" borderId="12" xfId="0" applyNumberFormat="1" applyFont="1" applyFill="1" applyBorder="1"/>
    <xf numFmtId="171" fontId="55" fillId="0" borderId="0" xfId="0" applyNumberFormat="1" applyFont="1" applyFill="1" applyBorder="1"/>
    <xf numFmtId="0" fontId="55" fillId="0" borderId="0" xfId="0" applyFont="1" applyFill="1" applyBorder="1" applyAlignment="1">
      <alignment horizontal="center"/>
    </xf>
    <xf numFmtId="6" fontId="55" fillId="0" borderId="16" xfId="0" applyNumberFormat="1" applyFont="1" applyFill="1" applyBorder="1" applyAlignment="1">
      <alignment horizontal="center"/>
    </xf>
    <xf numFmtId="172" fontId="0" fillId="0" borderId="0" xfId="1275" applyNumberFormat="1" applyFont="1"/>
    <xf numFmtId="166" fontId="59" fillId="0" borderId="12" xfId="0" applyNumberFormat="1" applyFont="1" applyFill="1" applyBorder="1"/>
    <xf numFmtId="4" fontId="55" fillId="0" borderId="0" xfId="0" applyNumberFormat="1" applyFont="1" applyFill="1" applyBorder="1" applyAlignment="1">
      <alignment horizontal="center"/>
    </xf>
    <xf numFmtId="6" fontId="55" fillId="0" borderId="0" xfId="0" applyNumberFormat="1" applyFont="1" applyFill="1" applyBorder="1" applyAlignment="1">
      <alignment horizontal="center"/>
    </xf>
    <xf numFmtId="0" fontId="55" fillId="0" borderId="12" xfId="0" applyFont="1" applyFill="1" applyBorder="1"/>
    <xf numFmtId="171" fontId="55" fillId="0" borderId="0" xfId="0" applyNumberFormat="1" applyFont="1" applyFill="1" applyBorder="1" applyAlignment="1">
      <alignment horizontal="center"/>
    </xf>
    <xf numFmtId="6" fontId="54" fillId="0" borderId="0" xfId="0" applyNumberFormat="1" applyFont="1" applyFill="1" applyBorder="1" applyAlignment="1">
      <alignment horizontal="center"/>
    </xf>
    <xf numFmtId="6" fontId="55" fillId="0" borderId="58" xfId="0" applyNumberFormat="1" applyFont="1" applyFill="1" applyBorder="1" applyAlignment="1">
      <alignment horizontal="center"/>
    </xf>
    <xf numFmtId="0" fontId="54" fillId="0" borderId="50" xfId="0" applyFont="1" applyFill="1" applyBorder="1"/>
    <xf numFmtId="0" fontId="54" fillId="0" borderId="51" xfId="0" applyFont="1" applyFill="1" applyBorder="1"/>
    <xf numFmtId="0" fontId="54" fillId="0" borderId="51" xfId="0" applyFont="1" applyFill="1" applyBorder="1" applyAlignment="1">
      <alignment horizontal="center"/>
    </xf>
    <xf numFmtId="6" fontId="54" fillId="0" borderId="52" xfId="0" applyNumberFormat="1" applyFont="1" applyFill="1" applyBorder="1" applyAlignment="1">
      <alignment horizontal="center"/>
    </xf>
    <xf numFmtId="0" fontId="54" fillId="0" borderId="96" xfId="0" applyFont="1" applyFill="1" applyBorder="1"/>
    <xf numFmtId="6" fontId="54" fillId="0" borderId="97" xfId="0" applyNumberFormat="1" applyFont="1" applyFill="1" applyBorder="1" applyAlignment="1">
      <alignment horizontal="center"/>
    </xf>
    <xf numFmtId="0" fontId="55" fillId="0" borderId="0" xfId="0" applyFont="1" applyFill="1" applyBorder="1"/>
    <xf numFmtId="0" fontId="55" fillId="0" borderId="16" xfId="0" applyFont="1" applyFill="1" applyBorder="1" applyAlignment="1">
      <alignment horizontal="center"/>
    </xf>
    <xf numFmtId="0" fontId="57" fillId="0" borderId="51" xfId="0" applyFont="1" applyFill="1" applyBorder="1"/>
    <xf numFmtId="0" fontId="57" fillId="0" borderId="51" xfId="0" applyFont="1" applyFill="1" applyBorder="1" applyAlignment="1">
      <alignment horizontal="center"/>
    </xf>
    <xf numFmtId="6" fontId="57" fillId="0" borderId="52" xfId="0" applyNumberFormat="1" applyFont="1" applyFill="1" applyBorder="1" applyAlignment="1">
      <alignment horizontal="center"/>
    </xf>
    <xf numFmtId="0" fontId="59" fillId="0" borderId="0" xfId="0" applyFont="1" applyFill="1" applyBorder="1"/>
    <xf numFmtId="0" fontId="54" fillId="0" borderId="54" xfId="0" applyFont="1" applyFill="1" applyBorder="1"/>
    <xf numFmtId="0" fontId="55" fillId="0" borderId="32" xfId="0" applyFont="1" applyFill="1" applyBorder="1"/>
    <xf numFmtId="10" fontId="55" fillId="0" borderId="32" xfId="0" applyNumberFormat="1" applyFont="1" applyFill="1" applyBorder="1" applyAlignment="1">
      <alignment horizontal="center"/>
    </xf>
    <xf numFmtId="6" fontId="54" fillId="0" borderId="58" xfId="0" applyNumberFormat="1" applyFont="1" applyFill="1" applyBorder="1" applyAlignment="1">
      <alignment horizontal="center"/>
    </xf>
    <xf numFmtId="0" fontId="59" fillId="0" borderId="51" xfId="0" applyFont="1" applyFill="1" applyBorder="1"/>
    <xf numFmtId="171" fontId="57" fillId="0" borderId="52" xfId="0" applyNumberFormat="1" applyFont="1" applyFill="1" applyBorder="1" applyAlignment="1">
      <alignment horizontal="center"/>
    </xf>
    <xf numFmtId="171" fontId="57" fillId="0" borderId="0" xfId="0" applyNumberFormat="1" applyFont="1" applyFill="1" applyBorder="1" applyAlignment="1">
      <alignment horizontal="center"/>
    </xf>
    <xf numFmtId="0" fontId="57" fillId="0" borderId="54" xfId="0" applyFont="1" applyFill="1" applyBorder="1"/>
    <xf numFmtId="0" fontId="59" fillId="0" borderId="32" xfId="0" applyFont="1" applyFill="1" applyBorder="1"/>
    <xf numFmtId="0" fontId="54" fillId="0" borderId="95" xfId="0" applyFont="1" applyFill="1" applyBorder="1"/>
    <xf numFmtId="8" fontId="55" fillId="0" borderId="0" xfId="0" applyNumberFormat="1" applyFont="1" applyFill="1" applyBorder="1" applyAlignment="1">
      <alignment horizontal="center"/>
    </xf>
    <xf numFmtId="0" fontId="57" fillId="0" borderId="12" xfId="0" applyFont="1" applyFill="1" applyBorder="1"/>
    <xf numFmtId="6" fontId="57" fillId="0" borderId="16" xfId="0" applyNumberFormat="1" applyFont="1" applyFill="1" applyBorder="1" applyAlignment="1">
      <alignment horizontal="center"/>
    </xf>
    <xf numFmtId="6" fontId="0" fillId="0" borderId="0" xfId="0" applyNumberFormat="1"/>
    <xf numFmtId="0" fontId="59" fillId="0" borderId="96" xfId="0" applyFont="1" applyFill="1" applyBorder="1"/>
    <xf numFmtId="6" fontId="57" fillId="0" borderId="97" xfId="0" applyNumberFormat="1" applyFont="1" applyFill="1" applyBorder="1" applyAlignment="1">
      <alignment horizontal="center"/>
    </xf>
    <xf numFmtId="8" fontId="55" fillId="0" borderId="16" xfId="0" applyNumberFormat="1" applyFont="1" applyFill="1" applyBorder="1" applyAlignment="1">
      <alignment horizontal="center"/>
    </xf>
    <xf numFmtId="171" fontId="57" fillId="0" borderId="16" xfId="0" applyNumberFormat="1" applyFont="1" applyFill="1" applyBorder="1" applyAlignment="1">
      <alignment horizontal="center"/>
    </xf>
    <xf numFmtId="171" fontId="55" fillId="0" borderId="16" xfId="0" applyNumberFormat="1" applyFont="1" applyFill="1" applyBorder="1" applyAlignment="1">
      <alignment horizontal="center"/>
    </xf>
    <xf numFmtId="0" fontId="55" fillId="0" borderId="51" xfId="0" applyFont="1" applyFill="1" applyBorder="1"/>
    <xf numFmtId="171" fontId="57" fillId="0" borderId="97" xfId="0" applyNumberFormat="1" applyFont="1" applyFill="1" applyBorder="1" applyAlignment="1">
      <alignment horizontal="center"/>
    </xf>
    <xf numFmtId="10" fontId="59" fillId="0" borderId="0" xfId="0" applyNumberFormat="1" applyFont="1" applyFill="1" applyBorder="1"/>
    <xf numFmtId="8" fontId="59" fillId="0" borderId="16" xfId="0" applyNumberFormat="1" applyFont="1" applyFill="1" applyBorder="1" applyAlignment="1">
      <alignment horizontal="center"/>
    </xf>
    <xf numFmtId="5" fontId="59" fillId="0" borderId="16" xfId="0" applyNumberFormat="1" applyFont="1" applyFill="1" applyBorder="1" applyAlignment="1">
      <alignment horizontal="center"/>
    </xf>
    <xf numFmtId="0" fontId="55" fillId="0" borderId="44" xfId="0" applyFont="1" applyFill="1" applyBorder="1"/>
    <xf numFmtId="171" fontId="55" fillId="0" borderId="60" xfId="0" applyNumberFormat="1" applyFont="1" applyFill="1" applyBorder="1" applyAlignment="1">
      <alignment horizontal="center"/>
    </xf>
    <xf numFmtId="0" fontId="55" fillId="0" borderId="16" xfId="0" applyFont="1" applyFill="1" applyBorder="1"/>
    <xf numFmtId="171" fontId="59" fillId="0" borderId="16" xfId="0" applyNumberFormat="1" applyFont="1" applyFill="1" applyBorder="1" applyAlignment="1">
      <alignment horizontal="center"/>
    </xf>
    <xf numFmtId="171" fontId="59" fillId="0" borderId="0" xfId="0" applyNumberFormat="1" applyFont="1" applyFill="1" applyBorder="1" applyAlignment="1">
      <alignment horizontal="center"/>
    </xf>
    <xf numFmtId="0" fontId="54" fillId="0" borderId="12" xfId="0" applyFont="1" applyFill="1" applyBorder="1"/>
    <xf numFmtId="6" fontId="54" fillId="0" borderId="16" xfId="0" applyNumberFormat="1" applyFont="1" applyFill="1" applyBorder="1" applyAlignment="1">
      <alignment horizontal="center"/>
    </xf>
    <xf numFmtId="0" fontId="55" fillId="0" borderId="32" xfId="0" applyFont="1" applyFill="1" applyBorder="1" applyAlignment="1"/>
    <xf numFmtId="0" fontId="59" fillId="0" borderId="59" xfId="0" applyFont="1" applyFill="1" applyBorder="1"/>
    <xf numFmtId="10" fontId="55" fillId="0" borderId="44" xfId="0" applyNumberFormat="1" applyFont="1" applyFill="1" applyBorder="1" applyAlignment="1">
      <alignment horizontal="center"/>
    </xf>
    <xf numFmtId="6" fontId="55" fillId="0" borderId="60" xfId="0" applyNumberFormat="1" applyFont="1" applyFill="1" applyBorder="1" applyAlignment="1">
      <alignment horizontal="center"/>
    </xf>
    <xf numFmtId="0" fontId="55" fillId="0" borderId="34" xfId="0" applyFont="1" applyFill="1" applyBorder="1" applyAlignment="1"/>
    <xf numFmtId="0" fontId="55" fillId="0" borderId="34" xfId="0" applyFont="1" applyFill="1" applyBorder="1"/>
    <xf numFmtId="6" fontId="55" fillId="0" borderId="72" xfId="0" applyNumberFormat="1" applyFont="1" applyFill="1" applyBorder="1" applyAlignment="1">
      <alignment horizontal="center"/>
    </xf>
    <xf numFmtId="172" fontId="0" fillId="0" borderId="0" xfId="1275" applyNumberFormat="1" applyFont="1" applyFill="1"/>
    <xf numFmtId="10" fontId="55" fillId="0" borderId="0" xfId="0" applyNumberFormat="1" applyFont="1" applyFill="1" applyBorder="1" applyAlignment="1">
      <alignment horizontal="center"/>
    </xf>
    <xf numFmtId="0" fontId="55" fillId="0" borderId="0" xfId="0" applyFont="1" applyBorder="1"/>
    <xf numFmtId="0" fontId="81" fillId="44" borderId="122" xfId="121" applyFont="1" applyFill="1" applyBorder="1" applyAlignment="1">
      <alignment horizontal="center"/>
    </xf>
    <xf numFmtId="172" fontId="0" fillId="0" borderId="0" xfId="1275" applyNumberFormat="1" applyFont="1" applyFill="1" applyBorder="1"/>
    <xf numFmtId="171" fontId="59" fillId="0" borderId="60" xfId="0" applyNumberFormat="1" applyFont="1" applyFill="1" applyBorder="1" applyAlignment="1">
      <alignment horizontal="center"/>
    </xf>
    <xf numFmtId="172" fontId="0" fillId="0" borderId="0" xfId="1275" applyNumberFormat="1" applyFont="1" applyBorder="1"/>
    <xf numFmtId="0" fontId="55" fillId="0" borderId="90" xfId="0" applyFont="1" applyFill="1" applyBorder="1"/>
    <xf numFmtId="7" fontId="55" fillId="0" borderId="16" xfId="54" applyNumberFormat="1" applyFont="1" applyFill="1" applyBorder="1" applyAlignment="1">
      <alignment horizontal="center"/>
    </xf>
    <xf numFmtId="10" fontId="55" fillId="0" borderId="44" xfId="0" applyNumberFormat="1" applyFont="1" applyFill="1" applyBorder="1"/>
    <xf numFmtId="10" fontId="59" fillId="0" borderId="44" xfId="172" applyNumberFormat="1" applyFont="1" applyFill="1" applyBorder="1"/>
    <xf numFmtId="0" fontId="59" fillId="0" borderId="15" xfId="0" applyFont="1" applyFill="1" applyBorder="1"/>
    <xf numFmtId="10" fontId="59" fillId="0" borderId="103" xfId="0" applyNumberFormat="1" applyFont="1" applyFill="1" applyBorder="1"/>
    <xf numFmtId="10" fontId="57" fillId="0" borderId="103" xfId="0" applyNumberFormat="1" applyFont="1" applyBorder="1"/>
    <xf numFmtId="5" fontId="55" fillId="0" borderId="0" xfId="83" applyNumberFormat="1" applyFont="1" applyFill="1" applyBorder="1" applyAlignment="1">
      <alignment horizontal="center"/>
    </xf>
    <xf numFmtId="171" fontId="54" fillId="0" borderId="58" xfId="0" applyNumberFormat="1" applyFont="1" applyFill="1" applyBorder="1" applyAlignment="1">
      <alignment horizontal="center"/>
    </xf>
    <xf numFmtId="171" fontId="54" fillId="0" borderId="0" xfId="0" applyNumberFormat="1" applyFont="1" applyFill="1" applyBorder="1" applyAlignment="1">
      <alignment horizontal="center"/>
    </xf>
    <xf numFmtId="10" fontId="59" fillId="0" borderId="44" xfId="0" applyNumberFormat="1" applyFont="1" applyFill="1" applyBorder="1"/>
    <xf numFmtId="0" fontId="59" fillId="0" borderId="44" xfId="0" applyFont="1" applyFill="1" applyBorder="1"/>
    <xf numFmtId="6" fontId="59" fillId="0" borderId="60" xfId="0" applyNumberFormat="1" applyFont="1" applyFill="1" applyBorder="1" applyAlignment="1">
      <alignment horizontal="center"/>
    </xf>
    <xf numFmtId="0" fontId="44" fillId="0" borderId="0" xfId="0" applyFont="1"/>
    <xf numFmtId="171" fontId="54" fillId="0" borderId="16" xfId="0" applyNumberFormat="1" applyFont="1" applyFill="1" applyBorder="1" applyAlignment="1">
      <alignment horizontal="center"/>
    </xf>
    <xf numFmtId="0" fontId="59" fillId="0" borderId="110" xfId="0" applyFont="1" applyFill="1" applyBorder="1"/>
    <xf numFmtId="6" fontId="59" fillId="0" borderId="111" xfId="0" applyNumberFormat="1" applyFont="1" applyFill="1" applyBorder="1" applyAlignment="1">
      <alignment horizontal="center"/>
    </xf>
    <xf numFmtId="8" fontId="0" fillId="0" borderId="0" xfId="0" applyNumberFormat="1"/>
    <xf numFmtId="6" fontId="59" fillId="0" borderId="16" xfId="0" applyNumberFormat="1" applyFont="1" applyFill="1" applyBorder="1" applyAlignment="1">
      <alignment horizontal="center"/>
    </xf>
    <xf numFmtId="0" fontId="59" fillId="0" borderId="100" xfId="0" applyFont="1" applyFill="1" applyBorder="1"/>
    <xf numFmtId="10" fontId="55" fillId="0" borderId="103" xfId="0" applyNumberFormat="1" applyFont="1" applyFill="1" applyBorder="1"/>
    <xf numFmtId="10" fontId="59" fillId="0" borderId="103" xfId="172" applyNumberFormat="1" applyFont="1" applyFill="1" applyBorder="1"/>
    <xf numFmtId="0" fontId="59" fillId="0" borderId="34" xfId="0" applyFont="1" applyFill="1" applyBorder="1"/>
    <xf numFmtId="171" fontId="57" fillId="0" borderId="72" xfId="0" applyNumberFormat="1" applyFont="1" applyFill="1" applyBorder="1" applyAlignment="1">
      <alignment horizontal="center"/>
    </xf>
    <xf numFmtId="2" fontId="0" fillId="0" borderId="0" xfId="0" applyNumberFormat="1"/>
    <xf numFmtId="44" fontId="1" fillId="0" borderId="0" xfId="83" applyFont="1"/>
    <xf numFmtId="0" fontId="59" fillId="0" borderId="90" xfId="0" applyFont="1" applyFill="1" applyBorder="1"/>
    <xf numFmtId="171" fontId="59" fillId="0" borderId="72" xfId="0" applyNumberFormat="1" applyFont="1" applyFill="1" applyBorder="1" applyAlignment="1">
      <alignment horizontal="center"/>
    </xf>
    <xf numFmtId="0" fontId="59" fillId="0" borderId="34" xfId="0" applyFont="1" applyFill="1" applyBorder="1" applyAlignment="1">
      <alignment horizontal="center"/>
    </xf>
    <xf numFmtId="6" fontId="57" fillId="0" borderId="72" xfId="0" applyNumberFormat="1" applyFont="1" applyFill="1" applyBorder="1" applyAlignment="1">
      <alignment horizontal="center"/>
    </xf>
    <xf numFmtId="10" fontId="55" fillId="0" borderId="34" xfId="0" applyNumberFormat="1" applyFont="1" applyFill="1" applyBorder="1"/>
    <xf numFmtId="10" fontId="59" fillId="0" borderId="13" xfId="0" applyNumberFormat="1" applyFont="1" applyFill="1" applyBorder="1"/>
    <xf numFmtId="0" fontId="59" fillId="0" borderId="13" xfId="0" applyFont="1" applyFill="1" applyBorder="1"/>
    <xf numFmtId="6" fontId="57" fillId="37" borderId="14" xfId="0" applyNumberFormat="1" applyFont="1" applyFill="1" applyBorder="1" applyAlignment="1">
      <alignment horizontal="center"/>
    </xf>
    <xf numFmtId="10" fontId="59" fillId="0" borderId="0" xfId="0" applyNumberFormat="1" applyFont="1" applyFill="1" applyBorder="1" applyAlignment="1">
      <alignment horizontal="center"/>
    </xf>
    <xf numFmtId="43" fontId="0" fillId="0" borderId="0" xfId="0" applyNumberFormat="1"/>
    <xf numFmtId="0" fontId="59" fillId="0" borderId="0" xfId="0" applyFont="1"/>
    <xf numFmtId="172" fontId="0" fillId="0" borderId="0" xfId="0" applyNumberFormat="1"/>
    <xf numFmtId="7" fontId="0" fillId="0" borderId="0" xfId="0" applyNumberFormat="1"/>
    <xf numFmtId="9" fontId="55" fillId="0" borderId="0" xfId="0" applyNumberFormat="1" applyFont="1" applyFill="1" applyBorder="1" applyAlignment="1">
      <alignment horizontal="center"/>
    </xf>
    <xf numFmtId="164" fontId="55" fillId="0" borderId="16" xfId="0" applyNumberFormat="1" applyFont="1" applyBorder="1" applyAlignment="1">
      <alignment horizontal="center"/>
    </xf>
    <xf numFmtId="7" fontId="59" fillId="0" borderId="0" xfId="54" applyNumberFormat="1" applyFont="1" applyFill="1" applyBorder="1" applyAlignment="1">
      <alignment horizontal="center"/>
    </xf>
    <xf numFmtId="0" fontId="59" fillId="0" borderId="0" xfId="0" applyFont="1" applyFill="1" applyBorder="1" applyAlignment="1">
      <alignment horizontal="center"/>
    </xf>
    <xf numFmtId="0" fontId="55" fillId="0" borderId="100" xfId="0" applyFont="1" applyBorder="1"/>
    <xf numFmtId="0" fontId="55" fillId="0" borderId="103" xfId="0" applyFont="1" applyBorder="1"/>
    <xf numFmtId="7" fontId="54" fillId="37" borderId="104" xfId="83" applyNumberFormat="1" applyFont="1" applyFill="1" applyBorder="1" applyAlignment="1">
      <alignment horizontal="center"/>
    </xf>
    <xf numFmtId="7" fontId="59" fillId="0" borderId="0" xfId="83" applyNumberFormat="1" applyFont="1" applyFill="1" applyBorder="1" applyAlignment="1">
      <alignment horizontal="center"/>
    </xf>
    <xf numFmtId="0" fontId="59" fillId="0" borderId="0" xfId="83" applyNumberFormat="1" applyFont="1" applyFill="1" applyBorder="1" applyAlignment="1">
      <alignment horizontal="center"/>
    </xf>
    <xf numFmtId="5" fontId="59" fillId="0" borderId="16" xfId="83" applyNumberFormat="1" applyFont="1" applyFill="1" applyBorder="1" applyAlignment="1">
      <alignment horizontal="center"/>
    </xf>
    <xf numFmtId="172" fontId="0" fillId="0" borderId="0" xfId="1275" applyNumberFormat="1" applyFont="1" applyAlignment="1">
      <alignment horizontal="left" vertical="top"/>
    </xf>
    <xf numFmtId="172" fontId="59" fillId="0" borderId="0" xfId="1275" applyNumberFormat="1" applyFont="1" applyFill="1" applyBorder="1"/>
    <xf numFmtId="44" fontId="59" fillId="0" borderId="0" xfId="83" applyFont="1" applyFill="1" applyBorder="1" applyAlignment="1">
      <alignment horizontal="center"/>
    </xf>
    <xf numFmtId="9" fontId="1" fillId="0" borderId="0" xfId="192" applyFont="1"/>
    <xf numFmtId="10" fontId="59" fillId="0" borderId="0" xfId="192" applyNumberFormat="1" applyFont="1" applyFill="1" applyBorder="1"/>
    <xf numFmtId="4" fontId="59" fillId="0" borderId="100" xfId="0" applyNumberFormat="1" applyFont="1" applyFill="1" applyBorder="1"/>
    <xf numFmtId="0" fontId="57" fillId="0" borderId="103" xfId="0" applyFont="1" applyFill="1" applyBorder="1"/>
    <xf numFmtId="6" fontId="57" fillId="37" borderId="104" xfId="0" applyNumberFormat="1" applyFont="1" applyFill="1" applyBorder="1" applyAlignment="1">
      <alignment horizontal="center"/>
    </xf>
    <xf numFmtId="10" fontId="1" fillId="0" borderId="0" xfId="192" applyNumberFormat="1" applyFont="1"/>
    <xf numFmtId="6" fontId="18" fillId="0" borderId="0" xfId="0" applyNumberFormat="1" applyFont="1" applyFill="1" applyBorder="1" applyAlignment="1">
      <alignment horizontal="center"/>
    </xf>
    <xf numFmtId="0" fontId="0" fillId="0" borderId="48" xfId="0" applyBorder="1"/>
    <xf numFmtId="171" fontId="55" fillId="0" borderId="0" xfId="83" applyNumberFormat="1" applyFont="1" applyFill="1" applyBorder="1"/>
    <xf numFmtId="6" fontId="0" fillId="0" borderId="0" xfId="0" applyNumberFormat="1" applyFill="1"/>
    <xf numFmtId="10" fontId="55" fillId="0" borderId="0" xfId="192" applyNumberFormat="1" applyFont="1" applyFill="1" applyBorder="1" applyAlignment="1">
      <alignment horizontal="center"/>
    </xf>
    <xf numFmtId="10" fontId="55" fillId="0" borderId="0" xfId="0" applyNumberFormat="1" applyFont="1" applyFill="1" applyBorder="1"/>
    <xf numFmtId="0" fontId="54" fillId="0" borderId="106" xfId="0" applyFont="1" applyFill="1" applyBorder="1"/>
    <xf numFmtId="0" fontId="59" fillId="0" borderId="42" xfId="0" applyFont="1" applyFill="1" applyBorder="1"/>
    <xf numFmtId="10" fontId="55" fillId="0" borderId="41" xfId="0" applyNumberFormat="1" applyFont="1" applyFill="1" applyBorder="1" applyAlignment="1">
      <alignment horizontal="center"/>
    </xf>
    <xf numFmtId="10" fontId="55" fillId="0" borderId="122" xfId="192" applyNumberFormat="1" applyFont="1" applyFill="1" applyBorder="1" applyAlignment="1">
      <alignment horizontal="center"/>
    </xf>
    <xf numFmtId="0" fontId="57" fillId="0" borderId="122" xfId="0" applyFont="1" applyFill="1" applyBorder="1" applyAlignment="1">
      <alignment horizontal="center"/>
    </xf>
    <xf numFmtId="165" fontId="55" fillId="0" borderId="16" xfId="0" applyNumberFormat="1" applyFont="1" applyBorder="1" applyAlignment="1">
      <alignment horizontal="center"/>
    </xf>
    <xf numFmtId="164" fontId="47" fillId="0" borderId="122" xfId="120" applyNumberFormat="1" applyFont="1" applyFill="1" applyBorder="1"/>
    <xf numFmtId="0" fontId="109" fillId="0" borderId="105" xfId="0" applyFont="1" applyFill="1" applyBorder="1" applyAlignment="1"/>
    <xf numFmtId="0" fontId="47" fillId="0" borderId="125" xfId="0" applyFont="1" applyFill="1" applyBorder="1" applyAlignment="1">
      <alignment wrapText="1"/>
    </xf>
    <xf numFmtId="0" fontId="47" fillId="0" borderId="31" xfId="0" applyFont="1" applyFill="1" applyBorder="1" applyAlignment="1">
      <alignment wrapText="1"/>
    </xf>
    <xf numFmtId="0" fontId="47" fillId="0" borderId="126" xfId="120" applyFont="1" applyFill="1" applyBorder="1"/>
    <xf numFmtId="164" fontId="47" fillId="0" borderId="102" xfId="120" applyNumberFormat="1" applyFont="1" applyFill="1" applyBorder="1" applyAlignment="1">
      <alignment vertical="center"/>
    </xf>
    <xf numFmtId="164" fontId="47" fillId="0" borderId="101" xfId="120" applyNumberFormat="1" applyFont="1" applyFill="1" applyBorder="1" applyAlignment="1">
      <alignment vertical="center"/>
    </xf>
    <xf numFmtId="8" fontId="47" fillId="0" borderId="51" xfId="0" applyNumberFormat="1" applyFont="1" applyFill="1" applyBorder="1" applyAlignment="1">
      <alignment wrapText="1"/>
    </xf>
    <xf numFmtId="164" fontId="48" fillId="37" borderId="52" xfId="0" applyNumberFormat="1" applyFont="1" applyFill="1" applyBorder="1"/>
    <xf numFmtId="8" fontId="15" fillId="0" borderId="122" xfId="0" applyNumberFormat="1" applyFont="1" applyFill="1" applyBorder="1" applyAlignment="1">
      <alignment wrapText="1"/>
    </xf>
    <xf numFmtId="0" fontId="47" fillId="0" borderId="8" xfId="0" applyFont="1" applyFill="1" applyBorder="1"/>
    <xf numFmtId="0" fontId="87" fillId="0" borderId="10" xfId="0" applyFont="1" applyFill="1" applyBorder="1" applyAlignment="1">
      <alignment horizontal="center" wrapText="1"/>
    </xf>
    <xf numFmtId="0" fontId="61" fillId="0" borderId="11" xfId="0" applyFont="1" applyFill="1" applyBorder="1" applyAlignment="1">
      <alignment horizontal="center" wrapText="1"/>
    </xf>
    <xf numFmtId="0" fontId="87" fillId="0" borderId="10" xfId="0" applyFont="1" applyFill="1" applyBorder="1" applyAlignment="1">
      <alignment horizontal="center" vertical="center" wrapText="1"/>
    </xf>
    <xf numFmtId="0" fontId="61" fillId="0" borderId="11" xfId="0" applyFont="1" applyFill="1" applyBorder="1" applyAlignment="1">
      <alignment horizontal="center" vertical="center" wrapText="1"/>
    </xf>
    <xf numFmtId="0" fontId="76" fillId="0" borderId="11" xfId="296" applyFont="1" applyBorder="1" applyAlignment="1">
      <alignment horizontal="left" vertical="center" wrapText="1"/>
    </xf>
    <xf numFmtId="0" fontId="76" fillId="0" borderId="14" xfId="296" applyFont="1" applyBorder="1" applyAlignment="1">
      <alignment horizontal="left" vertical="center" wrapText="1"/>
    </xf>
    <xf numFmtId="0" fontId="76" fillId="0" borderId="10" xfId="296" applyFont="1" applyBorder="1" applyAlignment="1">
      <alignment horizontal="left" vertical="top" wrapText="1"/>
    </xf>
    <xf numFmtId="0" fontId="76" fillId="0" borderId="13" xfId="296" applyFont="1" applyBorder="1" applyAlignment="1">
      <alignment horizontal="left" vertical="top" wrapText="1"/>
    </xf>
    <xf numFmtId="0" fontId="76" fillId="0" borderId="16" xfId="296" applyFont="1" applyBorder="1" applyAlignment="1">
      <alignment horizontal="left" vertical="center" wrapText="1"/>
    </xf>
    <xf numFmtId="0" fontId="76" fillId="0" borderId="11" xfId="296" applyFont="1" applyFill="1" applyBorder="1" applyAlignment="1">
      <alignment horizontal="left" vertical="center" wrapText="1"/>
    </xf>
    <xf numFmtId="0" fontId="76" fillId="0" borderId="14" xfId="296" applyFont="1" applyFill="1" applyBorder="1" applyAlignment="1">
      <alignment horizontal="left" vertical="center" wrapText="1"/>
    </xf>
    <xf numFmtId="49" fontId="76" fillId="0" borderId="11" xfId="296" applyNumberFormat="1" applyFont="1" applyFill="1" applyBorder="1" applyAlignment="1">
      <alignment horizontal="left" vertical="center" wrapText="1"/>
    </xf>
    <xf numFmtId="49" fontId="76" fillId="0" borderId="14" xfId="296" applyNumberFormat="1" applyFont="1" applyFill="1" applyBorder="1" applyAlignment="1">
      <alignment horizontal="left" vertical="center" wrapText="1"/>
    </xf>
    <xf numFmtId="0" fontId="76" fillId="0" borderId="10" xfId="296" applyFont="1" applyBorder="1" applyAlignment="1">
      <alignment vertical="top" wrapText="1"/>
    </xf>
    <xf numFmtId="0" fontId="76" fillId="0" borderId="13" xfId="296" applyFont="1" applyBorder="1" applyAlignment="1">
      <alignment vertical="top" wrapText="1"/>
    </xf>
    <xf numFmtId="0" fontId="75" fillId="0" borderId="0" xfId="296" applyFont="1" applyAlignment="1">
      <alignment horizontal="left" vertical="top" wrapText="1"/>
    </xf>
    <xf numFmtId="0" fontId="25" fillId="0" borderId="48" xfId="142" applyBorder="1" applyAlignment="1">
      <alignment horizontal="right"/>
    </xf>
    <xf numFmtId="0" fontId="25" fillId="0" borderId="0" xfId="142" applyAlignment="1">
      <alignment horizontal="right"/>
    </xf>
    <xf numFmtId="168" fontId="48" fillId="40" borderId="50" xfId="2" applyNumberFormat="1" applyFont="1" applyFill="1" applyBorder="1" applyAlignment="1">
      <alignment horizontal="center" vertical="center"/>
    </xf>
    <xf numFmtId="168" fontId="48" fillId="40" borderId="51" xfId="2" applyNumberFormat="1" applyFont="1" applyFill="1" applyBorder="1" applyAlignment="1">
      <alignment horizontal="center" vertical="center"/>
    </xf>
    <xf numFmtId="168" fontId="48" fillId="40" borderId="52" xfId="2" applyNumberFormat="1" applyFont="1" applyFill="1" applyBorder="1" applyAlignment="1">
      <alignment horizontal="center" vertical="center"/>
    </xf>
    <xf numFmtId="0" fontId="108" fillId="0" borderId="12" xfId="0" applyFont="1" applyFill="1" applyBorder="1" applyAlignment="1">
      <alignment horizontal="center" vertical="center" wrapText="1"/>
    </xf>
    <xf numFmtId="0" fontId="108" fillId="0" borderId="0" xfId="0" applyFont="1" applyFill="1" applyBorder="1" applyAlignment="1">
      <alignment horizontal="center" wrapText="1"/>
    </xf>
    <xf numFmtId="0" fontId="16" fillId="38" borderId="36" xfId="0" applyFont="1" applyFill="1" applyBorder="1" applyAlignment="1">
      <alignment horizontal="center" wrapText="1"/>
    </xf>
    <xf numFmtId="0" fontId="15" fillId="0" borderId="73" xfId="0" applyFont="1" applyBorder="1" applyAlignment="1">
      <alignment wrapText="1"/>
    </xf>
    <xf numFmtId="0" fontId="15" fillId="0" borderId="67" xfId="0" applyFont="1" applyBorder="1" applyAlignment="1">
      <alignment wrapText="1"/>
    </xf>
    <xf numFmtId="0" fontId="16" fillId="38" borderId="50" xfId="0" applyFont="1" applyFill="1" applyBorder="1" applyAlignment="1">
      <alignment horizontal="center" wrapText="1"/>
    </xf>
    <xf numFmtId="0" fontId="15" fillId="0" borderId="51" xfId="0" applyFont="1" applyBorder="1" applyAlignment="1">
      <alignment horizontal="center" wrapText="1"/>
    </xf>
    <xf numFmtId="0" fontId="15" fillId="0" borderId="52" xfId="0" applyFont="1" applyBorder="1" applyAlignment="1">
      <alignment horizontal="center" wrapText="1"/>
    </xf>
    <xf numFmtId="168" fontId="48" fillId="38" borderId="50" xfId="2" applyNumberFormat="1" applyFont="1" applyFill="1" applyBorder="1" applyAlignment="1">
      <alignment horizontal="center" vertical="center"/>
    </xf>
    <xf numFmtId="168" fontId="48" fillId="38" borderId="51" xfId="2" applyNumberFormat="1" applyFont="1" applyFill="1" applyBorder="1" applyAlignment="1">
      <alignment horizontal="center" vertical="center"/>
    </xf>
    <xf numFmtId="168" fontId="48" fillId="38" borderId="52" xfId="2" applyNumberFormat="1" applyFont="1" applyFill="1" applyBorder="1" applyAlignment="1">
      <alignment horizontal="center" vertical="center"/>
    </xf>
    <xf numFmtId="164" fontId="47" fillId="40" borderId="126" xfId="120" applyNumberFormat="1" applyFont="1" applyFill="1" applyBorder="1" applyAlignment="1">
      <alignment horizontal="center" vertical="center"/>
    </xf>
    <xf numFmtId="164" fontId="47" fillId="40" borderId="122" xfId="120" applyNumberFormat="1" applyFont="1" applyFill="1" applyBorder="1" applyAlignment="1">
      <alignment horizontal="center" vertical="center"/>
    </xf>
    <xf numFmtId="164" fontId="47" fillId="40" borderId="107" xfId="120" applyNumberFormat="1" applyFont="1" applyFill="1" applyBorder="1" applyAlignment="1">
      <alignment horizontal="center" vertical="center"/>
    </xf>
    <xf numFmtId="168" fontId="48" fillId="40" borderId="8" xfId="2" applyNumberFormat="1" applyFont="1" applyFill="1" applyBorder="1" applyAlignment="1">
      <alignment horizontal="center" vertical="center"/>
    </xf>
    <xf numFmtId="168" fontId="48" fillId="40" borderId="10" xfId="2" applyNumberFormat="1" applyFont="1" applyFill="1" applyBorder="1" applyAlignment="1">
      <alignment horizontal="center" vertical="center"/>
    </xf>
    <xf numFmtId="168" fontId="48" fillId="40" borderId="11" xfId="2" applyNumberFormat="1" applyFont="1" applyFill="1" applyBorder="1" applyAlignment="1">
      <alignment horizontal="center" vertical="center"/>
    </xf>
    <xf numFmtId="0" fontId="15" fillId="0" borderId="64" xfId="0" applyFont="1" applyBorder="1" applyAlignment="1"/>
    <xf numFmtId="0" fontId="15" fillId="0" borderId="35" xfId="0" applyFont="1" applyBorder="1" applyAlignment="1"/>
    <xf numFmtId="0" fontId="15" fillId="0" borderId="69" xfId="0" applyFont="1" applyBorder="1" applyAlignment="1"/>
    <xf numFmtId="0" fontId="15" fillId="0" borderId="71" xfId="0" applyFont="1" applyBorder="1" applyAlignment="1"/>
    <xf numFmtId="0" fontId="47" fillId="0" borderId="100" xfId="0" applyFont="1" applyFill="1" applyBorder="1" applyAlignment="1">
      <alignment horizontal="center"/>
    </xf>
    <xf numFmtId="0" fontId="47" fillId="0" borderId="98" xfId="0" applyFont="1" applyFill="1" applyBorder="1" applyAlignment="1">
      <alignment horizontal="center"/>
    </xf>
    <xf numFmtId="0" fontId="15" fillId="0" borderId="35" xfId="0" applyFont="1" applyFill="1" applyBorder="1" applyAlignment="1">
      <alignment wrapText="1"/>
    </xf>
    <xf numFmtId="0" fontId="13" fillId="38" borderId="8" xfId="0" applyFont="1" applyFill="1" applyBorder="1" applyAlignment="1">
      <alignment horizontal="center" wrapText="1"/>
    </xf>
    <xf numFmtId="0" fontId="13" fillId="38" borderId="10" xfId="0" applyFont="1" applyFill="1" applyBorder="1" applyAlignment="1">
      <alignment horizontal="center" wrapText="1"/>
    </xf>
    <xf numFmtId="0" fontId="13" fillId="38" borderId="11" xfId="0" applyFont="1" applyFill="1" applyBorder="1" applyAlignment="1">
      <alignment horizontal="center" wrapText="1"/>
    </xf>
    <xf numFmtId="0" fontId="45" fillId="38" borderId="127" xfId="2" applyFont="1" applyFill="1" applyBorder="1" applyAlignment="1">
      <alignment horizontal="center"/>
    </xf>
    <xf numFmtId="0" fontId="45" fillId="38" borderId="128" xfId="2" applyFont="1" applyFill="1" applyBorder="1" applyAlignment="1">
      <alignment horizontal="center"/>
    </xf>
    <xf numFmtId="0" fontId="45" fillId="38" borderId="129" xfId="2" applyFont="1" applyFill="1" applyBorder="1" applyAlignment="1">
      <alignment horizontal="center"/>
    </xf>
    <xf numFmtId="0" fontId="56" fillId="0" borderId="105" xfId="155" applyFont="1" applyFill="1" applyBorder="1" applyAlignment="1">
      <alignment horizontal="center" vertical="center"/>
    </xf>
    <xf numFmtId="0" fontId="56" fillId="0" borderId="9" xfId="155" applyFont="1" applyFill="1" applyBorder="1" applyAlignment="1">
      <alignment horizontal="center" vertical="center"/>
    </xf>
    <xf numFmtId="0" fontId="56" fillId="0" borderId="38" xfId="155" applyFont="1" applyFill="1" applyBorder="1" applyAlignment="1">
      <alignment horizontal="center" vertical="center"/>
    </xf>
    <xf numFmtId="0" fontId="13" fillId="0" borderId="55" xfId="0" applyFont="1" applyFill="1" applyBorder="1" applyAlignment="1">
      <alignment horizontal="center"/>
    </xf>
    <xf numFmtId="0" fontId="13" fillId="0" borderId="56" xfId="0" applyFont="1" applyFill="1" applyBorder="1" applyAlignment="1">
      <alignment horizontal="center"/>
    </xf>
    <xf numFmtId="0" fontId="13" fillId="0" borderId="46" xfId="0" applyFont="1" applyFill="1" applyBorder="1" applyAlignment="1">
      <alignment horizontal="center"/>
    </xf>
    <xf numFmtId="0" fontId="57" fillId="0" borderId="55" xfId="0" applyFont="1" applyFill="1" applyBorder="1" applyAlignment="1">
      <alignment horizontal="center"/>
    </xf>
    <xf numFmtId="0" fontId="57" fillId="0" borderId="56" xfId="0" applyFont="1" applyFill="1" applyBorder="1" applyAlignment="1">
      <alignment horizontal="center"/>
    </xf>
    <xf numFmtId="0" fontId="57" fillId="0" borderId="46" xfId="0" applyFont="1" applyFill="1" applyBorder="1" applyAlignment="1">
      <alignment horizontal="center"/>
    </xf>
    <xf numFmtId="0" fontId="59" fillId="0" borderId="15" xfId="0" applyFont="1" applyFill="1" applyBorder="1" applyAlignment="1">
      <alignment horizontal="left" wrapText="1"/>
    </xf>
    <xf numFmtId="0" fontId="59" fillId="0" borderId="13" xfId="0" applyFont="1" applyFill="1" applyBorder="1" applyAlignment="1">
      <alignment horizontal="left" wrapText="1"/>
    </xf>
    <xf numFmtId="0" fontId="66" fillId="38" borderId="50" xfId="0" applyFont="1" applyFill="1" applyBorder="1" applyAlignment="1">
      <alignment horizontal="center" wrapText="1"/>
    </xf>
    <xf numFmtId="0" fontId="65" fillId="0" borderId="51" xfId="0" applyFont="1" applyBorder="1" applyAlignment="1">
      <alignment horizontal="center" wrapText="1"/>
    </xf>
    <xf numFmtId="0" fontId="65" fillId="0" borderId="52" xfId="0" applyFont="1" applyBorder="1" applyAlignment="1">
      <alignment horizontal="center" wrapText="1"/>
    </xf>
    <xf numFmtId="0" fontId="66" fillId="38" borderId="8" xfId="0" applyFont="1" applyFill="1" applyBorder="1" applyAlignment="1">
      <alignment horizontal="center" wrapText="1"/>
    </xf>
    <xf numFmtId="0" fontId="66" fillId="38" borderId="10" xfId="0" applyFont="1" applyFill="1" applyBorder="1" applyAlignment="1">
      <alignment horizontal="center" wrapText="1"/>
    </xf>
    <xf numFmtId="0" fontId="66" fillId="38" borderId="11" xfId="0" applyFont="1" applyFill="1" applyBorder="1" applyAlignment="1">
      <alignment horizontal="center" wrapText="1"/>
    </xf>
    <xf numFmtId="0" fontId="63" fillId="38" borderId="75" xfId="2" applyFont="1" applyFill="1" applyBorder="1" applyAlignment="1">
      <alignment horizontal="center" wrapText="1"/>
    </xf>
    <xf numFmtId="0" fontId="63" fillId="38" borderId="76" xfId="2" applyFont="1" applyFill="1" applyBorder="1" applyAlignment="1">
      <alignment horizontal="center"/>
    </xf>
    <xf numFmtId="0" fontId="63" fillId="38" borderId="77" xfId="2" applyFont="1" applyFill="1" applyBorder="1" applyAlignment="1">
      <alignment horizontal="center"/>
    </xf>
    <xf numFmtId="0" fontId="63" fillId="0" borderId="105" xfId="155" applyFont="1" applyFill="1" applyBorder="1" applyAlignment="1">
      <alignment horizontal="center" vertical="center"/>
    </xf>
    <xf numFmtId="0" fontId="63" fillId="0" borderId="9" xfId="155" applyFont="1" applyFill="1" applyBorder="1" applyAlignment="1">
      <alignment horizontal="center" vertical="center"/>
    </xf>
    <xf numFmtId="0" fontId="63" fillId="0" borderId="38" xfId="155" applyFont="1" applyFill="1" applyBorder="1" applyAlignment="1">
      <alignment horizontal="center" vertical="center"/>
    </xf>
    <xf numFmtId="0" fontId="48" fillId="40" borderId="8" xfId="0" applyFont="1" applyFill="1" applyBorder="1" applyAlignment="1">
      <alignment horizontal="center" wrapText="1"/>
    </xf>
    <xf numFmtId="0" fontId="48" fillId="40" borderId="10" xfId="0" applyFont="1" applyFill="1" applyBorder="1" applyAlignment="1">
      <alignment horizontal="center" wrapText="1"/>
    </xf>
    <xf numFmtId="0" fontId="48" fillId="40" borderId="11" xfId="0" applyFont="1" applyFill="1" applyBorder="1" applyAlignment="1">
      <alignment horizontal="center" wrapText="1"/>
    </xf>
    <xf numFmtId="166" fontId="48" fillId="0" borderId="0" xfId="0" applyNumberFormat="1" applyFont="1" applyBorder="1" applyAlignment="1">
      <alignment horizontal="center"/>
    </xf>
    <xf numFmtId="0" fontId="16" fillId="38" borderId="69" xfId="0" applyFont="1" applyFill="1" applyBorder="1" applyAlignment="1">
      <alignment horizontal="center" wrapText="1"/>
    </xf>
    <xf numFmtId="0" fontId="16" fillId="38" borderId="9" xfId="0" applyFont="1" applyFill="1" applyBorder="1" applyAlignment="1">
      <alignment horizontal="center" wrapText="1"/>
    </xf>
    <xf numFmtId="0" fontId="16" fillId="38" borderId="70" xfId="0" applyFont="1" applyFill="1" applyBorder="1" applyAlignment="1">
      <alignment horizontal="center" wrapText="1"/>
    </xf>
    <xf numFmtId="0" fontId="47" fillId="0" borderId="40" xfId="155" applyFont="1" applyFill="1" applyBorder="1" applyAlignment="1">
      <alignment horizontal="center" vertical="center"/>
    </xf>
    <xf numFmtId="0" fontId="47" fillId="0" borderId="32" xfId="155" applyFont="1" applyFill="1" applyBorder="1" applyAlignment="1">
      <alignment horizontal="center" vertical="center"/>
    </xf>
    <xf numFmtId="0" fontId="47" fillId="0" borderId="42" xfId="155" applyFont="1" applyFill="1" applyBorder="1" applyAlignment="1">
      <alignment horizontal="center" vertical="center"/>
    </xf>
    <xf numFmtId="0" fontId="15" fillId="0" borderId="55" xfId="0" applyFont="1" applyFill="1" applyBorder="1" applyAlignment="1">
      <alignment horizontal="center"/>
    </xf>
    <xf numFmtId="0" fontId="15" fillId="0" borderId="56" xfId="0" applyFont="1" applyFill="1" applyBorder="1" applyAlignment="1">
      <alignment horizontal="center"/>
    </xf>
    <xf numFmtId="0" fontId="15" fillId="0" borderId="46" xfId="0" applyFont="1" applyFill="1" applyBorder="1" applyAlignment="1">
      <alignment horizontal="center"/>
    </xf>
    <xf numFmtId="0" fontId="48" fillId="40" borderId="50" xfId="0" applyFont="1" applyFill="1" applyBorder="1" applyAlignment="1">
      <alignment horizontal="center" wrapText="1"/>
    </xf>
    <xf numFmtId="0" fontId="48" fillId="40" borderId="51" xfId="0" applyFont="1" applyFill="1" applyBorder="1" applyAlignment="1">
      <alignment horizontal="center" wrapText="1"/>
    </xf>
    <xf numFmtId="0" fontId="48" fillId="40" borderId="52" xfId="0" applyFont="1" applyFill="1" applyBorder="1" applyAlignment="1">
      <alignment horizontal="center" wrapText="1"/>
    </xf>
    <xf numFmtId="0" fontId="15" fillId="0" borderId="54" xfId="0" applyFont="1" applyFill="1" applyBorder="1" applyAlignment="1">
      <alignment horizontal="left" wrapText="1"/>
    </xf>
    <xf numFmtId="0" fontId="15" fillId="0" borderId="32" xfId="0" applyFont="1" applyFill="1" applyBorder="1" applyAlignment="1">
      <alignment horizontal="left" wrapText="1"/>
    </xf>
    <xf numFmtId="0" fontId="97" fillId="38" borderId="50" xfId="0" applyFont="1" applyFill="1" applyBorder="1" applyAlignment="1">
      <alignment horizontal="center" wrapText="1"/>
    </xf>
    <xf numFmtId="0" fontId="97" fillId="38" borderId="51" xfId="0" applyFont="1" applyFill="1" applyBorder="1" applyAlignment="1">
      <alignment horizontal="center" wrapText="1"/>
    </xf>
    <xf numFmtId="0" fontId="97" fillId="38" borderId="52" xfId="0" applyFont="1" applyFill="1" applyBorder="1" applyAlignment="1">
      <alignment horizontal="center" wrapText="1"/>
    </xf>
    <xf numFmtId="0" fontId="98" fillId="38" borderId="8" xfId="0" applyFont="1" applyFill="1" applyBorder="1" applyAlignment="1">
      <alignment horizontal="center" wrapText="1"/>
    </xf>
    <xf numFmtId="0" fontId="98" fillId="38" borderId="10" xfId="0" applyFont="1" applyFill="1" applyBorder="1" applyAlignment="1">
      <alignment horizontal="center" wrapText="1"/>
    </xf>
    <xf numFmtId="0" fontId="98" fillId="38" borderId="11" xfId="0" applyFont="1" applyFill="1" applyBorder="1" applyAlignment="1">
      <alignment horizontal="center" wrapText="1"/>
    </xf>
    <xf numFmtId="0" fontId="97" fillId="38" borderId="75" xfId="2" applyFont="1" applyFill="1" applyBorder="1" applyAlignment="1">
      <alignment horizontal="center" wrapText="1"/>
    </xf>
    <xf numFmtId="0" fontId="97" fillId="38" borderId="76" xfId="2" applyFont="1" applyFill="1" applyBorder="1" applyAlignment="1">
      <alignment horizontal="center"/>
    </xf>
    <xf numFmtId="0" fontId="97" fillId="38" borderId="77" xfId="2" applyFont="1" applyFill="1" applyBorder="1" applyAlignment="1">
      <alignment horizontal="center"/>
    </xf>
    <xf numFmtId="0" fontId="97" fillId="0" borderId="105" xfId="155" applyFont="1" applyFill="1" applyBorder="1" applyAlignment="1">
      <alignment horizontal="center" vertical="center"/>
    </xf>
    <xf numFmtId="0" fontId="97" fillId="0" borderId="9" xfId="155" applyFont="1" applyFill="1" applyBorder="1" applyAlignment="1">
      <alignment horizontal="center" vertical="center"/>
    </xf>
    <xf numFmtId="0" fontId="98" fillId="0" borderId="55" xfId="0" applyFont="1" applyFill="1" applyBorder="1" applyAlignment="1">
      <alignment horizontal="center"/>
    </xf>
    <xf numFmtId="0" fontId="98" fillId="0" borderId="56" xfId="0" applyFont="1" applyFill="1" applyBorder="1" applyAlignment="1">
      <alignment horizontal="center"/>
    </xf>
    <xf numFmtId="0" fontId="15" fillId="38" borderId="8" xfId="0" applyFont="1" applyFill="1" applyBorder="1" applyAlignment="1">
      <alignment horizontal="center" wrapText="1"/>
    </xf>
    <xf numFmtId="0" fontId="15" fillId="38" borderId="10" xfId="0" applyFont="1" applyFill="1" applyBorder="1" applyAlignment="1">
      <alignment horizontal="center" wrapText="1"/>
    </xf>
    <xf numFmtId="0" fontId="15" fillId="38" borderId="11" xfId="0" applyFont="1" applyFill="1" applyBorder="1" applyAlignment="1">
      <alignment horizontal="center" wrapText="1"/>
    </xf>
    <xf numFmtId="0" fontId="45" fillId="0" borderId="0" xfId="120" applyFont="1" applyBorder="1" applyAlignment="1">
      <alignment horizontal="left" wrapText="1"/>
    </xf>
    <xf numFmtId="0" fontId="45" fillId="0" borderId="16" xfId="120" applyFont="1" applyBorder="1" applyAlignment="1">
      <alignment horizontal="left" wrapText="1"/>
    </xf>
    <xf numFmtId="0" fontId="56" fillId="0" borderId="112" xfId="155" applyFont="1" applyFill="1" applyBorder="1" applyAlignment="1">
      <alignment horizontal="center" vertical="center"/>
    </xf>
    <xf numFmtId="0" fontId="56" fillId="0" borderId="51" xfId="155" applyFont="1" applyFill="1" applyBorder="1" applyAlignment="1">
      <alignment horizontal="center" vertical="center"/>
    </xf>
    <xf numFmtId="0" fontId="13" fillId="0" borderId="50" xfId="0" applyFont="1" applyFill="1" applyBorder="1" applyAlignment="1">
      <alignment horizontal="center"/>
    </xf>
    <xf numFmtId="0" fontId="13" fillId="0" borderId="51" xfId="0" applyFont="1" applyFill="1" applyBorder="1" applyAlignment="1">
      <alignment horizontal="center"/>
    </xf>
    <xf numFmtId="0" fontId="54" fillId="44" borderId="35" xfId="121" applyFont="1" applyFill="1" applyBorder="1" applyAlignment="1">
      <alignment horizontal="center"/>
    </xf>
    <xf numFmtId="0" fontId="57" fillId="42" borderId="41" xfId="0" applyFont="1" applyFill="1" applyBorder="1" applyAlignment="1">
      <alignment horizontal="center"/>
    </xf>
    <xf numFmtId="0" fontId="54" fillId="0" borderId="35" xfId="121" applyFont="1" applyFill="1" applyBorder="1" applyAlignment="1">
      <alignment horizontal="center"/>
    </xf>
    <xf numFmtId="0" fontId="81" fillId="0" borderId="35" xfId="121" applyFont="1" applyFill="1" applyBorder="1" applyAlignment="1">
      <alignment horizontal="center" vertical="center"/>
    </xf>
    <xf numFmtId="0" fontId="57" fillId="0" borderId="35" xfId="0" applyFont="1" applyFill="1" applyBorder="1" applyAlignment="1">
      <alignment horizontal="center" wrapText="1"/>
    </xf>
    <xf numFmtId="0" fontId="81" fillId="44" borderId="35" xfId="121" applyFont="1" applyFill="1" applyBorder="1" applyAlignment="1">
      <alignment horizontal="center"/>
    </xf>
    <xf numFmtId="0" fontId="54" fillId="43" borderId="69" xfId="2" applyFont="1" applyFill="1" applyBorder="1" applyAlignment="1">
      <alignment horizontal="center"/>
    </xf>
    <xf numFmtId="0" fontId="54" fillId="43" borderId="9" xfId="2" applyFont="1" applyFill="1" applyBorder="1" applyAlignment="1">
      <alignment horizontal="center"/>
    </xf>
    <xf numFmtId="0" fontId="54" fillId="43" borderId="70" xfId="2" applyFont="1" applyFill="1" applyBorder="1" applyAlignment="1">
      <alignment horizontal="center"/>
    </xf>
    <xf numFmtId="0" fontId="62" fillId="0" borderId="0" xfId="0" applyFont="1" applyFill="1" applyBorder="1" applyAlignment="1">
      <alignment horizontal="center"/>
    </xf>
    <xf numFmtId="0" fontId="56" fillId="45" borderId="119" xfId="2" applyFont="1" applyFill="1" applyBorder="1" applyAlignment="1">
      <alignment horizontal="center"/>
    </xf>
    <xf numFmtId="0" fontId="56" fillId="45" borderId="108" xfId="2" applyFont="1" applyFill="1" applyBorder="1" applyAlignment="1">
      <alignment horizontal="center"/>
    </xf>
    <xf numFmtId="0" fontId="56" fillId="45" borderId="109" xfId="2" applyFont="1" applyFill="1" applyBorder="1" applyAlignment="1">
      <alignment horizontal="center"/>
    </xf>
    <xf numFmtId="0" fontId="54" fillId="45" borderId="119" xfId="2" applyFont="1" applyFill="1" applyBorder="1" applyAlignment="1">
      <alignment horizontal="center"/>
    </xf>
    <xf numFmtId="0" fontId="54" fillId="45" borderId="108" xfId="2" applyFont="1" applyFill="1" applyBorder="1" applyAlignment="1">
      <alignment horizontal="center"/>
    </xf>
    <xf numFmtId="0" fontId="54" fillId="45" borderId="109" xfId="2" applyFont="1" applyFill="1" applyBorder="1" applyAlignment="1">
      <alignment horizontal="center"/>
    </xf>
    <xf numFmtId="0" fontId="54" fillId="45" borderId="69" xfId="2" applyFont="1" applyFill="1" applyBorder="1" applyAlignment="1">
      <alignment horizontal="center"/>
    </xf>
    <xf numFmtId="0" fontId="54" fillId="45" borderId="9" xfId="2" applyFont="1" applyFill="1" applyBorder="1" applyAlignment="1">
      <alignment horizontal="center"/>
    </xf>
    <xf numFmtId="0" fontId="54" fillId="45" borderId="70" xfId="2" applyFont="1" applyFill="1" applyBorder="1" applyAlignment="1">
      <alignment horizontal="center"/>
    </xf>
    <xf numFmtId="0" fontId="50" fillId="43" borderId="69" xfId="0" applyFont="1" applyFill="1" applyBorder="1" applyAlignment="1">
      <alignment horizontal="center"/>
    </xf>
    <xf numFmtId="0" fontId="50" fillId="43" borderId="9" xfId="0" applyFont="1" applyFill="1" applyBorder="1" applyAlignment="1">
      <alignment horizontal="center"/>
    </xf>
    <xf numFmtId="0" fontId="50" fillId="43" borderId="70" xfId="0" applyFont="1" applyFill="1" applyBorder="1" applyAlignment="1">
      <alignment horizontal="center"/>
    </xf>
    <xf numFmtId="0" fontId="81" fillId="44" borderId="90" xfId="121" applyFont="1" applyFill="1" applyBorder="1" applyAlignment="1">
      <alignment horizontal="center"/>
    </xf>
    <xf numFmtId="0" fontId="54" fillId="0" borderId="90" xfId="121" applyFont="1" applyFill="1" applyBorder="1" applyAlignment="1">
      <alignment horizontal="center"/>
    </xf>
    <xf numFmtId="0" fontId="81" fillId="0" borderId="90" xfId="121" applyFont="1" applyFill="1" applyBorder="1" applyAlignment="1">
      <alignment horizontal="center" vertical="center"/>
    </xf>
    <xf numFmtId="0" fontId="57" fillId="0" borderId="126" xfId="0" applyFont="1" applyFill="1" applyBorder="1" applyAlignment="1">
      <alignment horizontal="center" wrapText="1"/>
    </xf>
    <xf numFmtId="0" fontId="57" fillId="0" borderId="122" xfId="0" applyFont="1" applyFill="1" applyBorder="1" applyAlignment="1">
      <alignment horizontal="center"/>
    </xf>
    <xf numFmtId="0" fontId="57" fillId="0" borderId="90" xfId="0" applyFont="1" applyFill="1" applyBorder="1" applyAlignment="1">
      <alignment horizontal="center"/>
    </xf>
    <xf numFmtId="0" fontId="57" fillId="0" borderId="35" xfId="0" applyFont="1" applyFill="1" applyBorder="1" applyAlignment="1">
      <alignment horizontal="center"/>
    </xf>
    <xf numFmtId="0" fontId="57" fillId="0" borderId="90" xfId="0" applyFont="1" applyFill="1" applyBorder="1" applyAlignment="1">
      <alignment horizontal="center" wrapText="1"/>
    </xf>
    <xf numFmtId="0" fontId="57" fillId="0" borderId="126" xfId="0" applyFont="1" applyFill="1" applyBorder="1" applyAlignment="1">
      <alignment horizontal="center"/>
    </xf>
    <xf numFmtId="0" fontId="57" fillId="0" borderId="122" xfId="0" applyFont="1" applyFill="1" applyBorder="1" applyAlignment="1">
      <alignment horizontal="center" wrapText="1"/>
    </xf>
    <xf numFmtId="0" fontId="54" fillId="44" borderId="90" xfId="121" applyFont="1" applyFill="1" applyBorder="1" applyAlignment="1">
      <alignment horizontal="center"/>
    </xf>
    <xf numFmtId="0" fontId="54" fillId="44" borderId="100" xfId="121" applyFont="1" applyFill="1" applyBorder="1" applyAlignment="1">
      <alignment horizontal="center"/>
    </xf>
    <xf numFmtId="0" fontId="54" fillId="44" borderId="98" xfId="121" applyFont="1" applyFill="1" applyBorder="1" applyAlignment="1">
      <alignment horizontal="center"/>
    </xf>
    <xf numFmtId="0" fontId="59" fillId="42" borderId="126" xfId="0" applyFont="1" applyFill="1" applyBorder="1" applyAlignment="1">
      <alignment horizontal="center"/>
    </xf>
    <xf numFmtId="0" fontId="59" fillId="42" borderId="122" xfId="0" applyFont="1" applyFill="1" applyBorder="1" applyAlignment="1">
      <alignment horizontal="center"/>
    </xf>
    <xf numFmtId="0" fontId="59" fillId="42" borderId="107" xfId="0" applyFont="1" applyFill="1" applyBorder="1" applyAlignment="1">
      <alignment horizontal="center"/>
    </xf>
    <xf numFmtId="0" fontId="57" fillId="42" borderId="40" xfId="0" applyFont="1" applyFill="1" applyBorder="1" applyAlignment="1">
      <alignment horizontal="center"/>
    </xf>
    <xf numFmtId="0" fontId="11" fillId="0" borderId="0" xfId="0" applyFont="1" applyAlignment="1">
      <alignment wrapText="1"/>
    </xf>
    <xf numFmtId="164" fontId="15" fillId="0" borderId="107" xfId="0" applyNumberFormat="1" applyFont="1" applyFill="1" applyBorder="1"/>
    <xf numFmtId="0" fontId="15" fillId="0" borderId="0" xfId="0" applyFont="1" applyFill="1"/>
    <xf numFmtId="0" fontId="15" fillId="0" borderId="84" xfId="0" applyFont="1" applyFill="1" applyBorder="1" applyAlignment="1">
      <alignment wrapText="1"/>
    </xf>
    <xf numFmtId="8" fontId="15" fillId="0" borderId="85" xfId="0" applyNumberFormat="1" applyFont="1" applyFill="1" applyBorder="1"/>
    <xf numFmtId="0" fontId="15" fillId="0" borderId="66" xfId="0" applyFont="1" applyFill="1" applyBorder="1"/>
    <xf numFmtId="0" fontId="15" fillId="0" borderId="64" xfId="0" applyFont="1" applyFill="1" applyBorder="1" applyAlignment="1">
      <alignment wrapText="1"/>
    </xf>
    <xf numFmtId="0" fontId="47" fillId="0" borderId="122" xfId="0" applyFont="1" applyFill="1" applyBorder="1" applyAlignment="1">
      <alignment wrapText="1"/>
    </xf>
    <xf numFmtId="164" fontId="47" fillId="0" borderId="107" xfId="0" applyNumberFormat="1" applyFont="1" applyFill="1" applyBorder="1" applyAlignment="1">
      <alignment wrapText="1"/>
    </xf>
    <xf numFmtId="0" fontId="47" fillId="0" borderId="126" xfId="0" applyFont="1" applyFill="1" applyBorder="1" applyAlignment="1">
      <alignment wrapText="1"/>
    </xf>
    <xf numFmtId="164" fontId="47" fillId="0" borderId="126" xfId="120" applyNumberFormat="1" applyFont="1" applyFill="1" applyBorder="1"/>
    <xf numFmtId="0" fontId="47" fillId="0" borderId="138" xfId="0" applyFont="1" applyFill="1" applyBorder="1" applyAlignment="1">
      <alignment wrapText="1"/>
    </xf>
    <xf numFmtId="0" fontId="47" fillId="0" borderId="90" xfId="0" applyFont="1" applyFill="1" applyBorder="1" applyAlignment="1">
      <alignment wrapText="1"/>
    </xf>
    <xf numFmtId="0" fontId="47" fillId="0" borderId="35" xfId="0" applyFont="1" applyFill="1" applyBorder="1" applyAlignment="1">
      <alignment wrapText="1"/>
    </xf>
    <xf numFmtId="8" fontId="47" fillId="0" borderId="122" xfId="0" applyNumberFormat="1" applyFont="1" applyFill="1" applyBorder="1" applyAlignment="1">
      <alignment wrapText="1"/>
    </xf>
    <xf numFmtId="164" fontId="47" fillId="0" borderId="107" xfId="0" applyNumberFormat="1" applyFont="1" applyFill="1" applyBorder="1"/>
    <xf numFmtId="0" fontId="47" fillId="0" borderId="0" xfId="0" applyFont="1"/>
    <xf numFmtId="0" fontId="47" fillId="0" borderId="64" xfId="0" applyFont="1" applyFill="1" applyBorder="1" applyAlignment="1"/>
    <xf numFmtId="0" fontId="47" fillId="0" borderId="35" xfId="0" applyFont="1" applyFill="1" applyBorder="1" applyAlignment="1"/>
    <xf numFmtId="0" fontId="47" fillId="0" borderId="73" xfId="0" applyFont="1" applyBorder="1" applyAlignment="1">
      <alignment wrapText="1"/>
    </xf>
    <xf numFmtId="0" fontId="47" fillId="0" borderId="67" xfId="0" applyFont="1" applyBorder="1" applyAlignment="1">
      <alignment wrapText="1"/>
    </xf>
    <xf numFmtId="164" fontId="47" fillId="0" borderId="74" xfId="0" applyNumberFormat="1" applyFont="1" applyBorder="1" applyAlignment="1">
      <alignment wrapText="1"/>
    </xf>
    <xf numFmtId="164" fontId="48" fillId="37" borderId="68" xfId="54" applyNumberFormat="1" applyFont="1" applyFill="1" applyBorder="1"/>
    <xf numFmtId="9" fontId="47" fillId="0" borderId="0" xfId="1" applyNumberFormat="1" applyFont="1"/>
    <xf numFmtId="0" fontId="47" fillId="0" borderId="8" xfId="0" applyFont="1" applyFill="1" applyBorder="1" applyAlignment="1"/>
    <xf numFmtId="0" fontId="47" fillId="0" borderId="82" xfId="0" applyFont="1" applyFill="1" applyBorder="1" applyAlignment="1"/>
    <xf numFmtId="164" fontId="48" fillId="0" borderId="107" xfId="0" applyNumberFormat="1" applyFont="1" applyFill="1" applyBorder="1"/>
    <xf numFmtId="0" fontId="47" fillId="0" borderId="90" xfId="0" applyFont="1" applyFill="1" applyBorder="1" applyAlignment="1"/>
    <xf numFmtId="0" fontId="47" fillId="0" borderId="100" xfId="0" applyFont="1" applyBorder="1" applyAlignment="1">
      <alignment wrapText="1"/>
    </xf>
    <xf numFmtId="0" fontId="47" fillId="0" borderId="98" xfId="0" applyFont="1" applyBorder="1" applyAlignment="1">
      <alignment wrapText="1"/>
    </xf>
    <xf numFmtId="8" fontId="47" fillId="0" borderId="101" xfId="0" applyNumberFormat="1" applyFont="1" applyFill="1" applyBorder="1" applyAlignment="1">
      <alignment wrapText="1"/>
    </xf>
    <xf numFmtId="0" fontId="47" fillId="0" borderId="90" xfId="0" applyFont="1" applyFill="1" applyBorder="1" applyAlignment="1">
      <alignment wrapText="1"/>
    </xf>
    <xf numFmtId="8" fontId="47" fillId="0" borderId="85" xfId="0" applyNumberFormat="1" applyFont="1" applyFill="1" applyBorder="1"/>
    <xf numFmtId="0" fontId="47" fillId="0" borderId="90" xfId="0" applyFont="1" applyFill="1" applyBorder="1" applyAlignment="1"/>
    <xf numFmtId="0" fontId="47" fillId="0" borderId="100" xfId="0" applyFont="1" applyFill="1" applyBorder="1" applyAlignment="1"/>
    <xf numFmtId="164" fontId="48" fillId="37" borderId="99" xfId="0" applyNumberFormat="1" applyFont="1" applyFill="1" applyBorder="1"/>
    <xf numFmtId="0" fontId="47" fillId="0" borderId="39" xfId="0" applyFont="1" applyFill="1" applyBorder="1"/>
    <xf numFmtId="0" fontId="47" fillId="0" borderId="50" xfId="0" applyFont="1" applyFill="1" applyBorder="1" applyAlignment="1"/>
    <xf numFmtId="164" fontId="48" fillId="0" borderId="68" xfId="1247" applyNumberFormat="1" applyFont="1" applyFill="1" applyBorder="1"/>
    <xf numFmtId="8" fontId="47" fillId="0" borderId="107" xfId="0" applyNumberFormat="1" applyFont="1" applyFill="1" applyBorder="1"/>
    <xf numFmtId="164" fontId="48" fillId="37" borderId="101" xfId="120" applyNumberFormat="1" applyFont="1" applyFill="1" applyBorder="1" applyAlignment="1">
      <alignment vertical="center"/>
    </xf>
    <xf numFmtId="0" fontId="63" fillId="0" borderId="36" xfId="155" applyFont="1" applyFill="1" applyBorder="1" applyAlignment="1">
      <alignment horizontal="center" vertical="center"/>
    </xf>
    <xf numFmtId="0" fontId="63" fillId="0" borderId="36" xfId="155" applyFont="1" applyFill="1" applyBorder="1" applyAlignment="1">
      <alignment horizontal="center" vertical="center"/>
    </xf>
    <xf numFmtId="0" fontId="65" fillId="0" borderId="36" xfId="0" applyFont="1" applyFill="1" applyBorder="1"/>
    <xf numFmtId="165" fontId="64" fillId="0" borderId="36" xfId="54" applyNumberFormat="1" applyFont="1" applyFill="1" applyBorder="1"/>
    <xf numFmtId="165" fontId="126" fillId="0" borderId="36" xfId="54" applyNumberFormat="1" applyFont="1" applyFill="1" applyBorder="1"/>
    <xf numFmtId="0" fontId="65" fillId="0" borderId="36" xfId="0" applyFont="1" applyBorder="1" applyAlignment="1">
      <alignment horizontal="left" wrapText="1"/>
    </xf>
    <xf numFmtId="0" fontId="64" fillId="0" borderId="36" xfId="155" applyFont="1" applyBorder="1" applyAlignment="1"/>
    <xf numFmtId="165" fontId="65" fillId="0" borderId="36" xfId="3" applyNumberFormat="1" applyFont="1" applyBorder="1" applyAlignment="1">
      <alignment horizontal="center"/>
    </xf>
    <xf numFmtId="0" fontId="64" fillId="0" borderId="36" xfId="120" applyFont="1" applyBorder="1"/>
    <xf numFmtId="0" fontId="64" fillId="0" borderId="36" xfId="120" applyFont="1" applyBorder="1" applyAlignment="1">
      <alignment horizontal="left" wrapText="1"/>
    </xf>
    <xf numFmtId="0" fontId="66" fillId="0" borderId="36" xfId="0" applyFont="1" applyFill="1" applyBorder="1" applyAlignment="1">
      <alignment horizontal="center"/>
    </xf>
    <xf numFmtId="165" fontId="65" fillId="0" borderId="36" xfId="3" applyNumberFormat="1" applyFont="1" applyFill="1" applyBorder="1" applyAlignment="1">
      <alignment horizontal="center"/>
    </xf>
    <xf numFmtId="10" fontId="65" fillId="0" borderId="36" xfId="192" applyNumberFormat="1" applyFont="1" applyFill="1" applyBorder="1" applyAlignment="1">
      <alignment horizontal="center"/>
    </xf>
    <xf numFmtId="165" fontId="65" fillId="0" borderId="36" xfId="3" applyNumberFormat="1" applyFont="1" applyFill="1" applyBorder="1" applyAlignment="1">
      <alignment horizontal="left" vertical="top" wrapText="1"/>
    </xf>
    <xf numFmtId="7" fontId="65" fillId="0" borderId="36" xfId="3" applyNumberFormat="1" applyFont="1" applyBorder="1" applyAlignment="1">
      <alignment horizontal="center"/>
    </xf>
    <xf numFmtId="10" fontId="65" fillId="0" borderId="36" xfId="1" applyNumberFormat="1" applyFont="1" applyBorder="1" applyAlignment="1">
      <alignment horizontal="center"/>
    </xf>
    <xf numFmtId="0" fontId="65" fillId="0" borderId="36" xfId="0" applyFont="1" applyBorder="1"/>
    <xf numFmtId="5" fontId="65" fillId="0" borderId="36" xfId="3" applyNumberFormat="1" applyFont="1" applyBorder="1" applyAlignment="1">
      <alignment horizontal="center"/>
    </xf>
    <xf numFmtId="0" fontId="65" fillId="0" borderId="36" xfId="0" applyFont="1" applyFill="1" applyBorder="1" applyAlignment="1"/>
    <xf numFmtId="7" fontId="65" fillId="0" borderId="36" xfId="1" applyNumberFormat="1" applyFont="1" applyFill="1" applyBorder="1" applyAlignment="1">
      <alignment horizontal="center"/>
    </xf>
    <xf numFmtId="0" fontId="63" fillId="0" borderId="36" xfId="155" applyFont="1" applyFill="1" applyBorder="1"/>
    <xf numFmtId="10" fontId="64" fillId="0" borderId="36" xfId="192" applyNumberFormat="1" applyFont="1" applyFill="1" applyBorder="1" applyAlignment="1">
      <alignment horizontal="center"/>
    </xf>
    <xf numFmtId="0" fontId="65" fillId="0" borderId="36" xfId="0" applyFont="1" applyBorder="1" applyAlignment="1">
      <alignment horizontal="left"/>
    </xf>
    <xf numFmtId="5" fontId="1" fillId="0" borderId="0" xfId="3" applyNumberFormat="1" applyFont="1" applyFill="1" applyBorder="1" applyAlignment="1">
      <alignment horizontal="center"/>
    </xf>
    <xf numFmtId="5" fontId="45" fillId="0" borderId="30" xfId="54" applyNumberFormat="1" applyFont="1" applyFill="1" applyBorder="1" applyAlignment="1">
      <alignment horizontal="center"/>
    </xf>
    <xf numFmtId="8" fontId="1" fillId="0" borderId="122" xfId="0" applyNumberFormat="1" applyFont="1" applyFill="1" applyBorder="1" applyAlignment="1">
      <alignment wrapText="1"/>
    </xf>
    <xf numFmtId="164" fontId="66" fillId="0" borderId="16" xfId="0" applyNumberFormat="1" applyFont="1" applyFill="1" applyBorder="1"/>
    <xf numFmtId="0" fontId="65" fillId="0" borderId="0" xfId="0" applyFont="1" applyFill="1"/>
    <xf numFmtId="164" fontId="65" fillId="0" borderId="0" xfId="0" applyNumberFormat="1" applyFont="1" applyFill="1" applyBorder="1" applyAlignment="1">
      <alignment wrapText="1"/>
    </xf>
    <xf numFmtId="164" fontId="65" fillId="0" borderId="16" xfId="0" applyNumberFormat="1" applyFont="1" applyFill="1" applyBorder="1"/>
    <xf numFmtId="164" fontId="65" fillId="0" borderId="51" xfId="0" applyNumberFormat="1" applyFont="1" applyFill="1" applyBorder="1" applyAlignment="1">
      <alignment wrapText="1"/>
    </xf>
    <xf numFmtId="164" fontId="66" fillId="37" borderId="52" xfId="0" applyNumberFormat="1" applyFont="1" applyFill="1" applyBorder="1"/>
    <xf numFmtId="0" fontId="98" fillId="0" borderId="8" xfId="0" applyFont="1" applyFill="1" applyBorder="1" applyAlignment="1">
      <alignment horizontal="center"/>
    </xf>
    <xf numFmtId="0" fontId="98" fillId="0" borderId="10" xfId="0" applyFont="1" applyFill="1" applyBorder="1" applyAlignment="1">
      <alignment horizontal="center"/>
    </xf>
    <xf numFmtId="165" fontId="75" fillId="0" borderId="11" xfId="3" applyNumberFormat="1" applyFont="1" applyFill="1" applyBorder="1" applyAlignment="1">
      <alignment horizontal="center"/>
    </xf>
    <xf numFmtId="165" fontId="75" fillId="0" borderId="140" xfId="3" applyNumberFormat="1" applyFont="1" applyFill="1" applyBorder="1" applyAlignment="1">
      <alignment horizontal="left" vertical="top" wrapText="1"/>
    </xf>
    <xf numFmtId="8" fontId="101" fillId="0" borderId="36" xfId="0" applyNumberFormat="1" applyFont="1" applyFill="1" applyBorder="1" applyAlignment="1">
      <alignment wrapText="1"/>
    </xf>
    <xf numFmtId="8" fontId="97" fillId="0" borderId="65" xfId="0" applyNumberFormat="1" applyFont="1" applyFill="1" applyBorder="1"/>
    <xf numFmtId="7" fontId="101" fillId="0" borderId="36" xfId="0" applyNumberFormat="1" applyFont="1" applyFill="1" applyBorder="1" applyAlignment="1">
      <alignment wrapText="1"/>
    </xf>
    <xf numFmtId="7" fontId="101" fillId="0" borderId="65" xfId="0" applyNumberFormat="1" applyFont="1" applyFill="1" applyBorder="1"/>
    <xf numFmtId="8" fontId="47" fillId="0" borderId="10" xfId="0" applyNumberFormat="1" applyFont="1" applyFill="1" applyBorder="1" applyAlignment="1">
      <alignment wrapText="1"/>
    </xf>
    <xf numFmtId="8" fontId="47" fillId="0" borderId="11" xfId="0" applyNumberFormat="1" applyFont="1" applyFill="1" applyBorder="1" applyAlignment="1">
      <alignment wrapText="1"/>
    </xf>
    <xf numFmtId="44" fontId="47" fillId="0" borderId="14" xfId="0" applyNumberFormat="1" applyFont="1" applyFill="1" applyBorder="1" applyAlignment="1">
      <alignment wrapText="1"/>
    </xf>
    <xf numFmtId="0" fontId="1" fillId="0" borderId="8" xfId="0" applyFont="1" applyFill="1" applyBorder="1"/>
    <xf numFmtId="10" fontId="1" fillId="0" borderId="10" xfId="192" applyNumberFormat="1" applyFont="1" applyFill="1" applyBorder="1" applyAlignment="1">
      <alignment horizontal="center"/>
    </xf>
    <xf numFmtId="165" fontId="1" fillId="0" borderId="11" xfId="3" applyNumberFormat="1" applyFont="1" applyFill="1" applyBorder="1" applyAlignment="1">
      <alignment horizontal="left" vertical="top" wrapText="1"/>
    </xf>
    <xf numFmtId="0" fontId="45" fillId="0" borderId="141" xfId="155" applyFont="1" applyFill="1" applyBorder="1"/>
    <xf numFmtId="0" fontId="45" fillId="0" borderId="142" xfId="155" applyFont="1" applyFill="1" applyBorder="1"/>
    <xf numFmtId="10" fontId="45" fillId="0" borderId="142" xfId="155" applyNumberFormat="1" applyFont="1" applyFill="1" applyBorder="1" applyAlignment="1">
      <alignment horizontal="center"/>
    </xf>
    <xf numFmtId="165" fontId="1" fillId="0" borderId="140" xfId="3" applyNumberFormat="1" applyFont="1" applyFill="1" applyBorder="1" applyAlignment="1">
      <alignment horizontal="left" vertical="top" wrapText="1"/>
    </xf>
    <xf numFmtId="44" fontId="47" fillId="0" borderId="0" xfId="0" applyNumberFormat="1" applyFont="1" applyFill="1" applyBorder="1" applyAlignment="1">
      <alignment wrapText="1"/>
    </xf>
    <xf numFmtId="44" fontId="47" fillId="0" borderId="16" xfId="0" applyNumberFormat="1" applyFont="1" applyFill="1" applyBorder="1" applyAlignment="1">
      <alignment wrapText="1"/>
    </xf>
    <xf numFmtId="8" fontId="48" fillId="0" borderId="11" xfId="0" applyNumberFormat="1" applyFont="1" applyFill="1" applyBorder="1"/>
    <xf numFmtId="0" fontId="15" fillId="0" borderId="8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0" fontId="15" fillId="0" borderId="82" xfId="0" applyFont="1" applyFill="1" applyBorder="1" applyAlignment="1">
      <alignment horizontal="center"/>
    </xf>
    <xf numFmtId="165" fontId="65" fillId="0" borderId="11" xfId="3" applyNumberFormat="1" applyFont="1" applyFill="1" applyBorder="1" applyAlignment="1">
      <alignment horizontal="center"/>
    </xf>
    <xf numFmtId="165" fontId="65" fillId="0" borderId="140" xfId="3" applyNumberFormat="1" applyFont="1" applyFill="1" applyBorder="1" applyAlignment="1">
      <alignment horizontal="left" vertical="top" wrapText="1"/>
    </xf>
    <xf numFmtId="0" fontId="18" fillId="0" borderId="0" xfId="123"/>
    <xf numFmtId="0" fontId="128" fillId="0" borderId="0" xfId="123" applyFont="1"/>
    <xf numFmtId="10" fontId="112" fillId="0" borderId="0" xfId="123" applyNumberFormat="1" applyFont="1"/>
    <xf numFmtId="0" fontId="112" fillId="0" borderId="0" xfId="123" applyFont="1"/>
    <xf numFmtId="166" fontId="46" fillId="42" borderId="143" xfId="123" applyNumberFormat="1" applyFont="1" applyFill="1" applyBorder="1" applyAlignment="1">
      <alignment horizontal="center"/>
    </xf>
    <xf numFmtId="166" fontId="46" fillId="42" borderId="144" xfId="123" applyNumberFormat="1" applyFont="1" applyFill="1" applyBorder="1" applyAlignment="1">
      <alignment horizontal="center"/>
    </xf>
    <xf numFmtId="166" fontId="46" fillId="42" borderId="145" xfId="123" applyNumberFormat="1" applyFont="1" applyFill="1" applyBorder="1" applyAlignment="1">
      <alignment horizontal="center"/>
    </xf>
    <xf numFmtId="0" fontId="129" fillId="0" borderId="0" xfId="123" applyFont="1" applyAlignment="1">
      <alignment horizontal="center"/>
    </xf>
    <xf numFmtId="0" fontId="46" fillId="0" borderId="12" xfId="123" applyFont="1" applyBorder="1"/>
    <xf numFmtId="0" fontId="46" fillId="0" borderId="0" xfId="123" applyFont="1" applyAlignment="1">
      <alignment horizontal="center"/>
    </xf>
    <xf numFmtId="166" fontId="46" fillId="0" borderId="0" xfId="123" applyNumberFormat="1" applyFont="1" applyAlignment="1">
      <alignment horizontal="center"/>
    </xf>
    <xf numFmtId="1" fontId="130" fillId="0" borderId="0" xfId="123" applyNumberFormat="1" applyFont="1" applyAlignment="1">
      <alignment horizontal="right"/>
    </xf>
    <xf numFmtId="166" fontId="25" fillId="0" borderId="0" xfId="123" applyNumberFormat="1" applyFont="1"/>
    <xf numFmtId="0" fontId="18" fillId="0" borderId="16" xfId="123" applyBorder="1"/>
    <xf numFmtId="0" fontId="77" fillId="0" borderId="0" xfId="123" applyFont="1" applyAlignment="1">
      <alignment horizontal="center"/>
    </xf>
    <xf numFmtId="0" fontId="131" fillId="0" borderId="0" xfId="123" applyFont="1" applyAlignment="1">
      <alignment horizontal="center"/>
    </xf>
    <xf numFmtId="0" fontId="25" fillId="0" borderId="12" xfId="123" applyFont="1" applyBorder="1"/>
    <xf numFmtId="0" fontId="25" fillId="0" borderId="0" xfId="123" applyFont="1" applyAlignment="1">
      <alignment horizontal="center"/>
    </xf>
    <xf numFmtId="167" fontId="25" fillId="0" borderId="0" xfId="123" applyNumberFormat="1" applyFont="1"/>
    <xf numFmtId="0" fontId="131" fillId="42" borderId="122" xfId="123" applyFont="1" applyFill="1" applyBorder="1" applyAlignment="1">
      <alignment horizontal="center"/>
    </xf>
    <xf numFmtId="0" fontId="131" fillId="0" borderId="136" xfId="123" applyFont="1" applyBorder="1"/>
    <xf numFmtId="0" fontId="18" fillId="0" borderId="30" xfId="123" applyBorder="1"/>
    <xf numFmtId="0" fontId="132" fillId="58" borderId="103" xfId="123" applyFont="1" applyFill="1" applyBorder="1" applyAlignment="1">
      <alignment horizontal="center"/>
    </xf>
    <xf numFmtId="0" fontId="132" fillId="58" borderId="130" xfId="123" applyFont="1" applyFill="1" applyBorder="1" applyAlignment="1">
      <alignment horizontal="center"/>
    </xf>
    <xf numFmtId="0" fontId="132" fillId="58" borderId="98" xfId="123" applyFont="1" applyFill="1" applyBorder="1" applyAlignment="1">
      <alignment horizontal="center"/>
    </xf>
    <xf numFmtId="0" fontId="132" fillId="0" borderId="0" xfId="123" applyFont="1"/>
    <xf numFmtId="0" fontId="46" fillId="0" borderId="0" xfId="123" applyFont="1" applyAlignment="1">
      <alignment horizontal="center" vertical="center"/>
    </xf>
    <xf numFmtId="0" fontId="46" fillId="0" borderId="0" xfId="123" applyFont="1"/>
    <xf numFmtId="3" fontId="46" fillId="0" borderId="0" xfId="123" applyNumberFormat="1" applyFont="1" applyAlignment="1">
      <alignment horizontal="center"/>
    </xf>
    <xf numFmtId="0" fontId="132" fillId="0" borderId="48" xfId="123" applyFont="1" applyBorder="1"/>
    <xf numFmtId="3" fontId="46" fillId="0" borderId="30" xfId="123" applyNumberFormat="1" applyFont="1" applyBorder="1" applyAlignment="1">
      <alignment horizontal="center"/>
    </xf>
    <xf numFmtId="0" fontId="25" fillId="0" borderId="12" xfId="123" applyFont="1" applyBorder="1" applyAlignment="1">
      <alignment horizontal="left"/>
    </xf>
    <xf numFmtId="0" fontId="25" fillId="0" borderId="44" xfId="123" applyFont="1" applyBorder="1" applyAlignment="1">
      <alignment horizontal="center"/>
    </xf>
    <xf numFmtId="1" fontId="130" fillId="0" borderId="0" xfId="123" applyNumberFormat="1" applyFont="1" applyAlignment="1">
      <alignment horizontal="center"/>
    </xf>
    <xf numFmtId="0" fontId="131" fillId="0" borderId="0" xfId="123" applyFont="1" applyAlignment="1">
      <alignment horizontal="center" vertical="center"/>
    </xf>
    <xf numFmtId="0" fontId="77" fillId="0" borderId="0" xfId="123" applyFont="1"/>
    <xf numFmtId="0" fontId="46" fillId="0" borderId="30" xfId="123" applyFont="1" applyBorder="1"/>
    <xf numFmtId="0" fontId="25" fillId="0" borderId="0" xfId="123" applyFont="1" applyAlignment="1">
      <alignment horizontal="right"/>
    </xf>
    <xf numFmtId="167" fontId="130" fillId="0" borderId="0" xfId="123" applyNumberFormat="1" applyFont="1" applyAlignment="1">
      <alignment horizontal="right"/>
    </xf>
    <xf numFmtId="0" fontId="132" fillId="0" borderId="32" xfId="123" applyFont="1" applyBorder="1"/>
    <xf numFmtId="0" fontId="46" fillId="0" borderId="32" xfId="123" applyFont="1" applyBorder="1" applyAlignment="1">
      <alignment horizontal="center"/>
    </xf>
    <xf numFmtId="0" fontId="132" fillId="0" borderId="42" xfId="123" applyFont="1" applyBorder="1"/>
    <xf numFmtId="0" fontId="46" fillId="0" borderId="49" xfId="123" applyFont="1" applyBorder="1" applyAlignment="1">
      <alignment horizontal="center"/>
    </xf>
    <xf numFmtId="0" fontId="25" fillId="0" borderId="141" xfId="123" applyFont="1" applyBorder="1"/>
    <xf numFmtId="0" fontId="25" fillId="0" borderId="142" xfId="123" applyFont="1" applyBorder="1" applyAlignment="1">
      <alignment horizontal="right"/>
    </xf>
    <xf numFmtId="176" fontId="25" fillId="0" borderId="142" xfId="183" applyNumberFormat="1" applyFont="1" applyBorder="1" applyAlignment="1">
      <alignment horizontal="center"/>
    </xf>
    <xf numFmtId="1" fontId="130" fillId="0" borderId="142" xfId="123" applyNumberFormat="1" applyFont="1" applyBorder="1" applyAlignment="1">
      <alignment horizontal="right"/>
    </xf>
    <xf numFmtId="0" fontId="46" fillId="0" borderId="142" xfId="123" applyFont="1" applyBorder="1"/>
    <xf numFmtId="0" fontId="18" fillId="0" borderId="140" xfId="123" applyBorder="1"/>
    <xf numFmtId="166" fontId="46" fillId="0" borderId="0" xfId="123" applyNumberFormat="1" applyFont="1"/>
    <xf numFmtId="42" fontId="46" fillId="0" borderId="0" xfId="123" applyNumberFormat="1" applyFont="1"/>
    <xf numFmtId="4" fontId="46" fillId="0" borderId="0" xfId="123" applyNumberFormat="1" applyFont="1"/>
    <xf numFmtId="166" fontId="46" fillId="0" borderId="48" xfId="123" applyNumberFormat="1" applyFont="1" applyBorder="1"/>
    <xf numFmtId="42" fontId="46" fillId="0" borderId="30" xfId="123" applyNumberFormat="1" applyFont="1" applyBorder="1"/>
    <xf numFmtId="166" fontId="48" fillId="42" borderId="112" xfId="123" applyNumberFormat="1" applyFont="1" applyFill="1" applyBorder="1" applyAlignment="1">
      <alignment horizontal="center"/>
    </xf>
    <xf numFmtId="166" fontId="48" fillId="42" borderId="113" xfId="123" applyNumberFormat="1" applyFont="1" applyFill="1" applyBorder="1" applyAlignment="1">
      <alignment horizontal="center"/>
    </xf>
    <xf numFmtId="166" fontId="48" fillId="42" borderId="114" xfId="123" applyNumberFormat="1" applyFont="1" applyFill="1" applyBorder="1" applyAlignment="1">
      <alignment horizontal="center"/>
    </xf>
    <xf numFmtId="0" fontId="46" fillId="0" borderId="48" xfId="123" applyFont="1" applyBorder="1" applyAlignment="1">
      <alignment horizontal="left"/>
    </xf>
    <xf numFmtId="0" fontId="46" fillId="0" borderId="0" xfId="123" applyFont="1" applyAlignment="1">
      <alignment horizontal="left"/>
    </xf>
    <xf numFmtId="0" fontId="133" fillId="42" borderId="40" xfId="123" applyFont="1" applyFill="1" applyBorder="1" applyAlignment="1">
      <alignment horizontal="center" vertical="center"/>
    </xf>
    <xf numFmtId="0" fontId="133" fillId="42" borderId="41" xfId="123" applyFont="1" applyFill="1" applyBorder="1" applyAlignment="1">
      <alignment horizontal="center" vertical="center"/>
    </xf>
    <xf numFmtId="0" fontId="16" fillId="42" borderId="41" xfId="123" applyFont="1" applyFill="1" applyBorder="1" applyAlignment="1">
      <alignment horizontal="center" vertical="center"/>
    </xf>
    <xf numFmtId="0" fontId="15" fillId="42" borderId="43" xfId="123" applyFont="1" applyFill="1" applyBorder="1" applyAlignment="1">
      <alignment vertical="center"/>
    </xf>
    <xf numFmtId="166" fontId="48" fillId="0" borderId="126" xfId="123" applyNumberFormat="1" applyFont="1" applyBorder="1" applyAlignment="1">
      <alignment horizontal="left"/>
    </xf>
    <xf numFmtId="166" fontId="48" fillId="0" borderId="122" xfId="123" applyNumberFormat="1" applyFont="1" applyBorder="1" applyAlignment="1">
      <alignment horizontal="left"/>
    </xf>
    <xf numFmtId="166" fontId="47" fillId="0" borderId="122" xfId="123" applyNumberFormat="1" applyFont="1" applyBorder="1"/>
    <xf numFmtId="0" fontId="134" fillId="0" borderId="122" xfId="123" applyFont="1" applyBorder="1" applyAlignment="1">
      <alignment horizontal="left" wrapText="1"/>
    </xf>
    <xf numFmtId="0" fontId="131" fillId="0" borderId="0" xfId="123" applyFont="1"/>
    <xf numFmtId="165" fontId="46" fillId="0" borderId="0" xfId="123" applyNumberFormat="1" applyFont="1"/>
    <xf numFmtId="4" fontId="46" fillId="0" borderId="0" xfId="38" applyNumberFormat="1" applyFont="1"/>
    <xf numFmtId="0" fontId="46" fillId="0" borderId="48" xfId="123" applyFont="1" applyBorder="1"/>
    <xf numFmtId="165" fontId="46" fillId="0" borderId="30" xfId="123" applyNumberFormat="1" applyFont="1" applyBorder="1"/>
    <xf numFmtId="0" fontId="48" fillId="0" borderId="126" xfId="123" applyFont="1" applyBorder="1" applyAlignment="1">
      <alignment horizontal="left"/>
    </xf>
    <xf numFmtId="0" fontId="48" fillId="0" borderId="122" xfId="123" applyFont="1" applyBorder="1" applyAlignment="1">
      <alignment horizontal="left"/>
    </xf>
    <xf numFmtId="0" fontId="112" fillId="0" borderId="30" xfId="123" applyFont="1" applyBorder="1"/>
    <xf numFmtId="0" fontId="132" fillId="0" borderId="34" xfId="123" applyFont="1" applyBorder="1"/>
    <xf numFmtId="0" fontId="46" fillId="0" borderId="34" xfId="123" applyFont="1" applyBorder="1"/>
    <xf numFmtId="4" fontId="46" fillId="0" borderId="34" xfId="123" applyNumberFormat="1" applyFont="1" applyBorder="1"/>
    <xf numFmtId="42" fontId="46" fillId="0" borderId="34" xfId="123" applyNumberFormat="1" applyFont="1" applyBorder="1"/>
    <xf numFmtId="0" fontId="132" fillId="0" borderId="33" xfId="123" applyFont="1" applyBorder="1"/>
    <xf numFmtId="42" fontId="46" fillId="0" borderId="35" xfId="123" applyNumberFormat="1" applyFont="1" applyBorder="1"/>
    <xf numFmtId="0" fontId="48" fillId="0" borderId="126" xfId="145" applyFont="1" applyBorder="1" applyAlignment="1">
      <alignment horizontal="left" wrapText="1"/>
    </xf>
    <xf numFmtId="0" fontId="48" fillId="0" borderId="122" xfId="145" applyFont="1" applyBorder="1" applyAlignment="1">
      <alignment horizontal="left" wrapText="1"/>
    </xf>
    <xf numFmtId="171" fontId="47" fillId="0" borderId="122" xfId="123" applyNumberFormat="1" applyFont="1" applyBorder="1"/>
    <xf numFmtId="10" fontId="46" fillId="0" borderId="0" xfId="123" applyNumberFormat="1" applyFont="1"/>
    <xf numFmtId="166" fontId="48" fillId="42" borderId="126" xfId="123" applyNumberFormat="1" applyFont="1" applyFill="1" applyBorder="1" applyAlignment="1">
      <alignment horizontal="center"/>
    </xf>
    <xf numFmtId="166" fontId="48" fillId="42" borderId="122" xfId="123" applyNumberFormat="1" applyFont="1" applyFill="1" applyBorder="1" applyAlignment="1">
      <alignment horizontal="center"/>
    </xf>
    <xf numFmtId="0" fontId="48" fillId="42" borderId="122" xfId="123" applyFont="1" applyFill="1" applyBorder="1" applyAlignment="1">
      <alignment horizontal="center"/>
    </xf>
    <xf numFmtId="0" fontId="47" fillId="42" borderId="107" xfId="123" applyFont="1" applyFill="1" applyBorder="1"/>
    <xf numFmtId="44" fontId="46" fillId="0" borderId="34" xfId="123" applyNumberFormat="1" applyFont="1" applyBorder="1"/>
    <xf numFmtId="44" fontId="131" fillId="0" borderId="136" xfId="123" applyNumberFormat="1" applyFont="1" applyBorder="1"/>
    <xf numFmtId="4" fontId="47" fillId="0" borderId="122" xfId="123" applyNumberFormat="1" applyFont="1" applyBorder="1"/>
    <xf numFmtId="0" fontId="47" fillId="0" borderId="107" xfId="123" applyFont="1" applyBorder="1"/>
    <xf numFmtId="0" fontId="135" fillId="0" borderId="48" xfId="123" applyFont="1" applyBorder="1" applyAlignment="1">
      <alignment horizontal="left"/>
    </xf>
    <xf numFmtId="0" fontId="135" fillId="0" borderId="0" xfId="123" applyFont="1" applyAlignment="1">
      <alignment horizontal="left"/>
    </xf>
    <xf numFmtId="0" fontId="135" fillId="0" borderId="48" xfId="123" applyFont="1" applyBorder="1" applyAlignment="1">
      <alignment horizontal="left"/>
    </xf>
    <xf numFmtId="0" fontId="135" fillId="0" borderId="0" xfId="123" applyFont="1" applyAlignment="1">
      <alignment horizontal="left"/>
    </xf>
    <xf numFmtId="165" fontId="46" fillId="0" borderId="45" xfId="123" applyNumberFormat="1" applyFont="1" applyBorder="1"/>
    <xf numFmtId="0" fontId="48" fillId="0" borderId="126" xfId="123" applyFont="1" applyBorder="1" applyAlignment="1">
      <alignment horizontal="center"/>
    </xf>
    <xf numFmtId="0" fontId="48" fillId="0" borderId="122" xfId="123" applyFont="1" applyBorder="1" applyAlignment="1">
      <alignment horizontal="center"/>
    </xf>
    <xf numFmtId="2" fontId="47" fillId="0" borderId="122" xfId="123" applyNumberFormat="1" applyFont="1" applyBorder="1"/>
    <xf numFmtId="165" fontId="46" fillId="0" borderId="146" xfId="123" applyNumberFormat="1" applyFont="1" applyBorder="1"/>
    <xf numFmtId="165" fontId="46" fillId="0" borderId="136" xfId="123" applyNumberFormat="1" applyFont="1" applyBorder="1"/>
    <xf numFmtId="0" fontId="48" fillId="42" borderId="126" xfId="123" applyFont="1" applyFill="1" applyBorder="1"/>
    <xf numFmtId="0" fontId="48" fillId="42" borderId="122" xfId="123" applyFont="1" applyFill="1" applyBorder="1"/>
    <xf numFmtId="0" fontId="132" fillId="0" borderId="48" xfId="123" applyFont="1" applyBorder="1" applyAlignment="1">
      <alignment horizontal="left"/>
    </xf>
    <xf numFmtId="0" fontId="132" fillId="0" borderId="0" xfId="123" applyFont="1" applyAlignment="1">
      <alignment horizontal="left"/>
    </xf>
    <xf numFmtId="42" fontId="131" fillId="0" borderId="136" xfId="123" applyNumberFormat="1" applyFont="1" applyBorder="1"/>
    <xf numFmtId="0" fontId="47" fillId="0" borderId="107" xfId="123" applyFont="1" applyBorder="1" applyAlignment="1">
      <alignment horizontal="left" wrapText="1"/>
    </xf>
    <xf numFmtId="10" fontId="47" fillId="0" borderId="122" xfId="123" applyNumberFormat="1" applyFont="1" applyBorder="1" applyAlignment="1">
      <alignment wrapText="1"/>
    </xf>
    <xf numFmtId="0" fontId="47" fillId="0" borderId="107" xfId="123" applyFont="1" applyBorder="1" applyAlignment="1">
      <alignment wrapText="1"/>
    </xf>
    <xf numFmtId="0" fontId="48" fillId="0" borderId="90" xfId="123" applyFont="1" applyBorder="1" applyAlignment="1">
      <alignment horizontal="left"/>
    </xf>
    <xf numFmtId="0" fontId="48" fillId="0" borderId="35" xfId="123" applyFont="1" applyBorder="1" applyAlignment="1">
      <alignment horizontal="left"/>
    </xf>
    <xf numFmtId="10" fontId="47" fillId="0" borderId="122" xfId="123" applyNumberFormat="1" applyFont="1" applyBorder="1"/>
    <xf numFmtId="0" fontId="48" fillId="42" borderId="126" xfId="123" applyFont="1" applyFill="1" applyBorder="1" applyAlignment="1">
      <alignment horizontal="center"/>
    </xf>
    <xf numFmtId="0" fontId="48" fillId="42" borderId="122" xfId="123" applyFont="1" applyFill="1" applyBorder="1" applyAlignment="1">
      <alignment horizontal="center"/>
    </xf>
    <xf numFmtId="165" fontId="46" fillId="0" borderId="0" xfId="57" applyNumberFormat="1" applyFont="1"/>
    <xf numFmtId="176" fontId="131" fillId="0" borderId="136" xfId="1" applyNumberFormat="1" applyFont="1" applyBorder="1"/>
    <xf numFmtId="44" fontId="47" fillId="0" borderId="122" xfId="64" applyFont="1" applyBorder="1"/>
    <xf numFmtId="165" fontId="47" fillId="0" borderId="122" xfId="123" applyNumberFormat="1" applyFont="1" applyBorder="1"/>
    <xf numFmtId="0" fontId="132" fillId="0" borderId="44" xfId="123" applyFont="1" applyBorder="1"/>
    <xf numFmtId="0" fontId="46" fillId="0" borderId="44" xfId="123" applyFont="1" applyBorder="1"/>
    <xf numFmtId="42" fontId="46" fillId="0" borderId="44" xfId="123" applyNumberFormat="1" applyFont="1" applyBorder="1"/>
    <xf numFmtId="0" fontId="132" fillId="0" borderId="147" xfId="123" applyFont="1" applyBorder="1"/>
    <xf numFmtId="42" fontId="46" fillId="0" borderId="148" xfId="123" applyNumberFormat="1" applyFont="1" applyBorder="1"/>
    <xf numFmtId="44" fontId="47" fillId="0" borderId="122" xfId="123" applyNumberFormat="1" applyFont="1" applyBorder="1"/>
    <xf numFmtId="165" fontId="46" fillId="0" borderId="0" xfId="67" applyNumberFormat="1" applyFont="1"/>
    <xf numFmtId="165" fontId="131" fillId="0" borderId="136" xfId="123" applyNumberFormat="1" applyFont="1" applyBorder="1"/>
    <xf numFmtId="165" fontId="46" fillId="0" borderId="30" xfId="67" applyNumberFormat="1" applyFont="1" applyBorder="1"/>
    <xf numFmtId="0" fontId="52" fillId="0" borderId="0" xfId="123" applyFont="1" applyAlignment="1">
      <alignment horizontal="right"/>
    </xf>
    <xf numFmtId="0" fontId="52" fillId="0" borderId="30" xfId="123" applyFont="1" applyBorder="1" applyAlignment="1">
      <alignment horizontal="right"/>
    </xf>
    <xf numFmtId="44" fontId="46" fillId="0" borderId="0" xfId="67" applyFont="1"/>
    <xf numFmtId="44" fontId="46" fillId="0" borderId="30" xfId="67" applyFont="1" applyBorder="1"/>
    <xf numFmtId="168" fontId="46" fillId="0" borderId="33" xfId="123" applyNumberFormat="1" applyFont="1" applyBorder="1"/>
    <xf numFmtId="9" fontId="46" fillId="0" borderId="34" xfId="123" applyNumberFormat="1" applyFont="1" applyBorder="1"/>
    <xf numFmtId="166" fontId="46" fillId="0" borderId="34" xfId="123" applyNumberFormat="1" applyFont="1" applyBorder="1"/>
    <xf numFmtId="44" fontId="46" fillId="0" borderId="34" xfId="67" applyFont="1" applyBorder="1"/>
    <xf numFmtId="44" fontId="46" fillId="37" borderId="35" xfId="67" applyFont="1" applyFill="1" applyBorder="1"/>
    <xf numFmtId="10" fontId="131" fillId="0" borderId="136" xfId="180" applyNumberFormat="1" applyFont="1" applyBorder="1"/>
    <xf numFmtId="168" fontId="46" fillId="0" borderId="56" xfId="123" applyNumberFormat="1" applyFont="1" applyBorder="1"/>
    <xf numFmtId="9" fontId="46" fillId="0" borderId="56" xfId="123" applyNumberFormat="1" applyFont="1" applyBorder="1"/>
    <xf numFmtId="166" fontId="46" fillId="0" borderId="56" xfId="123" applyNumberFormat="1" applyFont="1" applyBorder="1"/>
    <xf numFmtId="44" fontId="46" fillId="0" borderId="56" xfId="67" applyFont="1" applyBorder="1"/>
    <xf numFmtId="44" fontId="46" fillId="37" borderId="56" xfId="67" applyFont="1" applyFill="1" applyBorder="1"/>
    <xf numFmtId="0" fontId="48" fillId="0" borderId="149" xfId="123" applyFont="1" applyBorder="1" applyAlignment="1">
      <alignment horizontal="left"/>
    </xf>
    <xf numFmtId="0" fontId="48" fillId="0" borderId="150" xfId="123" applyFont="1" applyBorder="1" applyAlignment="1">
      <alignment horizontal="left"/>
    </xf>
    <xf numFmtId="44" fontId="47" fillId="0" borderId="150" xfId="123" applyNumberFormat="1" applyFont="1" applyBorder="1"/>
    <xf numFmtId="0" fontId="47" fillId="0" borderId="151" xfId="123" applyFont="1" applyBorder="1"/>
    <xf numFmtId="0" fontId="27" fillId="0" borderId="0" xfId="123" applyFont="1"/>
    <xf numFmtId="9" fontId="27" fillId="0" borderId="0" xfId="123" applyNumberFormat="1" applyFont="1"/>
    <xf numFmtId="0" fontId="25" fillId="0" borderId="0" xfId="123" applyFont="1"/>
    <xf numFmtId="168" fontId="84" fillId="0" borderId="152" xfId="123" applyNumberFormat="1" applyFont="1" applyBorder="1"/>
    <xf numFmtId="10" fontId="18" fillId="0" borderId="0" xfId="180" applyNumberFormat="1" applyFont="1"/>
    <xf numFmtId="0" fontId="27" fillId="0" borderId="153" xfId="123" applyFont="1" applyBorder="1"/>
    <xf numFmtId="9" fontId="27" fillId="0" borderId="153" xfId="123" applyNumberFormat="1" applyFont="1" applyBorder="1"/>
    <xf numFmtId="0" fontId="25" fillId="0" borderId="153" xfId="123" applyFont="1" applyBorder="1"/>
    <xf numFmtId="44" fontId="46" fillId="0" borderId="153" xfId="67" applyFont="1" applyBorder="1"/>
    <xf numFmtId="168" fontId="25" fillId="0" borderId="153" xfId="123" applyNumberFormat="1" applyFont="1" applyBorder="1"/>
    <xf numFmtId="9" fontId="25" fillId="0" borderId="153" xfId="123" applyNumberFormat="1" applyFont="1" applyBorder="1"/>
    <xf numFmtId="166" fontId="25" fillId="0" borderId="153" xfId="123" applyNumberFormat="1" applyFont="1" applyBorder="1"/>
    <xf numFmtId="0" fontId="136" fillId="0" borderId="0" xfId="123" applyFont="1"/>
    <xf numFmtId="0" fontId="18" fillId="0" borderId="0" xfId="123" applyAlignment="1">
      <alignment horizontal="right"/>
    </xf>
    <xf numFmtId="10" fontId="112" fillId="0" borderId="0" xfId="1" applyNumberFormat="1" applyFont="1"/>
    <xf numFmtId="165" fontId="136" fillId="0" borderId="0" xfId="1282" applyNumberFormat="1" applyFont="1"/>
    <xf numFmtId="0" fontId="60" fillId="0" borderId="0" xfId="123" applyFont="1"/>
    <xf numFmtId="10" fontId="112" fillId="0" borderId="0" xfId="180" applyNumberFormat="1" applyFont="1"/>
    <xf numFmtId="0" fontId="137" fillId="0" borderId="50" xfId="0" applyFont="1" applyBorder="1" applyAlignment="1">
      <alignment horizontal="center"/>
    </xf>
    <xf numFmtId="0" fontId="137" fillId="0" borderId="51" xfId="0" applyFont="1" applyBorder="1" applyAlignment="1">
      <alignment horizontal="center"/>
    </xf>
    <xf numFmtId="0" fontId="137" fillId="0" borderId="52" xfId="0" applyFont="1" applyBorder="1" applyAlignment="1">
      <alignment horizontal="center"/>
    </xf>
    <xf numFmtId="0" fontId="138" fillId="0" borderId="50" xfId="123" applyFont="1" applyBorder="1" applyAlignment="1">
      <alignment horizontal="left"/>
    </xf>
    <xf numFmtId="44" fontId="18" fillId="0" borderId="51" xfId="123" applyNumberFormat="1" applyBorder="1" applyAlignment="1">
      <alignment horizontal="left"/>
    </xf>
    <xf numFmtId="0" fontId="18" fillId="0" borderId="52" xfId="123" applyBorder="1"/>
    <xf numFmtId="168" fontId="137" fillId="50" borderId="141" xfId="0" applyNumberFormat="1" applyFont="1" applyFill="1" applyBorder="1"/>
    <xf numFmtId="9" fontId="137" fillId="50" borderId="142" xfId="1" applyFont="1" applyFill="1" applyBorder="1"/>
    <xf numFmtId="39" fontId="137" fillId="50" borderId="142" xfId="0" applyNumberFormat="1" applyFont="1" applyFill="1" applyBorder="1" applyAlignment="1">
      <alignment horizontal="right"/>
    </xf>
    <xf numFmtId="44" fontId="137" fillId="0" borderId="140" xfId="0" applyNumberFormat="1" applyFont="1" applyBorder="1"/>
    <xf numFmtId="0" fontId="138" fillId="0" borderId="12" xfId="123" applyFont="1" applyBorder="1"/>
    <xf numFmtId="0" fontId="138" fillId="0" borderId="141" xfId="123" applyFont="1" applyBorder="1"/>
    <xf numFmtId="0" fontId="18" fillId="0" borderId="142" xfId="123" applyBorder="1"/>
    <xf numFmtId="44" fontId="139" fillId="0" borderId="0" xfId="121" applyNumberFormat="1" applyFont="1"/>
    <xf numFmtId="10" fontId="140" fillId="0" borderId="50" xfId="123" applyNumberFormat="1" applyFont="1" applyBorder="1"/>
    <xf numFmtId="0" fontId="0" fillId="0" borderId="51" xfId="0" applyBorder="1"/>
    <xf numFmtId="0" fontId="18" fillId="0" borderId="51" xfId="123" applyBorder="1"/>
    <xf numFmtId="177" fontId="141" fillId="0" borderId="0" xfId="181" applyNumberFormat="1" applyFont="1"/>
    <xf numFmtId="177" fontId="79" fillId="0" borderId="0" xfId="181" applyNumberFormat="1" applyFont="1"/>
    <xf numFmtId="165" fontId="47" fillId="0" borderId="0" xfId="123" applyNumberFormat="1" applyFont="1"/>
    <xf numFmtId="44" fontId="18" fillId="0" borderId="0" xfId="123" applyNumberFormat="1"/>
    <xf numFmtId="177" fontId="18" fillId="0" borderId="0" xfId="1" applyNumberFormat="1" applyFont="1"/>
    <xf numFmtId="44" fontId="47" fillId="0" borderId="0" xfId="123" applyNumberFormat="1" applyFont="1"/>
    <xf numFmtId="0" fontId="138" fillId="0" borderId="0" xfId="123" applyFont="1"/>
    <xf numFmtId="0" fontId="138" fillId="0" borderId="16" xfId="123" applyFont="1" applyBorder="1"/>
    <xf numFmtId="0" fontId="18" fillId="0" borderId="141" xfId="123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43" fillId="0" borderId="8" xfId="0" applyFont="1" applyBorder="1"/>
    <xf numFmtId="0" fontId="144" fillId="0" borderId="10" xfId="0" applyFont="1" applyBorder="1" applyAlignment="1">
      <alignment horizontal="center"/>
    </xf>
    <xf numFmtId="0" fontId="144" fillId="0" borderId="10" xfId="0" applyFont="1" applyBorder="1" applyAlignment="1">
      <alignment horizontal="center" wrapText="1"/>
    </xf>
    <xf numFmtId="0" fontId="144" fillId="0" borderId="11" xfId="0" applyFont="1" applyBorder="1" applyAlignment="1">
      <alignment horizontal="center"/>
    </xf>
    <xf numFmtId="0" fontId="144" fillId="0" borderId="0" xfId="0" applyFont="1"/>
    <xf numFmtId="0" fontId="143" fillId="0" borderId="12" xfId="0" applyFont="1" applyBorder="1"/>
    <xf numFmtId="0" fontId="144" fillId="0" borderId="0" xfId="0" applyFont="1" applyAlignment="1">
      <alignment horizontal="left"/>
    </xf>
    <xf numFmtId="0" fontId="144" fillId="0" borderId="16" xfId="0" applyFont="1" applyBorder="1" applyAlignment="1">
      <alignment horizontal="left"/>
    </xf>
    <xf numFmtId="14" fontId="145" fillId="0" borderId="0" xfId="0" applyNumberFormat="1" applyFont="1" applyAlignment="1">
      <alignment horizontal="left"/>
    </xf>
    <xf numFmtId="0" fontId="144" fillId="0" borderId="0" xfId="0" applyFont="1" applyAlignment="1">
      <alignment horizontal="center"/>
    </xf>
    <xf numFmtId="0" fontId="144" fillId="0" borderId="16" xfId="0" applyFont="1" applyBorder="1"/>
    <xf numFmtId="0" fontId="45" fillId="0" borderId="12" xfId="0" applyFont="1" applyBorder="1"/>
    <xf numFmtId="0" fontId="56" fillId="39" borderId="131" xfId="0" applyFont="1" applyFill="1" applyBorder="1" applyAlignment="1">
      <alignment horizontal="center"/>
    </xf>
    <xf numFmtId="0" fontId="56" fillId="59" borderId="131" xfId="0" applyFont="1" applyFill="1" applyBorder="1" applyAlignment="1">
      <alignment horizontal="center"/>
    </xf>
    <xf numFmtId="0" fontId="56" fillId="59" borderId="50" xfId="0" applyFont="1" applyFill="1" applyBorder="1" applyAlignment="1">
      <alignment horizontal="center"/>
    </xf>
    <xf numFmtId="0" fontId="56" fillId="59" borderId="50" xfId="0" applyFont="1" applyFill="1" applyBorder="1" applyAlignment="1">
      <alignment horizontal="center" wrapText="1"/>
    </xf>
    <xf numFmtId="0" fontId="56" fillId="0" borderId="50" xfId="0" applyFont="1" applyBorder="1" applyAlignment="1">
      <alignment horizontal="center"/>
    </xf>
    <xf numFmtId="0" fontId="45" fillId="0" borderId="52" xfId="0" applyFont="1" applyBorder="1"/>
    <xf numFmtId="0" fontId="0" fillId="0" borderId="16" xfId="0" applyBorder="1"/>
    <xf numFmtId="0" fontId="56" fillId="0" borderId="154" xfId="0" applyFont="1" applyBorder="1" applyAlignment="1">
      <alignment horizontal="right"/>
    </xf>
    <xf numFmtId="171" fontId="56" fillId="0" borderId="41" xfId="0" applyNumberFormat="1" applyFont="1" applyBorder="1" applyAlignment="1">
      <alignment horizontal="center"/>
    </xf>
    <xf numFmtId="171" fontId="56" fillId="0" borderId="42" xfId="0" applyNumberFormat="1" applyFont="1" applyBorder="1" applyAlignment="1">
      <alignment horizontal="center"/>
    </xf>
    <xf numFmtId="0" fontId="56" fillId="0" borderId="42" xfId="0" applyFont="1" applyBorder="1"/>
    <xf numFmtId="0" fontId="56" fillId="0" borderId="58" xfId="0" applyFont="1" applyBorder="1"/>
    <xf numFmtId="0" fontId="56" fillId="0" borderId="152" xfId="0" applyFont="1" applyBorder="1"/>
    <xf numFmtId="0" fontId="56" fillId="0" borderId="156" xfId="0" applyFont="1" applyBorder="1"/>
    <xf numFmtId="0" fontId="56" fillId="0" borderId="157" xfId="0" applyFont="1" applyBorder="1" applyAlignment="1">
      <alignment horizontal="right"/>
    </xf>
    <xf numFmtId="171" fontId="13" fillId="0" borderId="158" xfId="0" applyNumberFormat="1" applyFont="1" applyBorder="1" applyAlignment="1">
      <alignment horizontal="center"/>
    </xf>
    <xf numFmtId="10" fontId="0" fillId="0" borderId="0" xfId="0" applyNumberFormat="1"/>
    <xf numFmtId="171" fontId="13" fillId="0" borderId="155" xfId="0" applyNumberFormat="1" applyFont="1" applyBorder="1" applyAlignment="1">
      <alignment horizontal="center"/>
    </xf>
    <xf numFmtId="5" fontId="13" fillId="0" borderId="158" xfId="1282" applyNumberFormat="1" applyFont="1" applyBorder="1" applyAlignment="1">
      <alignment horizontal="center"/>
    </xf>
    <xf numFmtId="0" fontId="56" fillId="0" borderId="12" xfId="0" applyFont="1" applyBorder="1" applyAlignment="1">
      <alignment horizontal="right"/>
    </xf>
    <xf numFmtId="37" fontId="13" fillId="0" borderId="131" xfId="1275" applyNumberFormat="1" applyFont="1" applyBorder="1" applyAlignment="1">
      <alignment horizontal="center"/>
    </xf>
    <xf numFmtId="10" fontId="45" fillId="0" borderId="159" xfId="0" applyNumberFormat="1" applyFont="1" applyBorder="1" applyAlignment="1">
      <alignment horizontal="center"/>
    </xf>
    <xf numFmtId="0" fontId="45" fillId="0" borderId="156" xfId="0" applyFont="1" applyBorder="1"/>
    <xf numFmtId="0" fontId="56" fillId="0" borderId="131" xfId="0" applyFont="1" applyBorder="1" applyAlignment="1">
      <alignment horizontal="right"/>
    </xf>
    <xf numFmtId="164" fontId="56" fillId="37" borderId="131" xfId="0" applyNumberFormat="1" applyFont="1" applyFill="1" applyBorder="1" applyAlignment="1">
      <alignment horizontal="center"/>
    </xf>
    <xf numFmtId="0" fontId="45" fillId="0" borderId="159" xfId="0" applyFont="1" applyBorder="1"/>
    <xf numFmtId="0" fontId="13" fillId="0" borderId="141" xfId="0" applyFont="1" applyBorder="1" applyAlignment="1">
      <alignment horizontal="right"/>
    </xf>
    <xf numFmtId="164" fontId="1" fillId="0" borderId="142" xfId="1282" applyNumberFormat="1" applyBorder="1" applyAlignment="1">
      <alignment horizontal="center"/>
    </xf>
    <xf numFmtId="0" fontId="0" fillId="0" borderId="142" xfId="0" applyBorder="1"/>
    <xf numFmtId="0" fontId="0" fillId="0" borderId="140" xfId="0" applyBorder="1"/>
    <xf numFmtId="170" fontId="0" fillId="0" borderId="142" xfId="0" applyNumberFormat="1" applyBorder="1"/>
    <xf numFmtId="0" fontId="13" fillId="0" borderId="0" xfId="0" applyFont="1" applyAlignment="1">
      <alignment horizontal="right"/>
    </xf>
    <xf numFmtId="164" fontId="1" fillId="0" borderId="0" xfId="1282" applyNumberFormat="1" applyAlignment="1">
      <alignment horizontal="center"/>
    </xf>
    <xf numFmtId="164" fontId="1" fillId="0" borderId="0" xfId="1282" applyNumberFormat="1" applyAlignment="1">
      <alignment horizontal="center" wrapText="1"/>
    </xf>
    <xf numFmtId="10" fontId="1" fillId="0" borderId="0" xfId="1" applyNumberFormat="1" applyAlignment="1">
      <alignment horizontal="center"/>
    </xf>
    <xf numFmtId="0" fontId="45" fillId="39" borderId="0" xfId="0" applyFont="1" applyFill="1"/>
    <xf numFmtId="0" fontId="0" fillId="39" borderId="0" xfId="0" applyFill="1" applyAlignment="1">
      <alignment horizontal="center"/>
    </xf>
    <xf numFmtId="0" fontId="0" fillId="39" borderId="0" xfId="0" applyFill="1" applyAlignment="1">
      <alignment horizontal="center" wrapText="1"/>
    </xf>
    <xf numFmtId="0" fontId="0" fillId="59" borderId="0" xfId="0" applyFill="1"/>
    <xf numFmtId="0" fontId="0" fillId="59" borderId="0" xfId="0" applyFill="1" applyAlignment="1">
      <alignment horizontal="center"/>
    </xf>
    <xf numFmtId="0" fontId="61" fillId="60" borderId="8" xfId="159" applyFont="1" applyFill="1" applyBorder="1"/>
    <xf numFmtId="0" fontId="61" fillId="60" borderId="10" xfId="159" applyFont="1" applyFill="1" applyBorder="1"/>
    <xf numFmtId="0" fontId="61" fillId="60" borderId="10" xfId="159" applyFont="1" applyFill="1" applyBorder="1" applyAlignment="1">
      <alignment horizontal="center"/>
    </xf>
    <xf numFmtId="166" fontId="61" fillId="60" borderId="11" xfId="159" applyNumberFormat="1" applyFont="1" applyFill="1" applyBorder="1" applyAlignment="1">
      <alignment horizontal="center"/>
    </xf>
    <xf numFmtId="0" fontId="146" fillId="60" borderId="12" xfId="159" applyFont="1" applyFill="1" applyBorder="1"/>
    <xf numFmtId="0" fontId="146" fillId="60" borderId="0" xfId="159" applyFont="1" applyFill="1" applyAlignment="1">
      <alignment horizontal="right"/>
    </xf>
    <xf numFmtId="0" fontId="147" fillId="60" borderId="0" xfId="159" applyFont="1" applyFill="1" applyAlignment="1">
      <alignment horizontal="center"/>
    </xf>
    <xf numFmtId="0" fontId="146" fillId="60" borderId="16" xfId="159" applyFont="1" applyFill="1" applyBorder="1" applyAlignment="1">
      <alignment horizontal="center"/>
    </xf>
    <xf numFmtId="0" fontId="146" fillId="60" borderId="54" xfId="159" applyFont="1" applyFill="1" applyBorder="1"/>
    <xf numFmtId="0" fontId="146" fillId="60" borderId="32" xfId="159" applyFont="1" applyFill="1" applyBorder="1" applyAlignment="1">
      <alignment horizontal="right"/>
    </xf>
    <xf numFmtId="1" fontId="147" fillId="60" borderId="32" xfId="159" applyNumberFormat="1" applyFont="1" applyFill="1" applyBorder="1" applyAlignment="1">
      <alignment horizontal="center"/>
    </xf>
    <xf numFmtId="1" fontId="146" fillId="60" borderId="58" xfId="159" applyNumberFormat="1" applyFont="1" applyFill="1" applyBorder="1" applyAlignment="1">
      <alignment horizontal="center"/>
    </xf>
    <xf numFmtId="0" fontId="44" fillId="0" borderId="0" xfId="0" applyFont="1" applyAlignment="1">
      <alignment horizontal="left"/>
    </xf>
    <xf numFmtId="0" fontId="146" fillId="60" borderId="54" xfId="159" applyFont="1" applyFill="1" applyBorder="1" applyAlignment="1">
      <alignment horizontal="left"/>
    </xf>
    <xf numFmtId="0" fontId="148" fillId="60" borderId="32" xfId="159" applyFont="1" applyFill="1" applyBorder="1" applyAlignment="1">
      <alignment horizontal="right"/>
    </xf>
    <xf numFmtId="0" fontId="146" fillId="60" borderId="58" xfId="159" applyFont="1" applyFill="1" applyBorder="1" applyAlignment="1">
      <alignment horizontal="center"/>
    </xf>
    <xf numFmtId="0" fontId="146" fillId="60" borderId="0" xfId="159" applyFont="1" applyFill="1"/>
    <xf numFmtId="1" fontId="146" fillId="60" borderId="16" xfId="159" applyNumberFormat="1" applyFont="1" applyFill="1" applyBorder="1" applyAlignment="1">
      <alignment horizontal="center"/>
    </xf>
    <xf numFmtId="0" fontId="146" fillId="60" borderId="141" xfId="159" applyFont="1" applyFill="1" applyBorder="1"/>
    <xf numFmtId="0" fontId="146" fillId="60" borderId="142" xfId="159" applyFont="1" applyFill="1" applyBorder="1"/>
    <xf numFmtId="0" fontId="146" fillId="60" borderId="142" xfId="159" applyFont="1" applyFill="1" applyBorder="1" applyAlignment="1">
      <alignment horizontal="right"/>
    </xf>
    <xf numFmtId="1" fontId="146" fillId="60" borderId="140" xfId="159" applyNumberFormat="1" applyFont="1" applyFill="1" applyBorder="1" applyAlignment="1">
      <alignment horizontal="center"/>
    </xf>
    <xf numFmtId="0" fontId="146" fillId="60" borderId="140" xfId="159" applyFont="1" applyFill="1" applyBorder="1" applyAlignment="1">
      <alignment horizontal="center"/>
    </xf>
    <xf numFmtId="170" fontId="0" fillId="0" borderId="0" xfId="0" applyNumberFormat="1" applyAlignment="1">
      <alignment horizontal="center"/>
    </xf>
    <xf numFmtId="178" fontId="0" fillId="0" borderId="0" xfId="0" applyNumberFormat="1" applyAlignment="1">
      <alignment horizontal="center"/>
    </xf>
    <xf numFmtId="179" fontId="0" fillId="0" borderId="0" xfId="0" applyNumberFormat="1" applyAlignment="1">
      <alignment horizontal="center" wrapText="1"/>
    </xf>
    <xf numFmtId="179" fontId="0" fillId="0" borderId="0" xfId="0" applyNumberFormat="1" applyAlignment="1">
      <alignment horizontal="center"/>
    </xf>
    <xf numFmtId="165" fontId="1" fillId="0" borderId="0" xfId="1282" applyNumberFormat="1" applyAlignment="1">
      <alignment wrapText="1"/>
    </xf>
    <xf numFmtId="0" fontId="17" fillId="0" borderId="0" xfId="266" applyAlignment="1">
      <alignment wrapText="1"/>
    </xf>
    <xf numFmtId="172" fontId="17" fillId="0" borderId="0" xfId="266" applyNumberFormat="1" applyAlignment="1">
      <alignment wrapText="1"/>
    </xf>
    <xf numFmtId="165" fontId="1" fillId="61" borderId="0" xfId="1282" applyNumberFormat="1" applyFill="1" applyAlignment="1">
      <alignment wrapText="1"/>
    </xf>
    <xf numFmtId="9" fontId="1" fillId="0" borderId="0" xfId="278" applyFont="1" applyAlignment="1">
      <alignment wrapText="1"/>
    </xf>
    <xf numFmtId="0" fontId="45" fillId="2" borderId="0" xfId="1283" applyFont="1" applyAlignment="1">
      <alignment wrapText="1"/>
    </xf>
    <xf numFmtId="165" fontId="45" fillId="2" borderId="158" xfId="1283" applyNumberFormat="1" applyFont="1" applyBorder="1" applyAlignment="1">
      <alignment wrapText="1"/>
    </xf>
    <xf numFmtId="0" fontId="17" fillId="0" borderId="0" xfId="266" applyAlignment="1">
      <alignment horizontal="center" wrapText="1"/>
    </xf>
    <xf numFmtId="0" fontId="17" fillId="0" borderId="0" xfId="266" applyAlignment="1">
      <alignment vertical="center" wrapText="1"/>
    </xf>
    <xf numFmtId="0" fontId="17" fillId="0" borderId="0" xfId="266" applyAlignment="1">
      <alignment horizontal="center" vertical="center" wrapText="1"/>
    </xf>
    <xf numFmtId="10" fontId="112" fillId="37" borderId="0" xfId="266" applyNumberFormat="1" applyFont="1" applyFill="1" applyAlignment="1">
      <alignment wrapText="1"/>
    </xf>
    <xf numFmtId="0" fontId="17" fillId="0" borderId="0" xfId="266"/>
    <xf numFmtId="9" fontId="17" fillId="0" borderId="0" xfId="1" applyFont="1"/>
    <xf numFmtId="165" fontId="17" fillId="0" borderId="0" xfId="1282" applyNumberFormat="1" applyFont="1" applyAlignment="1">
      <alignment wrapText="1"/>
    </xf>
    <xf numFmtId="9" fontId="17" fillId="0" borderId="0" xfId="1" applyFont="1" applyAlignment="1">
      <alignment wrapText="1"/>
    </xf>
    <xf numFmtId="165" fontId="1" fillId="0" borderId="0" xfId="1282" applyNumberFormat="1"/>
    <xf numFmtId="172" fontId="17" fillId="0" borderId="0" xfId="266" applyNumberFormat="1"/>
    <xf numFmtId="165" fontId="1" fillId="61" borderId="0" xfId="1282" applyNumberFormat="1" applyFill="1"/>
    <xf numFmtId="9" fontId="1" fillId="0" borderId="0" xfId="278" applyFont="1"/>
    <xf numFmtId="0" fontId="17" fillId="0" borderId="136" xfId="266" applyBorder="1"/>
    <xf numFmtId="0" fontId="149" fillId="0" borderId="8" xfId="0" applyFont="1" applyBorder="1" applyAlignment="1">
      <alignment horizontal="center"/>
    </xf>
    <xf numFmtId="0" fontId="149" fillId="0" borderId="11" xfId="0" applyFont="1" applyBorder="1" applyAlignment="1">
      <alignment horizontal="center" wrapText="1"/>
    </xf>
    <xf numFmtId="0" fontId="149" fillId="0" borderId="10" xfId="0" applyFont="1" applyBorder="1" applyAlignment="1">
      <alignment horizontal="center" wrapText="1"/>
    </xf>
    <xf numFmtId="0" fontId="149" fillId="62" borderId="50" xfId="0" applyFont="1" applyFill="1" applyBorder="1" applyAlignment="1">
      <alignment horizontal="center" vertical="center" wrapText="1"/>
    </xf>
    <xf numFmtId="0" fontId="149" fillId="62" borderId="131" xfId="0" applyFont="1" applyFill="1" applyBorder="1" applyAlignment="1">
      <alignment horizontal="center" wrapText="1"/>
    </xf>
    <xf numFmtId="0" fontId="149" fillId="62" borderId="52" xfId="0" applyFont="1" applyFill="1" applyBorder="1" applyAlignment="1">
      <alignment horizontal="center" vertical="center" wrapText="1"/>
    </xf>
    <xf numFmtId="0" fontId="150" fillId="63" borderId="160" xfId="0" applyFont="1" applyFill="1" applyBorder="1" applyAlignment="1">
      <alignment vertical="center" wrapText="1"/>
    </xf>
    <xf numFmtId="0" fontId="150" fillId="63" borderId="161" xfId="0" applyFont="1" applyFill="1" applyBorder="1" applyAlignment="1">
      <alignment horizontal="center" vertical="center" wrapText="1"/>
    </xf>
    <xf numFmtId="0" fontId="150" fillId="63" borderId="11" xfId="0" applyFont="1" applyFill="1" applyBorder="1" applyAlignment="1">
      <alignment horizontal="center" vertical="center" wrapText="1"/>
    </xf>
    <xf numFmtId="165" fontId="17" fillId="0" borderId="0" xfId="1282" applyNumberFormat="1" applyFont="1"/>
    <xf numFmtId="180" fontId="1" fillId="0" borderId="12" xfId="1282" applyNumberFormat="1" applyBorder="1"/>
    <xf numFmtId="164" fontId="17" fillId="0" borderId="48" xfId="1282" applyNumberFormat="1" applyFont="1" applyBorder="1"/>
    <xf numFmtId="164" fontId="17" fillId="0" borderId="152" xfId="1282" applyNumberFormat="1" applyFont="1" applyBorder="1"/>
    <xf numFmtId="5" fontId="17" fillId="0" borderId="40" xfId="1282" applyNumberFormat="1" applyFont="1" applyBorder="1"/>
    <xf numFmtId="7" fontId="17" fillId="64" borderId="41" xfId="1282" applyNumberFormat="1" applyFont="1" applyFill="1" applyBorder="1"/>
    <xf numFmtId="5" fontId="17" fillId="64" borderId="43" xfId="1282" applyNumberFormat="1" applyFont="1" applyFill="1" applyBorder="1"/>
    <xf numFmtId="0" fontId="112" fillId="64" borderId="162" xfId="266" applyFont="1" applyFill="1" applyBorder="1" applyAlignment="1">
      <alignment horizontal="center" vertical="center" wrapText="1"/>
    </xf>
    <xf numFmtId="0" fontId="151" fillId="0" borderId="163" xfId="0" applyFont="1" applyBorder="1" applyAlignment="1">
      <alignment vertical="center"/>
    </xf>
    <xf numFmtId="0" fontId="151" fillId="0" borderId="164" xfId="0" applyFont="1" applyBorder="1" applyAlignment="1">
      <alignment horizontal="center" vertical="center"/>
    </xf>
    <xf numFmtId="0" fontId="151" fillId="0" borderId="164" xfId="0" applyFont="1" applyBorder="1" applyAlignment="1">
      <alignment horizontal="right" vertical="center"/>
    </xf>
    <xf numFmtId="4" fontId="151" fillId="0" borderId="165" xfId="0" applyNumberFormat="1" applyFont="1" applyBorder="1" applyAlignment="1">
      <alignment horizontal="right" vertical="center"/>
    </xf>
    <xf numFmtId="10" fontId="17" fillId="0" borderId="0" xfId="1" applyNumberFormat="1" applyFont="1"/>
    <xf numFmtId="5" fontId="17" fillId="0" borderId="0" xfId="266" applyNumberFormat="1"/>
    <xf numFmtId="5" fontId="17" fillId="0" borderId="154" xfId="1282" applyNumberFormat="1" applyFont="1" applyBorder="1"/>
    <xf numFmtId="5" fontId="17" fillId="64" borderId="166" xfId="1282" applyNumberFormat="1" applyFont="1" applyFill="1" applyBorder="1"/>
    <xf numFmtId="0" fontId="152" fillId="64" borderId="30" xfId="266" applyFont="1" applyFill="1" applyBorder="1" applyAlignment="1">
      <alignment horizontal="center" vertical="center" wrapText="1"/>
    </xf>
    <xf numFmtId="0" fontId="17" fillId="54" borderId="158" xfId="266" applyFill="1" applyBorder="1" applyAlignment="1">
      <alignment horizontal="center" vertical="center" wrapText="1"/>
    </xf>
    <xf numFmtId="164" fontId="17" fillId="0" borderId="48" xfId="266" applyNumberFormat="1" applyBorder="1"/>
    <xf numFmtId="0" fontId="17" fillId="54" borderId="136" xfId="266" applyFill="1" applyBorder="1" applyAlignment="1">
      <alignment horizontal="center" vertical="center" wrapText="1"/>
    </xf>
    <xf numFmtId="0" fontId="17" fillId="65" borderId="158" xfId="266" applyFill="1" applyBorder="1" applyAlignment="1">
      <alignment horizontal="center" vertical="center" wrapText="1"/>
    </xf>
    <xf numFmtId="3" fontId="151" fillId="0" borderId="164" xfId="0" applyNumberFormat="1" applyFont="1" applyBorder="1" applyAlignment="1">
      <alignment horizontal="right" vertical="center"/>
    </xf>
    <xf numFmtId="0" fontId="17" fillId="65" borderId="136" xfId="266" applyFill="1" applyBorder="1" applyAlignment="1">
      <alignment horizontal="center" vertical="center" wrapText="1"/>
    </xf>
    <xf numFmtId="0" fontId="152" fillId="64" borderId="49" xfId="266" applyFont="1" applyFill="1" applyBorder="1" applyAlignment="1">
      <alignment horizontal="center" vertical="center" wrapText="1"/>
    </xf>
    <xf numFmtId="0" fontId="17" fillId="54" borderId="41" xfId="266" applyFill="1" applyBorder="1" applyAlignment="1">
      <alignment horizontal="center" vertical="center" wrapText="1"/>
    </xf>
    <xf numFmtId="164" fontId="17" fillId="0" borderId="167" xfId="1282" applyNumberFormat="1" applyFont="1" applyBorder="1"/>
    <xf numFmtId="0" fontId="17" fillId="65" borderId="41" xfId="266" applyFill="1" applyBorder="1" applyAlignment="1">
      <alignment horizontal="center" vertical="center" wrapText="1"/>
    </xf>
    <xf numFmtId="180" fontId="17" fillId="66" borderId="8" xfId="1282" applyNumberFormat="1" applyFont="1" applyFill="1" applyBorder="1"/>
    <xf numFmtId="164" fontId="17" fillId="66" borderId="10" xfId="1282" applyNumberFormat="1" applyFont="1" applyFill="1" applyBorder="1"/>
    <xf numFmtId="164" fontId="17" fillId="66" borderId="168" xfId="1282" applyNumberFormat="1" applyFont="1" applyFill="1" applyBorder="1"/>
    <xf numFmtId="180" fontId="17" fillId="66" borderId="12" xfId="1282" applyNumberFormat="1" applyFont="1" applyFill="1" applyBorder="1"/>
    <xf numFmtId="164" fontId="17" fillId="66" borderId="0" xfId="1282" applyNumberFormat="1" applyFont="1" applyFill="1"/>
    <xf numFmtId="164" fontId="17" fillId="66" borderId="152" xfId="1282" applyNumberFormat="1" applyFont="1" applyFill="1" applyBorder="1"/>
    <xf numFmtId="165" fontId="1" fillId="65" borderId="0" xfId="1282" applyNumberFormat="1" applyFill="1"/>
    <xf numFmtId="0" fontId="45" fillId="2" borderId="0" xfId="1283" applyFont="1"/>
    <xf numFmtId="165" fontId="45" fillId="2" borderId="136" xfId="1283" applyNumberFormat="1" applyFont="1" applyBorder="1"/>
    <xf numFmtId="0" fontId="151" fillId="37" borderId="163" xfId="0" applyFont="1" applyFill="1" applyBorder="1" applyAlignment="1">
      <alignment vertical="center"/>
    </xf>
    <xf numFmtId="0" fontId="151" fillId="37" borderId="164" xfId="0" applyFont="1" applyFill="1" applyBorder="1" applyAlignment="1">
      <alignment horizontal="center" vertical="center"/>
    </xf>
    <xf numFmtId="3" fontId="151" fillId="37" borderId="164" xfId="0" applyNumberFormat="1" applyFont="1" applyFill="1" applyBorder="1" applyAlignment="1">
      <alignment horizontal="right" vertical="center"/>
    </xf>
    <xf numFmtId="4" fontId="151" fillId="37" borderId="165" xfId="0" applyNumberFormat="1" applyFont="1" applyFill="1" applyBorder="1" applyAlignment="1">
      <alignment horizontal="right" vertical="center"/>
    </xf>
    <xf numFmtId="180" fontId="17" fillId="66" borderId="141" xfId="1282" applyNumberFormat="1" applyFont="1" applyFill="1" applyBorder="1"/>
    <xf numFmtId="164" fontId="17" fillId="66" borderId="142" xfId="1282" applyNumberFormat="1" applyFont="1" applyFill="1" applyBorder="1"/>
    <xf numFmtId="164" fontId="17" fillId="66" borderId="169" xfId="1282" applyNumberFormat="1" applyFont="1" applyFill="1" applyBorder="1"/>
    <xf numFmtId="5" fontId="17" fillId="0" borderId="149" xfId="1282" applyNumberFormat="1" applyFont="1" applyBorder="1"/>
    <xf numFmtId="5" fontId="17" fillId="64" borderId="151" xfId="1282" applyNumberFormat="1" applyFont="1" applyFill="1" applyBorder="1"/>
    <xf numFmtId="0" fontId="150" fillId="0" borderId="170" xfId="0" applyFont="1" applyBorder="1" applyAlignment="1">
      <alignment vertical="center"/>
    </xf>
    <xf numFmtId="0" fontId="150" fillId="0" borderId="171" xfId="0" applyFont="1" applyBorder="1" applyAlignment="1">
      <alignment horizontal="center" vertical="center"/>
    </xf>
    <xf numFmtId="0" fontId="150" fillId="0" borderId="171" xfId="0" applyFont="1" applyBorder="1" applyAlignment="1">
      <alignment horizontal="right" vertical="center"/>
    </xf>
    <xf numFmtId="8" fontId="150" fillId="0" borderId="140" xfId="0" applyNumberFormat="1" applyFont="1" applyBorder="1" applyAlignment="1">
      <alignment horizontal="right" vertical="center"/>
    </xf>
    <xf numFmtId="165" fontId="17" fillId="0" borderId="0" xfId="266" applyNumberFormat="1"/>
    <xf numFmtId="165" fontId="1" fillId="46" borderId="0" xfId="1282" applyNumberFormat="1" applyFill="1"/>
    <xf numFmtId="165" fontId="1" fillId="67" borderId="0" xfId="1282" applyNumberFormat="1" applyFill="1"/>
    <xf numFmtId="165" fontId="1" fillId="68" borderId="0" xfId="1282" applyNumberFormat="1" applyFill="1"/>
    <xf numFmtId="165" fontId="1" fillId="69" borderId="0" xfId="1282" applyNumberFormat="1" applyFill="1"/>
    <xf numFmtId="165" fontId="1" fillId="70" borderId="0" xfId="1282" applyNumberFormat="1" applyFill="1"/>
    <xf numFmtId="165" fontId="1" fillId="71" borderId="0" xfId="1282" applyNumberFormat="1" applyFill="1"/>
    <xf numFmtId="165" fontId="1" fillId="54" borderId="0" xfId="1282" applyNumberFormat="1" applyFill="1"/>
    <xf numFmtId="165" fontId="1" fillId="72" borderId="0" xfId="1282" applyNumberFormat="1" applyFill="1"/>
    <xf numFmtId="165" fontId="1" fillId="73" borderId="0" xfId="1282" applyNumberFormat="1" applyFill="1"/>
    <xf numFmtId="165" fontId="1" fillId="74" borderId="0" xfId="1282" applyNumberFormat="1" applyFill="1"/>
    <xf numFmtId="165" fontId="1" fillId="75" borderId="0" xfId="1282" applyNumberFormat="1" applyFill="1"/>
    <xf numFmtId="0" fontId="45" fillId="2" borderId="0" xfId="1283" applyFont="1" applyAlignment="1">
      <alignment vertical="center"/>
    </xf>
    <xf numFmtId="0" fontId="17" fillId="0" borderId="0" xfId="266" applyAlignment="1">
      <alignment vertical="center"/>
    </xf>
    <xf numFmtId="172" fontId="17" fillId="65" borderId="0" xfId="266" applyNumberFormat="1" applyFill="1"/>
    <xf numFmtId="9" fontId="1" fillId="65" borderId="0" xfId="278" applyFont="1" applyFill="1"/>
    <xf numFmtId="165" fontId="1" fillId="0" borderId="32" xfId="1282" applyNumberFormat="1" applyBorder="1"/>
    <xf numFmtId="0" fontId="0" fillId="0" borderId="32" xfId="0" applyBorder="1"/>
    <xf numFmtId="172" fontId="17" fillId="65" borderId="32" xfId="266" applyNumberFormat="1" applyFill="1" applyBorder="1"/>
    <xf numFmtId="165" fontId="1" fillId="65" borderId="32" xfId="1282" applyNumberFormat="1" applyFill="1" applyBorder="1"/>
    <xf numFmtId="9" fontId="1" fillId="65" borderId="32" xfId="278" applyFont="1" applyFill="1" applyBorder="1"/>
    <xf numFmtId="0" fontId="17" fillId="0" borderId="41" xfId="266" applyBorder="1"/>
    <xf numFmtId="165" fontId="56" fillId="57" borderId="172" xfId="1284" applyNumberFormat="1" applyFont="1" applyBorder="1"/>
    <xf numFmtId="165" fontId="1" fillId="0" borderId="155" xfId="1282" applyNumberFormat="1" applyBorder="1"/>
    <xf numFmtId="172" fontId="17" fillId="0" borderId="159" xfId="206" applyNumberFormat="1" applyBorder="1"/>
    <xf numFmtId="165" fontId="17" fillId="0" borderId="155" xfId="1282" applyNumberFormat="1" applyFont="1" applyBorder="1"/>
    <xf numFmtId="172" fontId="17" fillId="0" borderId="155" xfId="206" applyNumberFormat="1" applyBorder="1"/>
    <xf numFmtId="9" fontId="1" fillId="0" borderId="173" xfId="278" applyFont="1" applyBorder="1"/>
    <xf numFmtId="0" fontId="17" fillId="0" borderId="155" xfId="266" applyBorder="1"/>
    <xf numFmtId="0" fontId="56" fillId="57" borderId="139" xfId="1284" applyFont="1" applyAlignment="1">
      <alignment horizontal="center" vertical="center" wrapText="1"/>
    </xf>
    <xf numFmtId="44" fontId="153" fillId="0" borderId="152" xfId="1282" applyFont="1" applyBorder="1"/>
    <xf numFmtId="0" fontId="153" fillId="0" borderId="152" xfId="0" applyFont="1" applyBorder="1" applyAlignment="1">
      <alignment horizontal="center"/>
    </xf>
    <xf numFmtId="0" fontId="153" fillId="0" borderId="159" xfId="0" applyFont="1" applyBorder="1" applyAlignment="1">
      <alignment horizontal="center"/>
    </xf>
    <xf numFmtId="0" fontId="153" fillId="0" borderId="173" xfId="0" applyFont="1" applyBorder="1" applyAlignment="1">
      <alignment horizontal="center"/>
    </xf>
    <xf numFmtId="0" fontId="13" fillId="0" borderId="167" xfId="0" applyFont="1" applyBorder="1" applyAlignment="1">
      <alignment horizontal="center"/>
    </xf>
    <xf numFmtId="0" fontId="13" fillId="0" borderId="153" xfId="0" applyFont="1" applyBorder="1" applyAlignment="1">
      <alignment horizontal="center"/>
    </xf>
    <xf numFmtId="0" fontId="13" fillId="0" borderId="153" xfId="0" applyFont="1" applyBorder="1" applyAlignment="1">
      <alignment horizontal="center" wrapText="1"/>
    </xf>
    <xf numFmtId="0" fontId="13" fillId="0" borderId="162" xfId="0" applyFont="1" applyBorder="1" applyAlignment="1">
      <alignment horizontal="center" wrapText="1"/>
    </xf>
    <xf numFmtId="0" fontId="0" fillId="0" borderId="153" xfId="0" applyBorder="1" applyAlignment="1">
      <alignment horizontal="center"/>
    </xf>
    <xf numFmtId="2" fontId="0" fillId="0" borderId="153" xfId="0" applyNumberFormat="1" applyBorder="1" applyAlignment="1">
      <alignment horizontal="center"/>
    </xf>
    <xf numFmtId="0" fontId="0" fillId="0" borderId="153" xfId="0" applyBorder="1"/>
    <xf numFmtId="0" fontId="13" fillId="0" borderId="48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13" fillId="0" borderId="4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2" fontId="0" fillId="0" borderId="32" xfId="0" applyNumberFormat="1" applyBorder="1" applyAlignment="1">
      <alignment horizontal="center"/>
    </xf>
    <xf numFmtId="0" fontId="13" fillId="0" borderId="123" xfId="0" applyFont="1" applyFill="1" applyBorder="1" applyAlignment="1">
      <alignment horizontal="center" wrapText="1"/>
    </xf>
    <xf numFmtId="44" fontId="0" fillId="0" borderId="174" xfId="0" applyNumberFormat="1" applyFill="1" applyBorder="1"/>
    <xf numFmtId="44" fontId="0" fillId="0" borderId="175" xfId="0" applyNumberFormat="1" applyFill="1" applyBorder="1"/>
    <xf numFmtId="44" fontId="0" fillId="0" borderId="124" xfId="0" applyNumberFormat="1" applyFill="1" applyBorder="1"/>
    <xf numFmtId="10" fontId="140" fillId="0" borderId="0" xfId="123" applyNumberFormat="1" applyFont="1" applyBorder="1"/>
    <xf numFmtId="0" fontId="18" fillId="0" borderId="0" xfId="123" applyBorder="1"/>
    <xf numFmtId="0" fontId="138" fillId="0" borderId="0" xfId="123" applyFont="1" applyBorder="1"/>
    <xf numFmtId="165" fontId="47" fillId="0" borderId="0" xfId="123" applyNumberFormat="1" applyFont="1" applyBorder="1"/>
    <xf numFmtId="44" fontId="18" fillId="0" borderId="0" xfId="123" applyNumberFormat="1" applyBorder="1"/>
    <xf numFmtId="44" fontId="47" fillId="0" borderId="0" xfId="123" applyNumberFormat="1" applyFont="1" applyBorder="1"/>
    <xf numFmtId="10" fontId="13" fillId="0" borderId="155" xfId="0" applyNumberFormat="1" applyFont="1" applyFill="1" applyBorder="1" applyAlignment="1">
      <alignment horizontal="center"/>
    </xf>
    <xf numFmtId="171" fontId="13" fillId="0" borderId="158" xfId="0" applyNumberFormat="1" applyFont="1" applyFill="1" applyBorder="1" applyAlignment="1">
      <alignment horizontal="center"/>
    </xf>
    <xf numFmtId="10" fontId="56" fillId="0" borderId="152" xfId="0" applyNumberFormat="1" applyFont="1" applyFill="1" applyBorder="1" applyAlignment="1">
      <alignment horizontal="center"/>
    </xf>
    <xf numFmtId="0" fontId="56" fillId="0" borderId="156" xfId="0" applyFont="1" applyFill="1" applyBorder="1"/>
    <xf numFmtId="44" fontId="0" fillId="0" borderId="158" xfId="0" applyNumberFormat="1" applyBorder="1"/>
    <xf numFmtId="44" fontId="0" fillId="0" borderId="136" xfId="0" applyNumberFormat="1" applyBorder="1"/>
    <xf numFmtId="0" fontId="0" fillId="0" borderId="44" xfId="0" applyBorder="1"/>
    <xf numFmtId="44" fontId="0" fillId="56" borderId="146" xfId="0" applyNumberFormat="1" applyFill="1" applyBorder="1"/>
    <xf numFmtId="43" fontId="1" fillId="0" borderId="0" xfId="1275"/>
  </cellXfs>
  <cellStyles count="1285">
    <cellStyle name="20% - Accent1 2" xfId="4" xr:uid="{00000000-0005-0000-0000-000000000000}"/>
    <cellStyle name="20% - Accent2 2" xfId="5" xr:uid="{00000000-0005-0000-0000-000001000000}"/>
    <cellStyle name="20% - Accent3 2" xfId="6" xr:uid="{00000000-0005-0000-0000-000002000000}"/>
    <cellStyle name="20% - Accent4 2" xfId="7" xr:uid="{00000000-0005-0000-0000-000003000000}"/>
    <cellStyle name="20% - Accent5 2" xfId="8" xr:uid="{00000000-0005-0000-0000-000004000000}"/>
    <cellStyle name="20% - Accent6 2" xfId="9" xr:uid="{00000000-0005-0000-0000-000005000000}"/>
    <cellStyle name="40% - Accent1 2" xfId="10" xr:uid="{00000000-0005-0000-0000-000006000000}"/>
    <cellStyle name="40% - Accent2 2" xfId="11" xr:uid="{00000000-0005-0000-0000-000007000000}"/>
    <cellStyle name="40% - Accent3 2" xfId="12" xr:uid="{00000000-0005-0000-0000-000008000000}"/>
    <cellStyle name="40% - Accent4 2" xfId="13" xr:uid="{00000000-0005-0000-0000-000009000000}"/>
    <cellStyle name="40% - Accent5 2" xfId="14" xr:uid="{00000000-0005-0000-0000-00000A000000}"/>
    <cellStyle name="40% - Accent6 2" xfId="15" xr:uid="{00000000-0005-0000-0000-00000B000000}"/>
    <cellStyle name="60% - Accent1 2" xfId="16" xr:uid="{00000000-0005-0000-0000-00000C000000}"/>
    <cellStyle name="60% - Accent1 3" xfId="298" xr:uid="{00000000-0005-0000-0000-00000D000000}"/>
    <cellStyle name="60% - Accent2 2" xfId="17" xr:uid="{00000000-0005-0000-0000-00000E000000}"/>
    <cellStyle name="60% - Accent2 3" xfId="299" xr:uid="{00000000-0005-0000-0000-00000F000000}"/>
    <cellStyle name="60% - Accent3 2" xfId="18" xr:uid="{00000000-0005-0000-0000-000010000000}"/>
    <cellStyle name="60% - Accent3 3" xfId="300" xr:uid="{00000000-0005-0000-0000-000011000000}"/>
    <cellStyle name="60% - Accent4 2" xfId="19" xr:uid="{00000000-0005-0000-0000-000012000000}"/>
    <cellStyle name="60% - Accent4 3" xfId="301" xr:uid="{00000000-0005-0000-0000-000013000000}"/>
    <cellStyle name="60% - Accent5 2" xfId="20" xr:uid="{00000000-0005-0000-0000-000014000000}"/>
    <cellStyle name="60% - Accent5 3" xfId="302" xr:uid="{00000000-0005-0000-0000-000015000000}"/>
    <cellStyle name="60% - Accent6 2" xfId="21" xr:uid="{00000000-0005-0000-0000-000016000000}"/>
    <cellStyle name="60% - Accent6 3" xfId="303" xr:uid="{00000000-0005-0000-0000-000017000000}"/>
    <cellStyle name="Accent1 2" xfId="22" xr:uid="{00000000-0005-0000-0000-000018000000}"/>
    <cellStyle name="Accent2 2" xfId="23" xr:uid="{00000000-0005-0000-0000-000019000000}"/>
    <cellStyle name="Accent3 2" xfId="24" xr:uid="{00000000-0005-0000-0000-00001A000000}"/>
    <cellStyle name="Accent4 2" xfId="25" xr:uid="{00000000-0005-0000-0000-00001B000000}"/>
    <cellStyle name="Accent5 2" xfId="26" xr:uid="{00000000-0005-0000-0000-00001C000000}"/>
    <cellStyle name="Accent6 2" xfId="27" xr:uid="{00000000-0005-0000-0000-00001D000000}"/>
    <cellStyle name="Bad 2" xfId="28" xr:uid="{00000000-0005-0000-0000-00001F000000}"/>
    <cellStyle name="Bad 3" xfId="29" xr:uid="{00000000-0005-0000-0000-000020000000}"/>
    <cellStyle name="Body: normal cell" xfId="30" xr:uid="{00000000-0005-0000-0000-000021000000}"/>
    <cellStyle name="Calculation 2" xfId="31" xr:uid="{00000000-0005-0000-0000-000022000000}"/>
    <cellStyle name="Calculation 2 2" xfId="204" xr:uid="{00000000-0005-0000-0000-000023000000}"/>
    <cellStyle name="Calculation 2 2 2" xfId="1253" xr:uid="{00000000-0005-0000-0000-000024000000}"/>
    <cellStyle name="Calculation 2 2 3" xfId="1266" xr:uid="{00000000-0005-0000-0000-000025000000}"/>
    <cellStyle name="Calculation 2 3" xfId="205" xr:uid="{00000000-0005-0000-0000-000026000000}"/>
    <cellStyle name="Calculation 2 3 2" xfId="1254" xr:uid="{00000000-0005-0000-0000-000027000000}"/>
    <cellStyle name="Calculation 2 3 3" xfId="1267" xr:uid="{00000000-0005-0000-0000-000028000000}"/>
    <cellStyle name="Calculation 2 4" xfId="1248" xr:uid="{00000000-0005-0000-0000-000029000000}"/>
    <cellStyle name="Calculation 2 5" xfId="1261" xr:uid="{00000000-0005-0000-0000-00002A000000}"/>
    <cellStyle name="Calculation 3" xfId="304" xr:uid="{00000000-0005-0000-0000-00002B000000}"/>
    <cellStyle name="Check Cell" xfId="1284" builtinId="23"/>
    <cellStyle name="Check Cell 2" xfId="32" xr:uid="{00000000-0005-0000-0000-00002C000000}"/>
    <cellStyle name="Comma" xfId="1275" builtinId="3"/>
    <cellStyle name="Comma [0] 2" xfId="33" xr:uid="{00000000-0005-0000-0000-00002E000000}"/>
    <cellStyle name="Comma 10" xfId="34" xr:uid="{00000000-0005-0000-0000-00002F000000}"/>
    <cellStyle name="Comma 10 2" xfId="305" xr:uid="{00000000-0005-0000-0000-000030000000}"/>
    <cellStyle name="Comma 10 2 2" xfId="306" xr:uid="{00000000-0005-0000-0000-000031000000}"/>
    <cellStyle name="Comma 10 3" xfId="307" xr:uid="{00000000-0005-0000-0000-000032000000}"/>
    <cellStyle name="Comma 11" xfId="35" xr:uid="{00000000-0005-0000-0000-000033000000}"/>
    <cellStyle name="Comma 11 2" xfId="308" xr:uid="{00000000-0005-0000-0000-000034000000}"/>
    <cellStyle name="Comma 2" xfId="36" xr:uid="{00000000-0005-0000-0000-000035000000}"/>
    <cellStyle name="Comma 2 2" xfId="37" xr:uid="{00000000-0005-0000-0000-000036000000}"/>
    <cellStyle name="Comma 2 2 2" xfId="206" xr:uid="{00000000-0005-0000-0000-000037000000}"/>
    <cellStyle name="Comma 2 3" xfId="38" xr:uid="{00000000-0005-0000-0000-000038000000}"/>
    <cellStyle name="Comma 2 3 2" xfId="309" xr:uid="{00000000-0005-0000-0000-000039000000}"/>
    <cellStyle name="Comma 3" xfId="39" xr:uid="{00000000-0005-0000-0000-00003A000000}"/>
    <cellStyle name="Comma 3 2" xfId="40" xr:uid="{00000000-0005-0000-0000-00003B000000}"/>
    <cellStyle name="Comma 3 2 2" xfId="310" xr:uid="{00000000-0005-0000-0000-00003C000000}"/>
    <cellStyle name="Comma 3 2 2 2" xfId="311" xr:uid="{00000000-0005-0000-0000-00003D000000}"/>
    <cellStyle name="Comma 3 2 2 2 2" xfId="312" xr:uid="{00000000-0005-0000-0000-00003E000000}"/>
    <cellStyle name="Comma 3 2 2 2 2 2" xfId="313" xr:uid="{00000000-0005-0000-0000-00003F000000}"/>
    <cellStyle name="Comma 3 2 2 2 3" xfId="314" xr:uid="{00000000-0005-0000-0000-000040000000}"/>
    <cellStyle name="Comma 3 2 2 3" xfId="315" xr:uid="{00000000-0005-0000-0000-000041000000}"/>
    <cellStyle name="Comma 3 2 2 3 2" xfId="316" xr:uid="{00000000-0005-0000-0000-000042000000}"/>
    <cellStyle name="Comma 3 2 2 4" xfId="317" xr:uid="{00000000-0005-0000-0000-000043000000}"/>
    <cellStyle name="Comma 3 2 3" xfId="318" xr:uid="{00000000-0005-0000-0000-000044000000}"/>
    <cellStyle name="Comma 3 2 4" xfId="319" xr:uid="{00000000-0005-0000-0000-000045000000}"/>
    <cellStyle name="Comma 3 2 4 2" xfId="320" xr:uid="{00000000-0005-0000-0000-000046000000}"/>
    <cellStyle name="Comma 3 2 4 2 2" xfId="321" xr:uid="{00000000-0005-0000-0000-000047000000}"/>
    <cellStyle name="Comma 3 2 4 3" xfId="322" xr:uid="{00000000-0005-0000-0000-000048000000}"/>
    <cellStyle name="Comma 3 2 5" xfId="323" xr:uid="{00000000-0005-0000-0000-000049000000}"/>
    <cellStyle name="Comma 3 2 5 2" xfId="324" xr:uid="{00000000-0005-0000-0000-00004A000000}"/>
    <cellStyle name="Comma 3 2 6" xfId="325" xr:uid="{00000000-0005-0000-0000-00004B000000}"/>
    <cellStyle name="Comma 3 3" xfId="41" xr:uid="{00000000-0005-0000-0000-00004C000000}"/>
    <cellStyle name="Comma 3 3 2" xfId="326" xr:uid="{00000000-0005-0000-0000-00004D000000}"/>
    <cellStyle name="Comma 3 3 2 2" xfId="327" xr:uid="{00000000-0005-0000-0000-00004E000000}"/>
    <cellStyle name="Comma 3 3 2 2 2" xfId="328" xr:uid="{00000000-0005-0000-0000-00004F000000}"/>
    <cellStyle name="Comma 3 3 2 3" xfId="329" xr:uid="{00000000-0005-0000-0000-000050000000}"/>
    <cellStyle name="Comma 3 3 3" xfId="330" xr:uid="{00000000-0005-0000-0000-000051000000}"/>
    <cellStyle name="Comma 3 3 3 2" xfId="331" xr:uid="{00000000-0005-0000-0000-000052000000}"/>
    <cellStyle name="Comma 3 3 4" xfId="332" xr:uid="{00000000-0005-0000-0000-000053000000}"/>
    <cellStyle name="Comma 3 4" xfId="207" xr:uid="{00000000-0005-0000-0000-000054000000}"/>
    <cellStyle name="Comma 3 4 2" xfId="333" xr:uid="{00000000-0005-0000-0000-000055000000}"/>
    <cellStyle name="Comma 3 4 2 2" xfId="334" xr:uid="{00000000-0005-0000-0000-000056000000}"/>
    <cellStyle name="Comma 3 4 2 2 2" xfId="335" xr:uid="{00000000-0005-0000-0000-000057000000}"/>
    <cellStyle name="Comma 3 4 2 3" xfId="336" xr:uid="{00000000-0005-0000-0000-000058000000}"/>
    <cellStyle name="Comma 3 4 3" xfId="337" xr:uid="{00000000-0005-0000-0000-000059000000}"/>
    <cellStyle name="Comma 3 4 3 2" xfId="338" xr:uid="{00000000-0005-0000-0000-00005A000000}"/>
    <cellStyle name="Comma 3 4 4" xfId="339" xr:uid="{00000000-0005-0000-0000-00005B000000}"/>
    <cellStyle name="Comma 3 5" xfId="340" xr:uid="{00000000-0005-0000-0000-00005C000000}"/>
    <cellStyle name="Comma 3 5 2" xfId="341" xr:uid="{00000000-0005-0000-0000-00005D000000}"/>
    <cellStyle name="Comma 3 5 2 2" xfId="342" xr:uid="{00000000-0005-0000-0000-00005E000000}"/>
    <cellStyle name="Comma 3 5 2 2 2" xfId="343" xr:uid="{00000000-0005-0000-0000-00005F000000}"/>
    <cellStyle name="Comma 3 5 2 3" xfId="344" xr:uid="{00000000-0005-0000-0000-000060000000}"/>
    <cellStyle name="Comma 3 5 3" xfId="345" xr:uid="{00000000-0005-0000-0000-000061000000}"/>
    <cellStyle name="Comma 3 5 3 2" xfId="346" xr:uid="{00000000-0005-0000-0000-000062000000}"/>
    <cellStyle name="Comma 3 5 4" xfId="347" xr:uid="{00000000-0005-0000-0000-000063000000}"/>
    <cellStyle name="Comma 4" xfId="42" xr:uid="{00000000-0005-0000-0000-000064000000}"/>
    <cellStyle name="Comma 4 2" xfId="43" xr:uid="{00000000-0005-0000-0000-000065000000}"/>
    <cellStyle name="Comma 5" xfId="44" xr:uid="{00000000-0005-0000-0000-000066000000}"/>
    <cellStyle name="Comma 5 2" xfId="45" xr:uid="{00000000-0005-0000-0000-000067000000}"/>
    <cellStyle name="Comma 5 3" xfId="208" xr:uid="{00000000-0005-0000-0000-000068000000}"/>
    <cellStyle name="Comma 6" xfId="46" xr:uid="{00000000-0005-0000-0000-000069000000}"/>
    <cellStyle name="Comma 6 2" xfId="47" xr:uid="{00000000-0005-0000-0000-00006A000000}"/>
    <cellStyle name="Comma 6 3" xfId="348" xr:uid="{00000000-0005-0000-0000-00006B000000}"/>
    <cellStyle name="Comma 6 3 2" xfId="349" xr:uid="{00000000-0005-0000-0000-00006C000000}"/>
    <cellStyle name="Comma 6 3 2 2" xfId="350" xr:uid="{00000000-0005-0000-0000-00006D000000}"/>
    <cellStyle name="Comma 6 3 2 2 2" xfId="351" xr:uid="{00000000-0005-0000-0000-00006E000000}"/>
    <cellStyle name="Comma 6 3 2 3" xfId="352" xr:uid="{00000000-0005-0000-0000-00006F000000}"/>
    <cellStyle name="Comma 6 3 3" xfId="353" xr:uid="{00000000-0005-0000-0000-000070000000}"/>
    <cellStyle name="Comma 6 3 3 2" xfId="354" xr:uid="{00000000-0005-0000-0000-000071000000}"/>
    <cellStyle name="Comma 6 3 4" xfId="355" xr:uid="{00000000-0005-0000-0000-000072000000}"/>
    <cellStyle name="Comma 7" xfId="48" xr:uid="{00000000-0005-0000-0000-000073000000}"/>
    <cellStyle name="Comma 7 2" xfId="49" xr:uid="{00000000-0005-0000-0000-000074000000}"/>
    <cellStyle name="Comma 7 3" xfId="356" xr:uid="{00000000-0005-0000-0000-000075000000}"/>
    <cellStyle name="Comma 7 3 2" xfId="357" xr:uid="{00000000-0005-0000-0000-000076000000}"/>
    <cellStyle name="Comma 7 3 2 2" xfId="358" xr:uid="{00000000-0005-0000-0000-000077000000}"/>
    <cellStyle name="Comma 7 3 3" xfId="359" xr:uid="{00000000-0005-0000-0000-000078000000}"/>
    <cellStyle name="Comma 7 4" xfId="360" xr:uid="{00000000-0005-0000-0000-000079000000}"/>
    <cellStyle name="Comma 7 4 2" xfId="361" xr:uid="{00000000-0005-0000-0000-00007A000000}"/>
    <cellStyle name="Comma 7 5" xfId="362" xr:uid="{00000000-0005-0000-0000-00007B000000}"/>
    <cellStyle name="Comma 8" xfId="50" xr:uid="{00000000-0005-0000-0000-00007C000000}"/>
    <cellStyle name="Comma 8 2" xfId="363" xr:uid="{00000000-0005-0000-0000-00007D000000}"/>
    <cellStyle name="Comma 8 2 2" xfId="364" xr:uid="{00000000-0005-0000-0000-00007E000000}"/>
    <cellStyle name="Comma 8 2 2 2" xfId="365" xr:uid="{00000000-0005-0000-0000-00007F000000}"/>
    <cellStyle name="Comma 8 2 3" xfId="366" xr:uid="{00000000-0005-0000-0000-000080000000}"/>
    <cellStyle name="Comma 8 3" xfId="367" xr:uid="{00000000-0005-0000-0000-000081000000}"/>
    <cellStyle name="Comma 8 3 2" xfId="368" xr:uid="{00000000-0005-0000-0000-000082000000}"/>
    <cellStyle name="Comma 8 4" xfId="369" xr:uid="{00000000-0005-0000-0000-000083000000}"/>
    <cellStyle name="Comma 9" xfId="51" xr:uid="{00000000-0005-0000-0000-000084000000}"/>
    <cellStyle name="Comma 9 2" xfId="370" xr:uid="{00000000-0005-0000-0000-000085000000}"/>
    <cellStyle name="Comma 9 2 2" xfId="371" xr:uid="{00000000-0005-0000-0000-000086000000}"/>
    <cellStyle name="Comma 9 2 2 2" xfId="372" xr:uid="{00000000-0005-0000-0000-000087000000}"/>
    <cellStyle name="Comma 9 2 3" xfId="373" xr:uid="{00000000-0005-0000-0000-000088000000}"/>
    <cellStyle name="Comma 9 3" xfId="374" xr:uid="{00000000-0005-0000-0000-000089000000}"/>
    <cellStyle name="Comma 9 3 2" xfId="375" xr:uid="{00000000-0005-0000-0000-00008A000000}"/>
    <cellStyle name="Comma 9 4" xfId="376" xr:uid="{00000000-0005-0000-0000-00008B000000}"/>
    <cellStyle name="Currency" xfId="1282" builtinId="4"/>
    <cellStyle name="Currency [0] 2" xfId="52" xr:uid="{00000000-0005-0000-0000-00008D000000}"/>
    <cellStyle name="Currency 10" xfId="209" xr:uid="{00000000-0005-0000-0000-00008E000000}"/>
    <cellStyle name="Currency 10 2" xfId="377" xr:uid="{00000000-0005-0000-0000-00008F000000}"/>
    <cellStyle name="Currency 10 2 2" xfId="378" xr:uid="{00000000-0005-0000-0000-000090000000}"/>
    <cellStyle name="Currency 10 3" xfId="379" xr:uid="{00000000-0005-0000-0000-000091000000}"/>
    <cellStyle name="Currency 11" xfId="210" xr:uid="{00000000-0005-0000-0000-000092000000}"/>
    <cellStyle name="Currency 11 2" xfId="380" xr:uid="{00000000-0005-0000-0000-000093000000}"/>
    <cellStyle name="Currency 11 2 2" xfId="381" xr:uid="{00000000-0005-0000-0000-000094000000}"/>
    <cellStyle name="Currency 11 3" xfId="382" xr:uid="{00000000-0005-0000-0000-000095000000}"/>
    <cellStyle name="Currency 12" xfId="211" xr:uid="{00000000-0005-0000-0000-000096000000}"/>
    <cellStyle name="Currency 12 2" xfId="383" xr:uid="{00000000-0005-0000-0000-000097000000}"/>
    <cellStyle name="Currency 13" xfId="212" xr:uid="{00000000-0005-0000-0000-000098000000}"/>
    <cellStyle name="Currency 14" xfId="213" xr:uid="{00000000-0005-0000-0000-000099000000}"/>
    <cellStyle name="Currency 15" xfId="214" xr:uid="{00000000-0005-0000-0000-00009A000000}"/>
    <cellStyle name="Currency 16" xfId="215" xr:uid="{00000000-0005-0000-0000-00009B000000}"/>
    <cellStyle name="Currency 17" xfId="216" xr:uid="{00000000-0005-0000-0000-00009C000000}"/>
    <cellStyle name="Currency 18" xfId="217" xr:uid="{00000000-0005-0000-0000-00009D000000}"/>
    <cellStyle name="Currency 19" xfId="218" xr:uid="{00000000-0005-0000-0000-00009E000000}"/>
    <cellStyle name="Currency 2" xfId="53" xr:uid="{00000000-0005-0000-0000-00009F000000}"/>
    <cellStyle name="Currency 2 2" xfId="54" xr:uid="{00000000-0005-0000-0000-0000A0000000}"/>
    <cellStyle name="Currency 2 2 2" xfId="55" xr:uid="{00000000-0005-0000-0000-0000A1000000}"/>
    <cellStyle name="Currency 2 2 2 2" xfId="56" xr:uid="{00000000-0005-0000-0000-0000A2000000}"/>
    <cellStyle name="Currency 2 2 2 3" xfId="57" xr:uid="{00000000-0005-0000-0000-0000A3000000}"/>
    <cellStyle name="Currency 2 3" xfId="58" xr:uid="{00000000-0005-0000-0000-0000A4000000}"/>
    <cellStyle name="Currency 2 3 2" xfId="384" xr:uid="{00000000-0005-0000-0000-0000A5000000}"/>
    <cellStyle name="Currency 2 3 2 2" xfId="385" xr:uid="{00000000-0005-0000-0000-0000A6000000}"/>
    <cellStyle name="Currency 2 3 2 2 2" xfId="386" xr:uid="{00000000-0005-0000-0000-0000A7000000}"/>
    <cellStyle name="Currency 2 3 2 2 2 2" xfId="387" xr:uid="{00000000-0005-0000-0000-0000A8000000}"/>
    <cellStyle name="Currency 2 3 2 2 3" xfId="388" xr:uid="{00000000-0005-0000-0000-0000A9000000}"/>
    <cellStyle name="Currency 2 3 2 3" xfId="389" xr:uid="{00000000-0005-0000-0000-0000AA000000}"/>
    <cellStyle name="Currency 2 3 2 3 2" xfId="390" xr:uid="{00000000-0005-0000-0000-0000AB000000}"/>
    <cellStyle name="Currency 2 3 2 4" xfId="391" xr:uid="{00000000-0005-0000-0000-0000AC000000}"/>
    <cellStyle name="Currency 2 3 3" xfId="392" xr:uid="{00000000-0005-0000-0000-0000AD000000}"/>
    <cellStyle name="Currency 2 3 4" xfId="393" xr:uid="{00000000-0005-0000-0000-0000AE000000}"/>
    <cellStyle name="Currency 2 3 4 2" xfId="394" xr:uid="{00000000-0005-0000-0000-0000AF000000}"/>
    <cellStyle name="Currency 2 3 4 2 2" xfId="395" xr:uid="{00000000-0005-0000-0000-0000B0000000}"/>
    <cellStyle name="Currency 2 3 4 3" xfId="396" xr:uid="{00000000-0005-0000-0000-0000B1000000}"/>
    <cellStyle name="Currency 2 3 5" xfId="397" xr:uid="{00000000-0005-0000-0000-0000B2000000}"/>
    <cellStyle name="Currency 2 3 5 2" xfId="398" xr:uid="{00000000-0005-0000-0000-0000B3000000}"/>
    <cellStyle name="Currency 2 3 6" xfId="399" xr:uid="{00000000-0005-0000-0000-0000B4000000}"/>
    <cellStyle name="Currency 2 4" xfId="59" xr:uid="{00000000-0005-0000-0000-0000B5000000}"/>
    <cellStyle name="Currency 2 4 2" xfId="219" xr:uid="{00000000-0005-0000-0000-0000B6000000}"/>
    <cellStyle name="Currency 2 4 2 2" xfId="400" xr:uid="{00000000-0005-0000-0000-0000B7000000}"/>
    <cellStyle name="Currency 2 4 2 2 2" xfId="401" xr:uid="{00000000-0005-0000-0000-0000B8000000}"/>
    <cellStyle name="Currency 2 4 2 3" xfId="402" xr:uid="{00000000-0005-0000-0000-0000B9000000}"/>
    <cellStyle name="Currency 2 4 2 4" xfId="403" xr:uid="{00000000-0005-0000-0000-0000BA000000}"/>
    <cellStyle name="Currency 2 4 3" xfId="404" xr:uid="{00000000-0005-0000-0000-0000BB000000}"/>
    <cellStyle name="Currency 2 4 3 2" xfId="405" xr:uid="{00000000-0005-0000-0000-0000BC000000}"/>
    <cellStyle name="Currency 2 4 4" xfId="406" xr:uid="{00000000-0005-0000-0000-0000BD000000}"/>
    <cellStyle name="Currency 2 4 5" xfId="407" xr:uid="{00000000-0005-0000-0000-0000BE000000}"/>
    <cellStyle name="Currency 2 5" xfId="220" xr:uid="{00000000-0005-0000-0000-0000BF000000}"/>
    <cellStyle name="Currency 2 5 2" xfId="408" xr:uid="{00000000-0005-0000-0000-0000C0000000}"/>
    <cellStyle name="Currency 2 5 2 2" xfId="409" xr:uid="{00000000-0005-0000-0000-0000C1000000}"/>
    <cellStyle name="Currency 2 5 2 2 2" xfId="410" xr:uid="{00000000-0005-0000-0000-0000C2000000}"/>
    <cellStyle name="Currency 2 5 2 3" xfId="411" xr:uid="{00000000-0005-0000-0000-0000C3000000}"/>
    <cellStyle name="Currency 2 5 3" xfId="412" xr:uid="{00000000-0005-0000-0000-0000C4000000}"/>
    <cellStyle name="Currency 2 5 3 2" xfId="413" xr:uid="{00000000-0005-0000-0000-0000C5000000}"/>
    <cellStyle name="Currency 2 5 4" xfId="414" xr:uid="{00000000-0005-0000-0000-0000C6000000}"/>
    <cellStyle name="Currency 2 6" xfId="415" xr:uid="{00000000-0005-0000-0000-0000C7000000}"/>
    <cellStyle name="Currency 2 6 2" xfId="416" xr:uid="{00000000-0005-0000-0000-0000C8000000}"/>
    <cellStyle name="Currency 2 6 2 2" xfId="417" xr:uid="{00000000-0005-0000-0000-0000C9000000}"/>
    <cellStyle name="Currency 2 6 2 2 2" xfId="418" xr:uid="{00000000-0005-0000-0000-0000CA000000}"/>
    <cellStyle name="Currency 2 6 2 3" xfId="419" xr:uid="{00000000-0005-0000-0000-0000CB000000}"/>
    <cellStyle name="Currency 2 6 3" xfId="420" xr:uid="{00000000-0005-0000-0000-0000CC000000}"/>
    <cellStyle name="Currency 2 6 3 2" xfId="421" xr:uid="{00000000-0005-0000-0000-0000CD000000}"/>
    <cellStyle name="Currency 2 6 4" xfId="422" xr:uid="{00000000-0005-0000-0000-0000CE000000}"/>
    <cellStyle name="Currency 20" xfId="221" xr:uid="{00000000-0005-0000-0000-0000CF000000}"/>
    <cellStyle name="Currency 21" xfId="222" xr:uid="{00000000-0005-0000-0000-0000D0000000}"/>
    <cellStyle name="Currency 22" xfId="223" xr:uid="{00000000-0005-0000-0000-0000D1000000}"/>
    <cellStyle name="Currency 23" xfId="224" xr:uid="{00000000-0005-0000-0000-0000D2000000}"/>
    <cellStyle name="Currency 24" xfId="225" xr:uid="{00000000-0005-0000-0000-0000D3000000}"/>
    <cellStyle name="Currency 25" xfId="226" xr:uid="{00000000-0005-0000-0000-0000D4000000}"/>
    <cellStyle name="Currency 26" xfId="227" xr:uid="{00000000-0005-0000-0000-0000D5000000}"/>
    <cellStyle name="Currency 27" xfId="228" xr:uid="{00000000-0005-0000-0000-0000D6000000}"/>
    <cellStyle name="Currency 28" xfId="229" xr:uid="{00000000-0005-0000-0000-0000D7000000}"/>
    <cellStyle name="Currency 29" xfId="230" xr:uid="{00000000-0005-0000-0000-0000D8000000}"/>
    <cellStyle name="Currency 3" xfId="60" xr:uid="{00000000-0005-0000-0000-0000D9000000}"/>
    <cellStyle name="Currency 3 2" xfId="61" xr:uid="{00000000-0005-0000-0000-0000DA000000}"/>
    <cellStyle name="Currency 3 2 2" xfId="423" xr:uid="{00000000-0005-0000-0000-0000DB000000}"/>
    <cellStyle name="Currency 3 2 2 2" xfId="424" xr:uid="{00000000-0005-0000-0000-0000DC000000}"/>
    <cellStyle name="Currency 3 2 2 2 2" xfId="425" xr:uid="{00000000-0005-0000-0000-0000DD000000}"/>
    <cellStyle name="Currency 3 2 2 2 2 2" xfId="426" xr:uid="{00000000-0005-0000-0000-0000DE000000}"/>
    <cellStyle name="Currency 3 2 2 2 3" xfId="427" xr:uid="{00000000-0005-0000-0000-0000DF000000}"/>
    <cellStyle name="Currency 3 2 2 3" xfId="428" xr:uid="{00000000-0005-0000-0000-0000E0000000}"/>
    <cellStyle name="Currency 3 2 2 3 2" xfId="429" xr:uid="{00000000-0005-0000-0000-0000E1000000}"/>
    <cellStyle name="Currency 3 2 2 4" xfId="430" xr:uid="{00000000-0005-0000-0000-0000E2000000}"/>
    <cellStyle name="Currency 3 2 3" xfId="431" xr:uid="{00000000-0005-0000-0000-0000E3000000}"/>
    <cellStyle name="Currency 3 2 4" xfId="432" xr:uid="{00000000-0005-0000-0000-0000E4000000}"/>
    <cellStyle name="Currency 3 2 4 2" xfId="433" xr:uid="{00000000-0005-0000-0000-0000E5000000}"/>
    <cellStyle name="Currency 3 2 4 2 2" xfId="434" xr:uid="{00000000-0005-0000-0000-0000E6000000}"/>
    <cellStyle name="Currency 3 2 4 3" xfId="435" xr:uid="{00000000-0005-0000-0000-0000E7000000}"/>
    <cellStyle name="Currency 3 2 5" xfId="436" xr:uid="{00000000-0005-0000-0000-0000E8000000}"/>
    <cellStyle name="Currency 3 2 5 2" xfId="437" xr:uid="{00000000-0005-0000-0000-0000E9000000}"/>
    <cellStyle name="Currency 3 2 6" xfId="438" xr:uid="{00000000-0005-0000-0000-0000EA000000}"/>
    <cellStyle name="Currency 3 3" xfId="62" xr:uid="{00000000-0005-0000-0000-0000EB000000}"/>
    <cellStyle name="Currency 3 3 2" xfId="439" xr:uid="{00000000-0005-0000-0000-0000EC000000}"/>
    <cellStyle name="Currency 3 3 2 2" xfId="440" xr:uid="{00000000-0005-0000-0000-0000ED000000}"/>
    <cellStyle name="Currency 3 3 2 2 2" xfId="441" xr:uid="{00000000-0005-0000-0000-0000EE000000}"/>
    <cellStyle name="Currency 3 3 2 3" xfId="442" xr:uid="{00000000-0005-0000-0000-0000EF000000}"/>
    <cellStyle name="Currency 3 3 3" xfId="443" xr:uid="{00000000-0005-0000-0000-0000F0000000}"/>
    <cellStyle name="Currency 3 3 3 2" xfId="444" xr:uid="{00000000-0005-0000-0000-0000F1000000}"/>
    <cellStyle name="Currency 3 3 4" xfId="445" xr:uid="{00000000-0005-0000-0000-0000F2000000}"/>
    <cellStyle name="Currency 3 4" xfId="63" xr:uid="{00000000-0005-0000-0000-0000F3000000}"/>
    <cellStyle name="Currency 3 4 2" xfId="446" xr:uid="{00000000-0005-0000-0000-0000F4000000}"/>
    <cellStyle name="Currency 3 4 2 2" xfId="447" xr:uid="{00000000-0005-0000-0000-0000F5000000}"/>
    <cellStyle name="Currency 3 4 2 2 2" xfId="448" xr:uid="{00000000-0005-0000-0000-0000F6000000}"/>
    <cellStyle name="Currency 3 4 2 3" xfId="449" xr:uid="{00000000-0005-0000-0000-0000F7000000}"/>
    <cellStyle name="Currency 3 4 3" xfId="450" xr:uid="{00000000-0005-0000-0000-0000F8000000}"/>
    <cellStyle name="Currency 3 4 3 2" xfId="451" xr:uid="{00000000-0005-0000-0000-0000F9000000}"/>
    <cellStyle name="Currency 3 4 4" xfId="452" xr:uid="{00000000-0005-0000-0000-0000FA000000}"/>
    <cellStyle name="Currency 3 5" xfId="64" xr:uid="{00000000-0005-0000-0000-0000FB000000}"/>
    <cellStyle name="Currency 3 5 2" xfId="453" xr:uid="{00000000-0005-0000-0000-0000FC000000}"/>
    <cellStyle name="Currency 3 5 2 2" xfId="454" xr:uid="{00000000-0005-0000-0000-0000FD000000}"/>
    <cellStyle name="Currency 3 5 2 2 2" xfId="455" xr:uid="{00000000-0005-0000-0000-0000FE000000}"/>
    <cellStyle name="Currency 3 5 2 3" xfId="456" xr:uid="{00000000-0005-0000-0000-0000FF000000}"/>
    <cellStyle name="Currency 3 5 3" xfId="457" xr:uid="{00000000-0005-0000-0000-000000010000}"/>
    <cellStyle name="Currency 3 5 3 2" xfId="458" xr:uid="{00000000-0005-0000-0000-000001010000}"/>
    <cellStyle name="Currency 3 5 4" xfId="459" xr:uid="{00000000-0005-0000-0000-000002010000}"/>
    <cellStyle name="Currency 3 6" xfId="460" xr:uid="{00000000-0005-0000-0000-000003010000}"/>
    <cellStyle name="Currency 3 7" xfId="461" xr:uid="{00000000-0005-0000-0000-000004010000}"/>
    <cellStyle name="Currency 3 8" xfId="462" xr:uid="{00000000-0005-0000-0000-000005010000}"/>
    <cellStyle name="Currency 30" xfId="231" xr:uid="{00000000-0005-0000-0000-000006010000}"/>
    <cellStyle name="Currency 31" xfId="232" xr:uid="{00000000-0005-0000-0000-000007010000}"/>
    <cellStyle name="Currency 32" xfId="233" xr:uid="{00000000-0005-0000-0000-000008010000}"/>
    <cellStyle name="Currency 33" xfId="234" xr:uid="{00000000-0005-0000-0000-000009010000}"/>
    <cellStyle name="Currency 34" xfId="235" xr:uid="{00000000-0005-0000-0000-00000A010000}"/>
    <cellStyle name="Currency 35" xfId="236" xr:uid="{00000000-0005-0000-0000-00000B010000}"/>
    <cellStyle name="Currency 36" xfId="237" xr:uid="{00000000-0005-0000-0000-00000C010000}"/>
    <cellStyle name="Currency 37" xfId="238" xr:uid="{00000000-0005-0000-0000-00000D010000}"/>
    <cellStyle name="Currency 38" xfId="239" xr:uid="{00000000-0005-0000-0000-00000E010000}"/>
    <cellStyle name="Currency 39" xfId="240" xr:uid="{00000000-0005-0000-0000-00000F010000}"/>
    <cellStyle name="Currency 4" xfId="65" xr:uid="{00000000-0005-0000-0000-000010010000}"/>
    <cellStyle name="Currency 4 10" xfId="463" xr:uid="{00000000-0005-0000-0000-000011010000}"/>
    <cellStyle name="Currency 4 11" xfId="464" xr:uid="{00000000-0005-0000-0000-000012010000}"/>
    <cellStyle name="Currency 4 2" xfId="66" xr:uid="{00000000-0005-0000-0000-000013010000}"/>
    <cellStyle name="Currency 4 2 2" xfId="3" xr:uid="{00000000-0005-0000-0000-000014010000}"/>
    <cellStyle name="Currency 4 2 2 2" xfId="67" xr:uid="{00000000-0005-0000-0000-000015010000}"/>
    <cellStyle name="Currency 4 2 2 2 2" xfId="465" xr:uid="{00000000-0005-0000-0000-000016010000}"/>
    <cellStyle name="Currency 4 2 2 2 2 2" xfId="466" xr:uid="{00000000-0005-0000-0000-000017010000}"/>
    <cellStyle name="Currency 4 2 2 2 3" xfId="467" xr:uid="{00000000-0005-0000-0000-000018010000}"/>
    <cellStyle name="Currency 4 2 2 3" xfId="241" xr:uid="{00000000-0005-0000-0000-000019010000}"/>
    <cellStyle name="Currency 4 2 2 3 2" xfId="468" xr:uid="{00000000-0005-0000-0000-00001A010000}"/>
    <cellStyle name="Currency 4 2 2 4" xfId="469" xr:uid="{00000000-0005-0000-0000-00001B010000}"/>
    <cellStyle name="Currency 4 2 3" xfId="68" xr:uid="{00000000-0005-0000-0000-00001C010000}"/>
    <cellStyle name="Currency 4 2 4" xfId="470" xr:uid="{00000000-0005-0000-0000-00001D010000}"/>
    <cellStyle name="Currency 4 2 4 2" xfId="471" xr:uid="{00000000-0005-0000-0000-00001E010000}"/>
    <cellStyle name="Currency 4 2 4 2 2" xfId="472" xr:uid="{00000000-0005-0000-0000-00001F010000}"/>
    <cellStyle name="Currency 4 2 4 2 2 2" xfId="473" xr:uid="{00000000-0005-0000-0000-000020010000}"/>
    <cellStyle name="Currency 4 2 4 2 3" xfId="474" xr:uid="{00000000-0005-0000-0000-000021010000}"/>
    <cellStyle name="Currency 4 2 4 3" xfId="475" xr:uid="{00000000-0005-0000-0000-000022010000}"/>
    <cellStyle name="Currency 4 2 4 3 2" xfId="476" xr:uid="{00000000-0005-0000-0000-000023010000}"/>
    <cellStyle name="Currency 4 2 4 4" xfId="477" xr:uid="{00000000-0005-0000-0000-000024010000}"/>
    <cellStyle name="Currency 4 2 5" xfId="478" xr:uid="{00000000-0005-0000-0000-000025010000}"/>
    <cellStyle name="Currency 4 2 5 2" xfId="479" xr:uid="{00000000-0005-0000-0000-000026010000}"/>
    <cellStyle name="Currency 4 2 5 2 2" xfId="480" xr:uid="{00000000-0005-0000-0000-000027010000}"/>
    <cellStyle name="Currency 4 2 5 3" xfId="481" xr:uid="{00000000-0005-0000-0000-000028010000}"/>
    <cellStyle name="Currency 4 2 6" xfId="482" xr:uid="{00000000-0005-0000-0000-000029010000}"/>
    <cellStyle name="Currency 4 2 6 2" xfId="483" xr:uid="{00000000-0005-0000-0000-00002A010000}"/>
    <cellStyle name="Currency 4 2 7" xfId="484" xr:uid="{00000000-0005-0000-0000-00002B010000}"/>
    <cellStyle name="Currency 4 3" xfId="69" xr:uid="{00000000-0005-0000-0000-00002C010000}"/>
    <cellStyle name="Currency 4 3 2" xfId="70" xr:uid="{00000000-0005-0000-0000-00002D010000}"/>
    <cellStyle name="Currency 4 3 2 2" xfId="485" xr:uid="{00000000-0005-0000-0000-00002E010000}"/>
    <cellStyle name="Currency 4 3 2 2 2" xfId="486" xr:uid="{00000000-0005-0000-0000-00002F010000}"/>
    <cellStyle name="Currency 4 3 2 2 2 2" xfId="487" xr:uid="{00000000-0005-0000-0000-000030010000}"/>
    <cellStyle name="Currency 4 3 2 2 3" xfId="488" xr:uid="{00000000-0005-0000-0000-000031010000}"/>
    <cellStyle name="Currency 4 3 2 3" xfId="489" xr:uid="{00000000-0005-0000-0000-000032010000}"/>
    <cellStyle name="Currency 4 3 2 3 2" xfId="490" xr:uid="{00000000-0005-0000-0000-000033010000}"/>
    <cellStyle name="Currency 4 3 2 4" xfId="491" xr:uid="{00000000-0005-0000-0000-000034010000}"/>
    <cellStyle name="Currency 4 3 3" xfId="71" xr:uid="{00000000-0005-0000-0000-000035010000}"/>
    <cellStyle name="Currency 4 3 3 2" xfId="492" xr:uid="{00000000-0005-0000-0000-000036010000}"/>
    <cellStyle name="Currency 4 3 3 2 2" xfId="493" xr:uid="{00000000-0005-0000-0000-000037010000}"/>
    <cellStyle name="Currency 4 3 3 3" xfId="494" xr:uid="{00000000-0005-0000-0000-000038010000}"/>
    <cellStyle name="Currency 4 3 4" xfId="495" xr:uid="{00000000-0005-0000-0000-000039010000}"/>
    <cellStyle name="Currency 4 3 4 2" xfId="496" xr:uid="{00000000-0005-0000-0000-00003A010000}"/>
    <cellStyle name="Currency 4 3 5" xfId="497" xr:uid="{00000000-0005-0000-0000-00003B010000}"/>
    <cellStyle name="Currency 4 4" xfId="72" xr:uid="{00000000-0005-0000-0000-00003C010000}"/>
    <cellStyle name="Currency 4 4 2" xfId="498" xr:uid="{00000000-0005-0000-0000-00003D010000}"/>
    <cellStyle name="Currency 4 4 2 2" xfId="499" xr:uid="{00000000-0005-0000-0000-00003E010000}"/>
    <cellStyle name="Currency 4 4 2 2 2" xfId="500" xr:uid="{00000000-0005-0000-0000-00003F010000}"/>
    <cellStyle name="Currency 4 4 2 2 2 2" xfId="501" xr:uid="{00000000-0005-0000-0000-000040010000}"/>
    <cellStyle name="Currency 4 4 2 2 3" xfId="502" xr:uid="{00000000-0005-0000-0000-000041010000}"/>
    <cellStyle name="Currency 4 4 2 3" xfId="503" xr:uid="{00000000-0005-0000-0000-000042010000}"/>
    <cellStyle name="Currency 4 4 2 3 2" xfId="504" xr:uid="{00000000-0005-0000-0000-000043010000}"/>
    <cellStyle name="Currency 4 4 2 4" xfId="505" xr:uid="{00000000-0005-0000-0000-000044010000}"/>
    <cellStyle name="Currency 4 4 3" xfId="506" xr:uid="{00000000-0005-0000-0000-000045010000}"/>
    <cellStyle name="Currency 4 4 3 2" xfId="507" xr:uid="{00000000-0005-0000-0000-000046010000}"/>
    <cellStyle name="Currency 4 4 3 2 2" xfId="508" xr:uid="{00000000-0005-0000-0000-000047010000}"/>
    <cellStyle name="Currency 4 4 3 3" xfId="509" xr:uid="{00000000-0005-0000-0000-000048010000}"/>
    <cellStyle name="Currency 4 4 4" xfId="510" xr:uid="{00000000-0005-0000-0000-000049010000}"/>
    <cellStyle name="Currency 4 4 4 2" xfId="511" xr:uid="{00000000-0005-0000-0000-00004A010000}"/>
    <cellStyle name="Currency 4 4 5" xfId="512" xr:uid="{00000000-0005-0000-0000-00004B010000}"/>
    <cellStyle name="Currency 4 5" xfId="73" xr:uid="{00000000-0005-0000-0000-00004C010000}"/>
    <cellStyle name="Currency 4 5 2" xfId="513" xr:uid="{00000000-0005-0000-0000-00004D010000}"/>
    <cellStyle name="Currency 4 5 2 2" xfId="514" xr:uid="{00000000-0005-0000-0000-00004E010000}"/>
    <cellStyle name="Currency 4 5 2 2 2" xfId="515" xr:uid="{00000000-0005-0000-0000-00004F010000}"/>
    <cellStyle name="Currency 4 5 2 3" xfId="516" xr:uid="{00000000-0005-0000-0000-000050010000}"/>
    <cellStyle name="Currency 4 5 3" xfId="517" xr:uid="{00000000-0005-0000-0000-000051010000}"/>
    <cellStyle name="Currency 4 5 3 2" xfId="518" xr:uid="{00000000-0005-0000-0000-000052010000}"/>
    <cellStyle name="Currency 4 5 4" xfId="519" xr:uid="{00000000-0005-0000-0000-000053010000}"/>
    <cellStyle name="Currency 4 6" xfId="520" xr:uid="{00000000-0005-0000-0000-000054010000}"/>
    <cellStyle name="Currency 4 6 2" xfId="521" xr:uid="{00000000-0005-0000-0000-000055010000}"/>
    <cellStyle name="Currency 4 6 2 2" xfId="522" xr:uid="{00000000-0005-0000-0000-000056010000}"/>
    <cellStyle name="Currency 4 6 2 2 2" xfId="523" xr:uid="{00000000-0005-0000-0000-000057010000}"/>
    <cellStyle name="Currency 4 6 2 3" xfId="524" xr:uid="{00000000-0005-0000-0000-000058010000}"/>
    <cellStyle name="Currency 4 6 3" xfId="525" xr:uid="{00000000-0005-0000-0000-000059010000}"/>
    <cellStyle name="Currency 4 6 3 2" xfId="526" xr:uid="{00000000-0005-0000-0000-00005A010000}"/>
    <cellStyle name="Currency 4 6 4" xfId="527" xr:uid="{00000000-0005-0000-0000-00005B010000}"/>
    <cellStyle name="Currency 4 7" xfId="528" xr:uid="{00000000-0005-0000-0000-00005C010000}"/>
    <cellStyle name="Currency 4 7 2" xfId="529" xr:uid="{00000000-0005-0000-0000-00005D010000}"/>
    <cellStyle name="Currency 4 7 2 2" xfId="530" xr:uid="{00000000-0005-0000-0000-00005E010000}"/>
    <cellStyle name="Currency 4 7 2 2 2" xfId="531" xr:uid="{00000000-0005-0000-0000-00005F010000}"/>
    <cellStyle name="Currency 4 7 2 3" xfId="532" xr:uid="{00000000-0005-0000-0000-000060010000}"/>
    <cellStyle name="Currency 4 7 3" xfId="533" xr:uid="{00000000-0005-0000-0000-000061010000}"/>
    <cellStyle name="Currency 4 7 3 2" xfId="534" xr:uid="{00000000-0005-0000-0000-000062010000}"/>
    <cellStyle name="Currency 4 7 4" xfId="535" xr:uid="{00000000-0005-0000-0000-000063010000}"/>
    <cellStyle name="Currency 4 8" xfId="536" xr:uid="{00000000-0005-0000-0000-000064010000}"/>
    <cellStyle name="Currency 4 8 2" xfId="537" xr:uid="{00000000-0005-0000-0000-000065010000}"/>
    <cellStyle name="Currency 4 8 2 2" xfId="538" xr:uid="{00000000-0005-0000-0000-000066010000}"/>
    <cellStyle name="Currency 4 8 3" xfId="539" xr:uid="{00000000-0005-0000-0000-000067010000}"/>
    <cellStyle name="Currency 4 9" xfId="540" xr:uid="{00000000-0005-0000-0000-000068010000}"/>
    <cellStyle name="Currency 4 9 2" xfId="541" xr:uid="{00000000-0005-0000-0000-000069010000}"/>
    <cellStyle name="Currency 40" xfId="242" xr:uid="{00000000-0005-0000-0000-00006A010000}"/>
    <cellStyle name="Currency 41" xfId="243" xr:uid="{00000000-0005-0000-0000-00006B010000}"/>
    <cellStyle name="Currency 42" xfId="244" xr:uid="{00000000-0005-0000-0000-00006C010000}"/>
    <cellStyle name="Currency 43" xfId="245" xr:uid="{00000000-0005-0000-0000-00006D010000}"/>
    <cellStyle name="Currency 44" xfId="246" xr:uid="{00000000-0005-0000-0000-00006E010000}"/>
    <cellStyle name="Currency 45" xfId="247" xr:uid="{00000000-0005-0000-0000-00006F010000}"/>
    <cellStyle name="Currency 46" xfId="248" xr:uid="{00000000-0005-0000-0000-000070010000}"/>
    <cellStyle name="Currency 47" xfId="542" xr:uid="{00000000-0005-0000-0000-000071010000}"/>
    <cellStyle name="Currency 48" xfId="1247" xr:uid="{00000000-0005-0000-0000-000072010000}"/>
    <cellStyle name="Currency 49" xfId="543" xr:uid="{00000000-0005-0000-0000-000073010000}"/>
    <cellStyle name="Currency 5" xfId="74" xr:uid="{00000000-0005-0000-0000-000074010000}"/>
    <cellStyle name="Currency 5 2" xfId="75" xr:uid="{00000000-0005-0000-0000-000075010000}"/>
    <cellStyle name="Currency 5 2 2" xfId="76" xr:uid="{00000000-0005-0000-0000-000076010000}"/>
    <cellStyle name="Currency 5 3" xfId="77" xr:uid="{00000000-0005-0000-0000-000077010000}"/>
    <cellStyle name="Currency 5 3 2" xfId="78" xr:uid="{00000000-0005-0000-0000-000078010000}"/>
    <cellStyle name="Currency 5 3 3" xfId="79" xr:uid="{00000000-0005-0000-0000-000079010000}"/>
    <cellStyle name="Currency 5 4" xfId="80" xr:uid="{00000000-0005-0000-0000-00007A010000}"/>
    <cellStyle name="Currency 5 5" xfId="81" xr:uid="{00000000-0005-0000-0000-00007B010000}"/>
    <cellStyle name="Currency 5 6" xfId="82" xr:uid="{00000000-0005-0000-0000-00007C010000}"/>
    <cellStyle name="Currency 6" xfId="83" xr:uid="{00000000-0005-0000-0000-00007D010000}"/>
    <cellStyle name="Currency 6 2" xfId="84" xr:uid="{00000000-0005-0000-0000-00007E010000}"/>
    <cellStyle name="Currency 6 2 2" xfId="544" xr:uid="{00000000-0005-0000-0000-00007F010000}"/>
    <cellStyle name="Currency 6 2 2 2" xfId="545" xr:uid="{00000000-0005-0000-0000-000080010000}"/>
    <cellStyle name="Currency 6 2 3" xfId="546" xr:uid="{00000000-0005-0000-0000-000081010000}"/>
    <cellStyle name="Currency 6 3" xfId="249" xr:uid="{00000000-0005-0000-0000-000082010000}"/>
    <cellStyle name="Currency 6 3 2" xfId="547" xr:uid="{00000000-0005-0000-0000-000083010000}"/>
    <cellStyle name="Currency 6 4" xfId="548" xr:uid="{00000000-0005-0000-0000-000084010000}"/>
    <cellStyle name="Currency 7" xfId="85" xr:uid="{00000000-0005-0000-0000-000085010000}"/>
    <cellStyle name="Currency 7 2" xfId="250" xr:uid="{00000000-0005-0000-0000-000086010000}"/>
    <cellStyle name="Currency 7 2 2" xfId="549" xr:uid="{00000000-0005-0000-0000-000087010000}"/>
    <cellStyle name="Currency 7 2 2 2" xfId="550" xr:uid="{00000000-0005-0000-0000-000088010000}"/>
    <cellStyle name="Currency 7 2 3" xfId="551" xr:uid="{00000000-0005-0000-0000-000089010000}"/>
    <cellStyle name="Currency 7 3" xfId="251" xr:uid="{00000000-0005-0000-0000-00008A010000}"/>
    <cellStyle name="Currency 7 3 2" xfId="552" xr:uid="{00000000-0005-0000-0000-00008B010000}"/>
    <cellStyle name="Currency 7 4" xfId="553" xr:uid="{00000000-0005-0000-0000-00008C010000}"/>
    <cellStyle name="Currency 8" xfId="86" xr:uid="{00000000-0005-0000-0000-00008D010000}"/>
    <cellStyle name="Currency 8 2" xfId="87" xr:uid="{00000000-0005-0000-0000-00008E010000}"/>
    <cellStyle name="Currency 8 2 2" xfId="554" xr:uid="{00000000-0005-0000-0000-00008F010000}"/>
    <cellStyle name="Currency 8 3" xfId="555" xr:uid="{00000000-0005-0000-0000-000090010000}"/>
    <cellStyle name="Currency 9" xfId="88" xr:uid="{00000000-0005-0000-0000-000091010000}"/>
    <cellStyle name="Currency 9 2" xfId="556" xr:uid="{00000000-0005-0000-0000-000092010000}"/>
    <cellStyle name="Currency 9 2 2" xfId="557" xr:uid="{00000000-0005-0000-0000-000093010000}"/>
    <cellStyle name="Currency 9 3" xfId="558" xr:uid="{00000000-0005-0000-0000-000094010000}"/>
    <cellStyle name="Explanatory Text 2" xfId="89" xr:uid="{00000000-0005-0000-0000-000095010000}"/>
    <cellStyle name="Explanatory Text 2 2" xfId="252" xr:uid="{00000000-0005-0000-0000-000096010000}"/>
    <cellStyle name="Explanatory Text 2 3" xfId="253" xr:uid="{00000000-0005-0000-0000-000097010000}"/>
    <cellStyle name="Font: Calibri, 9pt regular" xfId="90" xr:uid="{00000000-0005-0000-0000-000098010000}"/>
    <cellStyle name="Footnotes: top row" xfId="91" xr:uid="{00000000-0005-0000-0000-000099010000}"/>
    <cellStyle name="Good" xfId="1283" builtinId="26"/>
    <cellStyle name="Good 2" xfId="92" xr:uid="{00000000-0005-0000-0000-00009A010000}"/>
    <cellStyle name="Header: bottom row" xfId="93" xr:uid="{00000000-0005-0000-0000-00009B010000}"/>
    <cellStyle name="Heading 1 2" xfId="94" xr:uid="{00000000-0005-0000-0000-00009C010000}"/>
    <cellStyle name="Heading 1 2 2" xfId="254" xr:uid="{00000000-0005-0000-0000-00009D010000}"/>
    <cellStyle name="Heading 1 2 3" xfId="255" xr:uid="{00000000-0005-0000-0000-00009E010000}"/>
    <cellStyle name="Heading 2 2" xfId="95" xr:uid="{00000000-0005-0000-0000-00009F010000}"/>
    <cellStyle name="Heading 2 2 2" xfId="256" xr:uid="{00000000-0005-0000-0000-0000A0010000}"/>
    <cellStyle name="Heading 2 2 3" xfId="257" xr:uid="{00000000-0005-0000-0000-0000A1010000}"/>
    <cellStyle name="Heading 3 2" xfId="96" xr:uid="{00000000-0005-0000-0000-0000A2010000}"/>
    <cellStyle name="Heading 3 2 2" xfId="258" xr:uid="{00000000-0005-0000-0000-0000A3010000}"/>
    <cellStyle name="Heading 3 2 3" xfId="259" xr:uid="{00000000-0005-0000-0000-0000A4010000}"/>
    <cellStyle name="Heading 3 2 3 2" xfId="1277" xr:uid="{00000000-0005-0000-0000-0000A5010000}"/>
    <cellStyle name="Heading 3 2 3 3" xfId="1281" xr:uid="{00000000-0005-0000-0000-0000A6010000}"/>
    <cellStyle name="Heading 3 2 4" xfId="1276" xr:uid="{00000000-0005-0000-0000-0000A7010000}"/>
    <cellStyle name="Heading 3 2 5" xfId="1280" xr:uid="{00000000-0005-0000-0000-0000A8010000}"/>
    <cellStyle name="Heading 4 2" xfId="97" xr:uid="{00000000-0005-0000-0000-0000A9010000}"/>
    <cellStyle name="Heading 4 2 2" xfId="260" xr:uid="{00000000-0005-0000-0000-0000AA010000}"/>
    <cellStyle name="Heading 4 2 3" xfId="261" xr:uid="{00000000-0005-0000-0000-0000AB010000}"/>
    <cellStyle name="Hyperlink 2" xfId="98" xr:uid="{00000000-0005-0000-0000-0000AC010000}"/>
    <cellStyle name="Input" xfId="2" builtinId="20"/>
    <cellStyle name="Input 2" xfId="99" xr:uid="{00000000-0005-0000-0000-0000AE010000}"/>
    <cellStyle name="Input 2 2" xfId="262" xr:uid="{00000000-0005-0000-0000-0000AF010000}"/>
    <cellStyle name="Input 2 2 2" xfId="1255" xr:uid="{00000000-0005-0000-0000-0000B0010000}"/>
    <cellStyle name="Input 2 2 3" xfId="1268" xr:uid="{00000000-0005-0000-0000-0000B1010000}"/>
    <cellStyle name="Input 2 3" xfId="263" xr:uid="{00000000-0005-0000-0000-0000B2010000}"/>
    <cellStyle name="Input 2 3 2" xfId="1256" xr:uid="{00000000-0005-0000-0000-0000B3010000}"/>
    <cellStyle name="Input 2 3 3" xfId="1269" xr:uid="{00000000-0005-0000-0000-0000B4010000}"/>
    <cellStyle name="Input 2 4" xfId="1249" xr:uid="{00000000-0005-0000-0000-0000B5010000}"/>
    <cellStyle name="Input 2 5" xfId="1262" xr:uid="{00000000-0005-0000-0000-0000B6010000}"/>
    <cellStyle name="Linked Cell 2" xfId="100" xr:uid="{00000000-0005-0000-0000-0000B7010000}"/>
    <cellStyle name="Linked Cell 2 2" xfId="264" xr:uid="{00000000-0005-0000-0000-0000B8010000}"/>
    <cellStyle name="Linked Cell 2 3" xfId="265" xr:uid="{00000000-0005-0000-0000-0000B9010000}"/>
    <cellStyle name="Neutral 2" xfId="101" xr:uid="{00000000-0005-0000-0000-0000BA010000}"/>
    <cellStyle name="Neutral 3" xfId="559" xr:uid="{00000000-0005-0000-0000-0000BB010000}"/>
    <cellStyle name="Normal" xfId="0" builtinId="0"/>
    <cellStyle name="Normal 10" xfId="102" xr:uid="{00000000-0005-0000-0000-0000BD010000}"/>
    <cellStyle name="Normal 10 2" xfId="103" xr:uid="{00000000-0005-0000-0000-0000BE010000}"/>
    <cellStyle name="Normal 10 2 2" xfId="560" xr:uid="{00000000-0005-0000-0000-0000BF010000}"/>
    <cellStyle name="Normal 10 2 2 2" xfId="561" xr:uid="{00000000-0005-0000-0000-0000C0010000}"/>
    <cellStyle name="Normal 10 2 2 2 2" xfId="562" xr:uid="{00000000-0005-0000-0000-0000C1010000}"/>
    <cellStyle name="Normal 10 2 2 3" xfId="563" xr:uid="{00000000-0005-0000-0000-0000C2010000}"/>
    <cellStyle name="Normal 10 2 3" xfId="564" xr:uid="{00000000-0005-0000-0000-0000C3010000}"/>
    <cellStyle name="Normal 10 2 3 2" xfId="565" xr:uid="{00000000-0005-0000-0000-0000C4010000}"/>
    <cellStyle name="Normal 10 2 4" xfId="566" xr:uid="{00000000-0005-0000-0000-0000C5010000}"/>
    <cellStyle name="Normal 10 3" xfId="104" xr:uid="{00000000-0005-0000-0000-0000C6010000}"/>
    <cellStyle name="Normal 10 3 2" xfId="105" xr:uid="{00000000-0005-0000-0000-0000C7010000}"/>
    <cellStyle name="Normal 10 4" xfId="567" xr:uid="{00000000-0005-0000-0000-0000C8010000}"/>
    <cellStyle name="Normal 10 4 2" xfId="568" xr:uid="{00000000-0005-0000-0000-0000C9010000}"/>
    <cellStyle name="Normal 10 4 2 2" xfId="569" xr:uid="{00000000-0005-0000-0000-0000CA010000}"/>
    <cellStyle name="Normal 10 4 3" xfId="570" xr:uid="{00000000-0005-0000-0000-0000CB010000}"/>
    <cellStyle name="Normal 10 5" xfId="571" xr:uid="{00000000-0005-0000-0000-0000CC010000}"/>
    <cellStyle name="Normal 10 5 2" xfId="572" xr:uid="{00000000-0005-0000-0000-0000CD010000}"/>
    <cellStyle name="Normal 10 6" xfId="573" xr:uid="{00000000-0005-0000-0000-0000CE010000}"/>
    <cellStyle name="Normal 11" xfId="106" xr:uid="{00000000-0005-0000-0000-0000CF010000}"/>
    <cellStyle name="Normal 11 2" xfId="107" xr:uid="{00000000-0005-0000-0000-0000D0010000}"/>
    <cellStyle name="Normal 11 2 2" xfId="108" xr:uid="{00000000-0005-0000-0000-0000D1010000}"/>
    <cellStyle name="Normal 12" xfId="109" xr:uid="{00000000-0005-0000-0000-0000D2010000}"/>
    <cellStyle name="Normal 12 2" xfId="574" xr:uid="{00000000-0005-0000-0000-0000D3010000}"/>
    <cellStyle name="Normal 12 2 2" xfId="575" xr:uid="{00000000-0005-0000-0000-0000D4010000}"/>
    <cellStyle name="Normal 12 2 2 2" xfId="576" xr:uid="{00000000-0005-0000-0000-0000D5010000}"/>
    <cellStyle name="Normal 12 2 3" xfId="577" xr:uid="{00000000-0005-0000-0000-0000D6010000}"/>
    <cellStyle name="Normal 12 3" xfId="578" xr:uid="{00000000-0005-0000-0000-0000D7010000}"/>
    <cellStyle name="Normal 12 3 2" xfId="579" xr:uid="{00000000-0005-0000-0000-0000D8010000}"/>
    <cellStyle name="Normal 12 4" xfId="580" xr:uid="{00000000-0005-0000-0000-0000D9010000}"/>
    <cellStyle name="Normal 13" xfId="110" xr:uid="{00000000-0005-0000-0000-0000DA010000}"/>
    <cellStyle name="Normal 13 2" xfId="111" xr:uid="{00000000-0005-0000-0000-0000DB010000}"/>
    <cellStyle name="Normal 13 2 2" xfId="581" xr:uid="{00000000-0005-0000-0000-0000DC010000}"/>
    <cellStyle name="Normal 13 2 2 2" xfId="582" xr:uid="{00000000-0005-0000-0000-0000DD010000}"/>
    <cellStyle name="Normal 13 2 3" xfId="583" xr:uid="{00000000-0005-0000-0000-0000DE010000}"/>
    <cellStyle name="Normal 13 3" xfId="584" xr:uid="{00000000-0005-0000-0000-0000DF010000}"/>
    <cellStyle name="Normal 13 3 2" xfId="585" xr:uid="{00000000-0005-0000-0000-0000E0010000}"/>
    <cellStyle name="Normal 13 4" xfId="586" xr:uid="{00000000-0005-0000-0000-0000E1010000}"/>
    <cellStyle name="Normal 14" xfId="112" xr:uid="{00000000-0005-0000-0000-0000E2010000}"/>
    <cellStyle name="Normal 14 2" xfId="113" xr:uid="{00000000-0005-0000-0000-0000E3010000}"/>
    <cellStyle name="Normal 15" xfId="114" xr:uid="{00000000-0005-0000-0000-0000E4010000}"/>
    <cellStyle name="Normal 15 2" xfId="587" xr:uid="{00000000-0005-0000-0000-0000E5010000}"/>
    <cellStyle name="Normal 15 2 2" xfId="588" xr:uid="{00000000-0005-0000-0000-0000E6010000}"/>
    <cellStyle name="Normal 15 2 2 2" xfId="589" xr:uid="{00000000-0005-0000-0000-0000E7010000}"/>
    <cellStyle name="Normal 15 2 3" xfId="590" xr:uid="{00000000-0005-0000-0000-0000E8010000}"/>
    <cellStyle name="Normal 15 2 4" xfId="591" xr:uid="{00000000-0005-0000-0000-0000E9010000}"/>
    <cellStyle name="Normal 15 3" xfId="592" xr:uid="{00000000-0005-0000-0000-0000EA010000}"/>
    <cellStyle name="Normal 15 3 2" xfId="593" xr:uid="{00000000-0005-0000-0000-0000EB010000}"/>
    <cellStyle name="Normal 15 4" xfId="594" xr:uid="{00000000-0005-0000-0000-0000EC010000}"/>
    <cellStyle name="Normal 16" xfId="115" xr:uid="{00000000-0005-0000-0000-0000ED010000}"/>
    <cellStyle name="Normal 16 2" xfId="595" xr:uid="{00000000-0005-0000-0000-0000EE010000}"/>
    <cellStyle name="Normal 16 2 2" xfId="596" xr:uid="{00000000-0005-0000-0000-0000EF010000}"/>
    <cellStyle name="Normal 16 3" xfId="597" xr:uid="{00000000-0005-0000-0000-0000F0010000}"/>
    <cellStyle name="Normal 17" xfId="116" xr:uid="{00000000-0005-0000-0000-0000F1010000}"/>
    <cellStyle name="Normal 17 2" xfId="117" xr:uid="{00000000-0005-0000-0000-0000F2010000}"/>
    <cellStyle name="Normal 17 2 2" xfId="598" xr:uid="{00000000-0005-0000-0000-0000F3010000}"/>
    <cellStyle name="Normal 17 3" xfId="599" xr:uid="{00000000-0005-0000-0000-0000F4010000}"/>
    <cellStyle name="Normal 18" xfId="118" xr:uid="{00000000-0005-0000-0000-0000F5010000}"/>
    <cellStyle name="Normal 18 2" xfId="600" xr:uid="{00000000-0005-0000-0000-0000F6010000}"/>
    <cellStyle name="Normal 18 2 2" xfId="601" xr:uid="{00000000-0005-0000-0000-0000F7010000}"/>
    <cellStyle name="Normal 18 3" xfId="602" xr:uid="{00000000-0005-0000-0000-0000F8010000}"/>
    <cellStyle name="Normal 19" xfId="119" xr:uid="{00000000-0005-0000-0000-0000F9010000}"/>
    <cellStyle name="Normal 19 2" xfId="603" xr:uid="{00000000-0005-0000-0000-0000FA010000}"/>
    <cellStyle name="Normal 19 2 2" xfId="604" xr:uid="{00000000-0005-0000-0000-0000FB010000}"/>
    <cellStyle name="Normal 19 3" xfId="605" xr:uid="{00000000-0005-0000-0000-0000FC010000}"/>
    <cellStyle name="Normal 2" xfId="120" xr:uid="{00000000-0005-0000-0000-0000FD010000}"/>
    <cellStyle name="Normal 2 2" xfId="121" xr:uid="{00000000-0005-0000-0000-0000FE010000}"/>
    <cellStyle name="Normal 2 2 2" xfId="122" xr:uid="{00000000-0005-0000-0000-0000FF010000}"/>
    <cellStyle name="Normal 2 2 3" xfId="123" xr:uid="{00000000-0005-0000-0000-000000020000}"/>
    <cellStyle name="Normal 2 3" xfId="124" xr:uid="{00000000-0005-0000-0000-000001020000}"/>
    <cellStyle name="Normal 2 3 2" xfId="266" xr:uid="{00000000-0005-0000-0000-000002020000}"/>
    <cellStyle name="Normal 2 3 2 2" xfId="606" xr:uid="{00000000-0005-0000-0000-000003020000}"/>
    <cellStyle name="Normal 2 3 2 2 2" xfId="607" xr:uid="{00000000-0005-0000-0000-000004020000}"/>
    <cellStyle name="Normal 2 3 2 2 2 2" xfId="608" xr:uid="{00000000-0005-0000-0000-000005020000}"/>
    <cellStyle name="Normal 2 3 2 2 2 2 2" xfId="609" xr:uid="{00000000-0005-0000-0000-000006020000}"/>
    <cellStyle name="Normal 2 3 2 2 2 3" xfId="610" xr:uid="{00000000-0005-0000-0000-000007020000}"/>
    <cellStyle name="Normal 2 3 2 2 3" xfId="611" xr:uid="{00000000-0005-0000-0000-000008020000}"/>
    <cellStyle name="Normal 2 3 2 2 3 2" xfId="612" xr:uid="{00000000-0005-0000-0000-000009020000}"/>
    <cellStyle name="Normal 2 3 2 2 4" xfId="613" xr:uid="{00000000-0005-0000-0000-00000A020000}"/>
    <cellStyle name="Normal 2 3 2 3" xfId="614" xr:uid="{00000000-0005-0000-0000-00000B020000}"/>
    <cellStyle name="Normal 2 3 2 3 2" xfId="615" xr:uid="{00000000-0005-0000-0000-00000C020000}"/>
    <cellStyle name="Normal 2 3 2 3 2 2" xfId="616" xr:uid="{00000000-0005-0000-0000-00000D020000}"/>
    <cellStyle name="Normal 2 3 2 3 3" xfId="617" xr:uid="{00000000-0005-0000-0000-00000E020000}"/>
    <cellStyle name="Normal 2 3 2 4" xfId="618" xr:uid="{00000000-0005-0000-0000-00000F020000}"/>
    <cellStyle name="Normal 2 3 2 4 2" xfId="619" xr:uid="{00000000-0005-0000-0000-000010020000}"/>
    <cellStyle name="Normal 2 3 2 5" xfId="620" xr:uid="{00000000-0005-0000-0000-000011020000}"/>
    <cellStyle name="Normal 2 3 3" xfId="621" xr:uid="{00000000-0005-0000-0000-000012020000}"/>
    <cellStyle name="Normal 2 3 3 2" xfId="622" xr:uid="{00000000-0005-0000-0000-000013020000}"/>
    <cellStyle name="Normal 2 3 3 2 2" xfId="623" xr:uid="{00000000-0005-0000-0000-000014020000}"/>
    <cellStyle name="Normal 2 3 3 2 2 2" xfId="624" xr:uid="{00000000-0005-0000-0000-000015020000}"/>
    <cellStyle name="Normal 2 3 3 2 3" xfId="625" xr:uid="{00000000-0005-0000-0000-000016020000}"/>
    <cellStyle name="Normal 2 3 3 3" xfId="626" xr:uid="{00000000-0005-0000-0000-000017020000}"/>
    <cellStyle name="Normal 2 3 3 3 2" xfId="627" xr:uid="{00000000-0005-0000-0000-000018020000}"/>
    <cellStyle name="Normal 2 3 3 4" xfId="628" xr:uid="{00000000-0005-0000-0000-000019020000}"/>
    <cellStyle name="Normal 2 3 4" xfId="629" xr:uid="{00000000-0005-0000-0000-00001A020000}"/>
    <cellStyle name="Normal 2 3 4 2" xfId="630" xr:uid="{00000000-0005-0000-0000-00001B020000}"/>
    <cellStyle name="Normal 2 3 4 2 2" xfId="631" xr:uid="{00000000-0005-0000-0000-00001C020000}"/>
    <cellStyle name="Normal 2 3 4 2 2 2" xfId="632" xr:uid="{00000000-0005-0000-0000-00001D020000}"/>
    <cellStyle name="Normal 2 3 4 2 3" xfId="633" xr:uid="{00000000-0005-0000-0000-00001E020000}"/>
    <cellStyle name="Normal 2 3 4 3" xfId="634" xr:uid="{00000000-0005-0000-0000-00001F020000}"/>
    <cellStyle name="Normal 2 3 4 3 2" xfId="635" xr:uid="{00000000-0005-0000-0000-000020020000}"/>
    <cellStyle name="Normal 2 3 4 4" xfId="636" xr:uid="{00000000-0005-0000-0000-000021020000}"/>
    <cellStyle name="Normal 2 3 5" xfId="637" xr:uid="{00000000-0005-0000-0000-000022020000}"/>
    <cellStyle name="Normal 2 3 5 2" xfId="638" xr:uid="{00000000-0005-0000-0000-000023020000}"/>
    <cellStyle name="Normal 2 3 5 2 2" xfId="639" xr:uid="{00000000-0005-0000-0000-000024020000}"/>
    <cellStyle name="Normal 2 3 5 3" xfId="640" xr:uid="{00000000-0005-0000-0000-000025020000}"/>
    <cellStyle name="Normal 2 3 6" xfId="641" xr:uid="{00000000-0005-0000-0000-000026020000}"/>
    <cellStyle name="Normal 2 3 6 2" xfId="642" xr:uid="{00000000-0005-0000-0000-000027020000}"/>
    <cellStyle name="Normal 2 3 7" xfId="643" xr:uid="{00000000-0005-0000-0000-000028020000}"/>
    <cellStyle name="Normal 2 4" xfId="125" xr:uid="{00000000-0005-0000-0000-000029020000}"/>
    <cellStyle name="Normal 2 4 2" xfId="126" xr:uid="{00000000-0005-0000-0000-00002A020000}"/>
    <cellStyle name="Normal 2 4 3" xfId="127" xr:uid="{00000000-0005-0000-0000-00002B020000}"/>
    <cellStyle name="Normal 2 5" xfId="128" xr:uid="{00000000-0005-0000-0000-00002C020000}"/>
    <cellStyle name="Normal 2 5 2" xfId="129" xr:uid="{00000000-0005-0000-0000-00002D020000}"/>
    <cellStyle name="Normal 2 5 2 2" xfId="644" xr:uid="{00000000-0005-0000-0000-00002E020000}"/>
    <cellStyle name="Normal 2 5 2 2 2" xfId="645" xr:uid="{00000000-0005-0000-0000-00002F020000}"/>
    <cellStyle name="Normal 2 5 2 3" xfId="646" xr:uid="{00000000-0005-0000-0000-000030020000}"/>
    <cellStyle name="Normal 2 5 3" xfId="647" xr:uid="{00000000-0005-0000-0000-000031020000}"/>
    <cellStyle name="Normal 2 5 3 2" xfId="648" xr:uid="{00000000-0005-0000-0000-000032020000}"/>
    <cellStyle name="Normal 2 5 4" xfId="649" xr:uid="{00000000-0005-0000-0000-000033020000}"/>
    <cellStyle name="Normal 2 6" xfId="650" xr:uid="{00000000-0005-0000-0000-000034020000}"/>
    <cellStyle name="Normal 2_Current Payroll" xfId="651" xr:uid="{00000000-0005-0000-0000-000035020000}"/>
    <cellStyle name="Normal 20" xfId="130" xr:uid="{00000000-0005-0000-0000-000036020000}"/>
    <cellStyle name="Normal 20 2" xfId="652" xr:uid="{00000000-0005-0000-0000-000037020000}"/>
    <cellStyle name="Normal 20 2 2" xfId="653" xr:uid="{00000000-0005-0000-0000-000038020000}"/>
    <cellStyle name="Normal 20 3" xfId="654" xr:uid="{00000000-0005-0000-0000-000039020000}"/>
    <cellStyle name="Normal 21" xfId="131" xr:uid="{00000000-0005-0000-0000-00003A020000}"/>
    <cellStyle name="Normal 21 2" xfId="655" xr:uid="{00000000-0005-0000-0000-00003B020000}"/>
    <cellStyle name="Normal 21 2 2" xfId="656" xr:uid="{00000000-0005-0000-0000-00003C020000}"/>
    <cellStyle name="Normal 21 3" xfId="657" xr:uid="{00000000-0005-0000-0000-00003D020000}"/>
    <cellStyle name="Normal 22" xfId="658" xr:uid="{00000000-0005-0000-0000-00003E020000}"/>
    <cellStyle name="Normal 22 2" xfId="659" xr:uid="{00000000-0005-0000-0000-00003F020000}"/>
    <cellStyle name="Normal 22 2 2" xfId="660" xr:uid="{00000000-0005-0000-0000-000040020000}"/>
    <cellStyle name="Normal 22 3" xfId="661" xr:uid="{00000000-0005-0000-0000-000041020000}"/>
    <cellStyle name="Normal 23" xfId="662" xr:uid="{00000000-0005-0000-0000-000042020000}"/>
    <cellStyle name="Normal 23 2" xfId="663" xr:uid="{00000000-0005-0000-0000-000043020000}"/>
    <cellStyle name="Normal 23 2 2" xfId="664" xr:uid="{00000000-0005-0000-0000-000044020000}"/>
    <cellStyle name="Normal 23 3" xfId="665" xr:uid="{00000000-0005-0000-0000-000045020000}"/>
    <cellStyle name="Normal 24" xfId="666" xr:uid="{00000000-0005-0000-0000-000046020000}"/>
    <cellStyle name="Normal 24 2" xfId="667" xr:uid="{00000000-0005-0000-0000-000047020000}"/>
    <cellStyle name="Normal 24 2 2" xfId="668" xr:uid="{00000000-0005-0000-0000-000048020000}"/>
    <cellStyle name="Normal 24 3" xfId="669" xr:uid="{00000000-0005-0000-0000-000049020000}"/>
    <cellStyle name="Normal 25" xfId="670" xr:uid="{00000000-0005-0000-0000-00004A020000}"/>
    <cellStyle name="Normal 25 2" xfId="671" xr:uid="{00000000-0005-0000-0000-00004B020000}"/>
    <cellStyle name="Normal 25 2 2" xfId="672" xr:uid="{00000000-0005-0000-0000-00004C020000}"/>
    <cellStyle name="Normal 25 3" xfId="673" xr:uid="{00000000-0005-0000-0000-00004D020000}"/>
    <cellStyle name="Normal 26" xfId="674" xr:uid="{00000000-0005-0000-0000-00004E020000}"/>
    <cellStyle name="Normal 26 2" xfId="675" xr:uid="{00000000-0005-0000-0000-00004F020000}"/>
    <cellStyle name="Normal 26 2 2" xfId="676" xr:uid="{00000000-0005-0000-0000-000050020000}"/>
    <cellStyle name="Normal 26 3" xfId="677" xr:uid="{00000000-0005-0000-0000-000051020000}"/>
    <cellStyle name="Normal 27" xfId="678" xr:uid="{00000000-0005-0000-0000-000052020000}"/>
    <cellStyle name="Normal 27 2" xfId="679" xr:uid="{00000000-0005-0000-0000-000053020000}"/>
    <cellStyle name="Normal 27 2 2" xfId="680" xr:uid="{00000000-0005-0000-0000-000054020000}"/>
    <cellStyle name="Normal 27 3" xfId="681" xr:uid="{00000000-0005-0000-0000-000055020000}"/>
    <cellStyle name="Normal 28" xfId="682" xr:uid="{00000000-0005-0000-0000-000056020000}"/>
    <cellStyle name="Normal 28 2" xfId="683" xr:uid="{00000000-0005-0000-0000-000057020000}"/>
    <cellStyle name="Normal 28 2 2" xfId="684" xr:uid="{00000000-0005-0000-0000-000058020000}"/>
    <cellStyle name="Normal 28 3" xfId="685" xr:uid="{00000000-0005-0000-0000-000059020000}"/>
    <cellStyle name="Normal 29" xfId="686" xr:uid="{00000000-0005-0000-0000-00005A020000}"/>
    <cellStyle name="Normal 29 2" xfId="687" xr:uid="{00000000-0005-0000-0000-00005B020000}"/>
    <cellStyle name="Normal 29 2 2" xfId="688" xr:uid="{00000000-0005-0000-0000-00005C020000}"/>
    <cellStyle name="Normal 29 3" xfId="689" xr:uid="{00000000-0005-0000-0000-00005D020000}"/>
    <cellStyle name="Normal 3" xfId="132" xr:uid="{00000000-0005-0000-0000-00005E020000}"/>
    <cellStyle name="Normal 3 10" xfId="690" xr:uid="{00000000-0005-0000-0000-00005F020000}"/>
    <cellStyle name="Normal 3 11" xfId="691" xr:uid="{00000000-0005-0000-0000-000060020000}"/>
    <cellStyle name="Normal 3 12" xfId="692" xr:uid="{00000000-0005-0000-0000-000061020000}"/>
    <cellStyle name="Normal 3 2" xfId="133" xr:uid="{00000000-0005-0000-0000-000062020000}"/>
    <cellStyle name="Normal 3 2 2" xfId="134" xr:uid="{00000000-0005-0000-0000-000063020000}"/>
    <cellStyle name="Normal 3 2 2 2" xfId="693" xr:uid="{00000000-0005-0000-0000-000064020000}"/>
    <cellStyle name="Normal 3 2 2 2 2" xfId="694" xr:uid="{00000000-0005-0000-0000-000065020000}"/>
    <cellStyle name="Normal 3 2 2 2 2 2" xfId="695" xr:uid="{00000000-0005-0000-0000-000066020000}"/>
    <cellStyle name="Normal 3 2 2 2 2 2 2" xfId="696" xr:uid="{00000000-0005-0000-0000-000067020000}"/>
    <cellStyle name="Normal 3 2 2 2 2 3" xfId="697" xr:uid="{00000000-0005-0000-0000-000068020000}"/>
    <cellStyle name="Normal 3 2 2 2 3" xfId="698" xr:uid="{00000000-0005-0000-0000-000069020000}"/>
    <cellStyle name="Normal 3 2 2 2 3 2" xfId="699" xr:uid="{00000000-0005-0000-0000-00006A020000}"/>
    <cellStyle name="Normal 3 2 2 2 4" xfId="700" xr:uid="{00000000-0005-0000-0000-00006B020000}"/>
    <cellStyle name="Normal 3 2 2 3" xfId="701" xr:uid="{00000000-0005-0000-0000-00006C020000}"/>
    <cellStyle name="Normal 3 2 2 3 2" xfId="702" xr:uid="{00000000-0005-0000-0000-00006D020000}"/>
    <cellStyle name="Normal 3 2 2 3 2 2" xfId="703" xr:uid="{00000000-0005-0000-0000-00006E020000}"/>
    <cellStyle name="Normal 3 2 2 3 3" xfId="704" xr:uid="{00000000-0005-0000-0000-00006F020000}"/>
    <cellStyle name="Normal 3 2 2 4" xfId="705" xr:uid="{00000000-0005-0000-0000-000070020000}"/>
    <cellStyle name="Normal 3 2 2 4 2" xfId="706" xr:uid="{00000000-0005-0000-0000-000071020000}"/>
    <cellStyle name="Normal 3 2 2 5" xfId="707" xr:uid="{00000000-0005-0000-0000-000072020000}"/>
    <cellStyle name="Normal 3 2 3" xfId="267" xr:uid="{00000000-0005-0000-0000-000073020000}"/>
    <cellStyle name="Normal 3 2 3 2" xfId="708" xr:uid="{00000000-0005-0000-0000-000074020000}"/>
    <cellStyle name="Normal 3 2 3 2 2" xfId="709" xr:uid="{00000000-0005-0000-0000-000075020000}"/>
    <cellStyle name="Normal 3 2 3 2 2 2" xfId="710" xr:uid="{00000000-0005-0000-0000-000076020000}"/>
    <cellStyle name="Normal 3 2 3 2 3" xfId="711" xr:uid="{00000000-0005-0000-0000-000077020000}"/>
    <cellStyle name="Normal 3 2 3 3" xfId="712" xr:uid="{00000000-0005-0000-0000-000078020000}"/>
    <cellStyle name="Normal 3 2 3 3 2" xfId="713" xr:uid="{00000000-0005-0000-0000-000079020000}"/>
    <cellStyle name="Normal 3 2 3 4" xfId="714" xr:uid="{00000000-0005-0000-0000-00007A020000}"/>
    <cellStyle name="Normal 3 2 4" xfId="268" xr:uid="{00000000-0005-0000-0000-00007B020000}"/>
    <cellStyle name="Normal 3 2 4 2" xfId="715" xr:uid="{00000000-0005-0000-0000-00007C020000}"/>
    <cellStyle name="Normal 3 2 4 2 2" xfId="716" xr:uid="{00000000-0005-0000-0000-00007D020000}"/>
    <cellStyle name="Normal 3 2 4 2 2 2" xfId="717" xr:uid="{00000000-0005-0000-0000-00007E020000}"/>
    <cellStyle name="Normal 3 2 4 2 3" xfId="718" xr:uid="{00000000-0005-0000-0000-00007F020000}"/>
    <cellStyle name="Normal 3 2 4 3" xfId="719" xr:uid="{00000000-0005-0000-0000-000080020000}"/>
    <cellStyle name="Normal 3 2 4 3 2" xfId="720" xr:uid="{00000000-0005-0000-0000-000081020000}"/>
    <cellStyle name="Normal 3 2 4 4" xfId="721" xr:uid="{00000000-0005-0000-0000-000082020000}"/>
    <cellStyle name="Normal 3 2 5" xfId="722" xr:uid="{00000000-0005-0000-0000-000083020000}"/>
    <cellStyle name="Normal 3 2 5 2" xfId="723" xr:uid="{00000000-0005-0000-0000-000084020000}"/>
    <cellStyle name="Normal 3 2 5 2 2" xfId="724" xr:uid="{00000000-0005-0000-0000-000085020000}"/>
    <cellStyle name="Normal 3 2 5 2 2 2" xfId="725" xr:uid="{00000000-0005-0000-0000-000086020000}"/>
    <cellStyle name="Normal 3 2 5 2 3" xfId="726" xr:uid="{00000000-0005-0000-0000-000087020000}"/>
    <cellStyle name="Normal 3 2 5 3" xfId="727" xr:uid="{00000000-0005-0000-0000-000088020000}"/>
    <cellStyle name="Normal 3 2 5 3 2" xfId="728" xr:uid="{00000000-0005-0000-0000-000089020000}"/>
    <cellStyle name="Normal 3 2 5 4" xfId="729" xr:uid="{00000000-0005-0000-0000-00008A020000}"/>
    <cellStyle name="Normal 3 3" xfId="135" xr:uid="{00000000-0005-0000-0000-00008B020000}"/>
    <cellStyle name="Normal 3 3 2" xfId="136" xr:uid="{00000000-0005-0000-0000-00008C020000}"/>
    <cellStyle name="Normal 3 3 2 2" xfId="730" xr:uid="{00000000-0005-0000-0000-00008D020000}"/>
    <cellStyle name="Normal 3 3 2 2 2" xfId="731" xr:uid="{00000000-0005-0000-0000-00008E020000}"/>
    <cellStyle name="Normal 3 3 2 2 2 2" xfId="732" xr:uid="{00000000-0005-0000-0000-00008F020000}"/>
    <cellStyle name="Normal 3 3 2 2 3" xfId="733" xr:uid="{00000000-0005-0000-0000-000090020000}"/>
    <cellStyle name="Normal 3 3 2 3" xfId="734" xr:uid="{00000000-0005-0000-0000-000091020000}"/>
    <cellStyle name="Normal 3 3 2 3 2" xfId="735" xr:uid="{00000000-0005-0000-0000-000092020000}"/>
    <cellStyle name="Normal 3 3 2 4" xfId="736" xr:uid="{00000000-0005-0000-0000-000093020000}"/>
    <cellStyle name="Normal 3 3 3" xfId="737" xr:uid="{00000000-0005-0000-0000-000094020000}"/>
    <cellStyle name="Normal 3 3 3 2" xfId="738" xr:uid="{00000000-0005-0000-0000-000095020000}"/>
    <cellStyle name="Normal 3 3 3 2 2" xfId="739" xr:uid="{00000000-0005-0000-0000-000096020000}"/>
    <cellStyle name="Normal 3 3 3 3" xfId="740" xr:uid="{00000000-0005-0000-0000-000097020000}"/>
    <cellStyle name="Normal 3 3 4" xfId="741" xr:uid="{00000000-0005-0000-0000-000098020000}"/>
    <cellStyle name="Normal 3 3 4 2" xfId="742" xr:uid="{00000000-0005-0000-0000-000099020000}"/>
    <cellStyle name="Normal 3 3 5" xfId="743" xr:uid="{00000000-0005-0000-0000-00009A020000}"/>
    <cellStyle name="Normal 3 4" xfId="137" xr:uid="{00000000-0005-0000-0000-00009B020000}"/>
    <cellStyle name="Normal 3 4 2" xfId="138" xr:uid="{00000000-0005-0000-0000-00009C020000}"/>
    <cellStyle name="Normal 3 4 2 2" xfId="744" xr:uid="{00000000-0005-0000-0000-00009D020000}"/>
    <cellStyle name="Normal 3 4 2 2 2" xfId="745" xr:uid="{00000000-0005-0000-0000-00009E020000}"/>
    <cellStyle name="Normal 3 4 2 3" xfId="746" xr:uid="{00000000-0005-0000-0000-00009F020000}"/>
    <cellStyle name="Normal 3 4 3" xfId="747" xr:uid="{00000000-0005-0000-0000-0000A0020000}"/>
    <cellStyle name="Normal 3 4 3 2" xfId="748" xr:uid="{00000000-0005-0000-0000-0000A1020000}"/>
    <cellStyle name="Normal 3 4 4" xfId="749" xr:uid="{00000000-0005-0000-0000-0000A2020000}"/>
    <cellStyle name="Normal 3 5" xfId="139" xr:uid="{00000000-0005-0000-0000-0000A3020000}"/>
    <cellStyle name="Normal 3 5 2" xfId="750" xr:uid="{00000000-0005-0000-0000-0000A4020000}"/>
    <cellStyle name="Normal 3 5 2 2" xfId="751" xr:uid="{00000000-0005-0000-0000-0000A5020000}"/>
    <cellStyle name="Normal 3 5 2 2 2" xfId="752" xr:uid="{00000000-0005-0000-0000-0000A6020000}"/>
    <cellStyle name="Normal 3 5 2 3" xfId="753" xr:uid="{00000000-0005-0000-0000-0000A7020000}"/>
    <cellStyle name="Normal 3 5 3" xfId="754" xr:uid="{00000000-0005-0000-0000-0000A8020000}"/>
    <cellStyle name="Normal 3 5 3 2" xfId="755" xr:uid="{00000000-0005-0000-0000-0000A9020000}"/>
    <cellStyle name="Normal 3 5 4" xfId="756" xr:uid="{00000000-0005-0000-0000-0000AA020000}"/>
    <cellStyle name="Normal 3 6" xfId="757" xr:uid="{00000000-0005-0000-0000-0000AB020000}"/>
    <cellStyle name="Normal 3 6 2" xfId="758" xr:uid="{00000000-0005-0000-0000-0000AC020000}"/>
    <cellStyle name="Normal 3 6 2 2" xfId="759" xr:uid="{00000000-0005-0000-0000-0000AD020000}"/>
    <cellStyle name="Normal 3 6 2 2 2" xfId="760" xr:uid="{00000000-0005-0000-0000-0000AE020000}"/>
    <cellStyle name="Normal 3 6 2 3" xfId="761" xr:uid="{00000000-0005-0000-0000-0000AF020000}"/>
    <cellStyle name="Normal 3 6 3" xfId="762" xr:uid="{00000000-0005-0000-0000-0000B0020000}"/>
    <cellStyle name="Normal 3 6 3 2" xfId="763" xr:uid="{00000000-0005-0000-0000-0000B1020000}"/>
    <cellStyle name="Normal 3 6 4" xfId="764" xr:uid="{00000000-0005-0000-0000-0000B2020000}"/>
    <cellStyle name="Normal 3 7" xfId="765" xr:uid="{00000000-0005-0000-0000-0000B3020000}"/>
    <cellStyle name="Normal 3 8" xfId="766" xr:uid="{00000000-0005-0000-0000-0000B4020000}"/>
    <cellStyle name="Normal 3 9" xfId="140" xr:uid="{00000000-0005-0000-0000-0000B5020000}"/>
    <cellStyle name="Normal 3_Current Payroll" xfId="767" xr:uid="{00000000-0005-0000-0000-0000B6020000}"/>
    <cellStyle name="Normal 30" xfId="768" xr:uid="{00000000-0005-0000-0000-0000B7020000}"/>
    <cellStyle name="Normal 30 2" xfId="769" xr:uid="{00000000-0005-0000-0000-0000B8020000}"/>
    <cellStyle name="Normal 30 2 2" xfId="770" xr:uid="{00000000-0005-0000-0000-0000B9020000}"/>
    <cellStyle name="Normal 30 3" xfId="771" xr:uid="{00000000-0005-0000-0000-0000BA020000}"/>
    <cellStyle name="Normal 31" xfId="772" xr:uid="{00000000-0005-0000-0000-0000BB020000}"/>
    <cellStyle name="Normal 31 2" xfId="773" xr:uid="{00000000-0005-0000-0000-0000BC020000}"/>
    <cellStyle name="Normal 31 2 2" xfId="774" xr:uid="{00000000-0005-0000-0000-0000BD020000}"/>
    <cellStyle name="Normal 31 3" xfId="775" xr:uid="{00000000-0005-0000-0000-0000BE020000}"/>
    <cellStyle name="Normal 32" xfId="776" xr:uid="{00000000-0005-0000-0000-0000BF020000}"/>
    <cellStyle name="Normal 32 2" xfId="777" xr:uid="{00000000-0005-0000-0000-0000C0020000}"/>
    <cellStyle name="Normal 32 2 2" xfId="778" xr:uid="{00000000-0005-0000-0000-0000C1020000}"/>
    <cellStyle name="Normal 32 3" xfId="779" xr:uid="{00000000-0005-0000-0000-0000C2020000}"/>
    <cellStyle name="Normal 33" xfId="780" xr:uid="{00000000-0005-0000-0000-0000C3020000}"/>
    <cellStyle name="Normal 33 2" xfId="781" xr:uid="{00000000-0005-0000-0000-0000C4020000}"/>
    <cellStyle name="Normal 33 2 2" xfId="782" xr:uid="{00000000-0005-0000-0000-0000C5020000}"/>
    <cellStyle name="Normal 33 3" xfId="783" xr:uid="{00000000-0005-0000-0000-0000C6020000}"/>
    <cellStyle name="Normal 34" xfId="784" xr:uid="{00000000-0005-0000-0000-0000C7020000}"/>
    <cellStyle name="Normal 34 2" xfId="785" xr:uid="{00000000-0005-0000-0000-0000C8020000}"/>
    <cellStyle name="Normal 35" xfId="786" xr:uid="{00000000-0005-0000-0000-0000C9020000}"/>
    <cellStyle name="Normal 36" xfId="787" xr:uid="{00000000-0005-0000-0000-0000CA020000}"/>
    <cellStyle name="Normal 37" xfId="788" xr:uid="{00000000-0005-0000-0000-0000CB020000}"/>
    <cellStyle name="Normal 38" xfId="789" xr:uid="{00000000-0005-0000-0000-0000CC020000}"/>
    <cellStyle name="Normal 39" xfId="790" xr:uid="{00000000-0005-0000-0000-0000CD020000}"/>
    <cellStyle name="Normal 4" xfId="141" xr:uid="{00000000-0005-0000-0000-0000CE020000}"/>
    <cellStyle name="Normal 4 10" xfId="791" xr:uid="{00000000-0005-0000-0000-0000CF020000}"/>
    <cellStyle name="Normal 4 11" xfId="792" xr:uid="{00000000-0005-0000-0000-0000D0020000}"/>
    <cellStyle name="Normal 4 2" xfId="142" xr:uid="{00000000-0005-0000-0000-0000D1020000}"/>
    <cellStyle name="Normal 4 2 2" xfId="143" xr:uid="{00000000-0005-0000-0000-0000D2020000}"/>
    <cellStyle name="Normal 4 2 2 2" xfId="144" xr:uid="{00000000-0005-0000-0000-0000D3020000}"/>
    <cellStyle name="Normal 4 2 2 2 2" xfId="793" xr:uid="{00000000-0005-0000-0000-0000D4020000}"/>
    <cellStyle name="Normal 4 2 2 2 2 2" xfId="794" xr:uid="{00000000-0005-0000-0000-0000D5020000}"/>
    <cellStyle name="Normal 4 2 2 2 2 2 2" xfId="795" xr:uid="{00000000-0005-0000-0000-0000D6020000}"/>
    <cellStyle name="Normal 4 2 2 2 2 3" xfId="796" xr:uid="{00000000-0005-0000-0000-0000D7020000}"/>
    <cellStyle name="Normal 4 2 2 2 3" xfId="797" xr:uid="{00000000-0005-0000-0000-0000D8020000}"/>
    <cellStyle name="Normal 4 2 2 2 3 2" xfId="798" xr:uid="{00000000-0005-0000-0000-0000D9020000}"/>
    <cellStyle name="Normal 4 2 2 2 4" xfId="799" xr:uid="{00000000-0005-0000-0000-0000DA020000}"/>
    <cellStyle name="Normal 4 2 2 3" xfId="295" xr:uid="{00000000-0005-0000-0000-0000DB020000}"/>
    <cellStyle name="Normal 4 2 2 3 2" xfId="800" xr:uid="{00000000-0005-0000-0000-0000DC020000}"/>
    <cellStyle name="Normal 4 2 2 3 2 2" xfId="801" xr:uid="{00000000-0005-0000-0000-0000DD020000}"/>
    <cellStyle name="Normal 4 2 2 3 3" xfId="802" xr:uid="{00000000-0005-0000-0000-0000DE020000}"/>
    <cellStyle name="Normal 4 2 2 4" xfId="803" xr:uid="{00000000-0005-0000-0000-0000DF020000}"/>
    <cellStyle name="Normal 4 2 2 4 2" xfId="804" xr:uid="{00000000-0005-0000-0000-0000E0020000}"/>
    <cellStyle name="Normal 4 2 2 5" xfId="805" xr:uid="{00000000-0005-0000-0000-0000E1020000}"/>
    <cellStyle name="Normal 4 2 3" xfId="145" xr:uid="{00000000-0005-0000-0000-0000E2020000}"/>
    <cellStyle name="Normal 4 2 3 2" xfId="146" xr:uid="{00000000-0005-0000-0000-0000E3020000}"/>
    <cellStyle name="Normal 4 2 3 2 2" xfId="806" xr:uid="{00000000-0005-0000-0000-0000E4020000}"/>
    <cellStyle name="Normal 4 2 3 2 2 2" xfId="807" xr:uid="{00000000-0005-0000-0000-0000E5020000}"/>
    <cellStyle name="Normal 4 2 3 2 3" xfId="808" xr:uid="{00000000-0005-0000-0000-0000E6020000}"/>
    <cellStyle name="Normal 4 2 3 3" xfId="809" xr:uid="{00000000-0005-0000-0000-0000E7020000}"/>
    <cellStyle name="Normal 4 2 3 3 2" xfId="810" xr:uid="{00000000-0005-0000-0000-0000E8020000}"/>
    <cellStyle name="Normal 4 2 3 4" xfId="811" xr:uid="{00000000-0005-0000-0000-0000E9020000}"/>
    <cellStyle name="Normal 4 2 4" xfId="812" xr:uid="{00000000-0005-0000-0000-0000EA020000}"/>
    <cellStyle name="Normal 4 2 4 2" xfId="813" xr:uid="{00000000-0005-0000-0000-0000EB020000}"/>
    <cellStyle name="Normal 4 2 4 2 2" xfId="814" xr:uid="{00000000-0005-0000-0000-0000EC020000}"/>
    <cellStyle name="Normal 4 2 4 2 2 2" xfId="815" xr:uid="{00000000-0005-0000-0000-0000ED020000}"/>
    <cellStyle name="Normal 4 2 4 2 3" xfId="816" xr:uid="{00000000-0005-0000-0000-0000EE020000}"/>
    <cellStyle name="Normal 4 2 4 3" xfId="817" xr:uid="{00000000-0005-0000-0000-0000EF020000}"/>
    <cellStyle name="Normal 4 2 4 3 2" xfId="818" xr:uid="{00000000-0005-0000-0000-0000F0020000}"/>
    <cellStyle name="Normal 4 2 4 4" xfId="819" xr:uid="{00000000-0005-0000-0000-0000F1020000}"/>
    <cellStyle name="Normal 4 2 5" xfId="820" xr:uid="{00000000-0005-0000-0000-0000F2020000}"/>
    <cellStyle name="Normal 4 2 5 2" xfId="821" xr:uid="{00000000-0005-0000-0000-0000F3020000}"/>
    <cellStyle name="Normal 4 2 5 2 2" xfId="822" xr:uid="{00000000-0005-0000-0000-0000F4020000}"/>
    <cellStyle name="Normal 4 2 5 2 2 2" xfId="823" xr:uid="{00000000-0005-0000-0000-0000F5020000}"/>
    <cellStyle name="Normal 4 2 5 2 3" xfId="824" xr:uid="{00000000-0005-0000-0000-0000F6020000}"/>
    <cellStyle name="Normal 4 2 5 3" xfId="825" xr:uid="{00000000-0005-0000-0000-0000F7020000}"/>
    <cellStyle name="Normal 4 2 5 3 2" xfId="826" xr:uid="{00000000-0005-0000-0000-0000F8020000}"/>
    <cellStyle name="Normal 4 2 5 4" xfId="827" xr:uid="{00000000-0005-0000-0000-0000F9020000}"/>
    <cellStyle name="Normal 4 2 6" xfId="828" xr:uid="{00000000-0005-0000-0000-0000FA020000}"/>
    <cellStyle name="Normal 4 2 6 2" xfId="829" xr:uid="{00000000-0005-0000-0000-0000FB020000}"/>
    <cellStyle name="Normal 4 2 6 2 2" xfId="830" xr:uid="{00000000-0005-0000-0000-0000FC020000}"/>
    <cellStyle name="Normal 4 2 6 3" xfId="831" xr:uid="{00000000-0005-0000-0000-0000FD020000}"/>
    <cellStyle name="Normal 4 2 7" xfId="832" xr:uid="{00000000-0005-0000-0000-0000FE020000}"/>
    <cellStyle name="Normal 4 2 7 2" xfId="833" xr:uid="{00000000-0005-0000-0000-0000FF020000}"/>
    <cellStyle name="Normal 4 2 8" xfId="834" xr:uid="{00000000-0005-0000-0000-000000030000}"/>
    <cellStyle name="Normal 4 3" xfId="147" xr:uid="{00000000-0005-0000-0000-000001030000}"/>
    <cellStyle name="Normal 4 3 2" xfId="148" xr:uid="{00000000-0005-0000-0000-000002030000}"/>
    <cellStyle name="Normal 4 3 2 2" xfId="835" xr:uid="{00000000-0005-0000-0000-000003030000}"/>
    <cellStyle name="Normal 4 3 2 2 2" xfId="836" xr:uid="{00000000-0005-0000-0000-000004030000}"/>
    <cellStyle name="Normal 4 3 2 2 2 2" xfId="837" xr:uid="{00000000-0005-0000-0000-000005030000}"/>
    <cellStyle name="Normal 4 3 2 2 3" xfId="838" xr:uid="{00000000-0005-0000-0000-000006030000}"/>
    <cellStyle name="Normal 4 3 2 3" xfId="839" xr:uid="{00000000-0005-0000-0000-000007030000}"/>
    <cellStyle name="Normal 4 3 2 3 2" xfId="840" xr:uid="{00000000-0005-0000-0000-000008030000}"/>
    <cellStyle name="Normal 4 3 2 4" xfId="841" xr:uid="{00000000-0005-0000-0000-000009030000}"/>
    <cellStyle name="Normal 4 3 3" xfId="269" xr:uid="{00000000-0005-0000-0000-00000A030000}"/>
    <cellStyle name="Normal 4 3 3 2" xfId="842" xr:uid="{00000000-0005-0000-0000-00000B030000}"/>
    <cellStyle name="Normal 4 3 3 2 2" xfId="843" xr:uid="{00000000-0005-0000-0000-00000C030000}"/>
    <cellStyle name="Normal 4 3 3 2 2 2" xfId="844" xr:uid="{00000000-0005-0000-0000-00000D030000}"/>
    <cellStyle name="Normal 4 3 3 2 3" xfId="845" xr:uid="{00000000-0005-0000-0000-00000E030000}"/>
    <cellStyle name="Normal 4 3 3 3" xfId="846" xr:uid="{00000000-0005-0000-0000-00000F030000}"/>
    <cellStyle name="Normal 4 3 3 3 2" xfId="847" xr:uid="{00000000-0005-0000-0000-000010030000}"/>
    <cellStyle name="Normal 4 3 3 4" xfId="848" xr:uid="{00000000-0005-0000-0000-000011030000}"/>
    <cellStyle name="Normal 4 3 4" xfId="849" xr:uid="{00000000-0005-0000-0000-000012030000}"/>
    <cellStyle name="Normal 4 3 4 2" xfId="850" xr:uid="{00000000-0005-0000-0000-000013030000}"/>
    <cellStyle name="Normal 4 3 4 2 2" xfId="851" xr:uid="{00000000-0005-0000-0000-000014030000}"/>
    <cellStyle name="Normal 4 3 4 3" xfId="852" xr:uid="{00000000-0005-0000-0000-000015030000}"/>
    <cellStyle name="Normal 4 3 5" xfId="853" xr:uid="{00000000-0005-0000-0000-000016030000}"/>
    <cellStyle name="Normal 4 3 5 2" xfId="854" xr:uid="{00000000-0005-0000-0000-000017030000}"/>
    <cellStyle name="Normal 4 3 6" xfId="855" xr:uid="{00000000-0005-0000-0000-000018030000}"/>
    <cellStyle name="Normal 4 4" xfId="270" xr:uid="{00000000-0005-0000-0000-000019030000}"/>
    <cellStyle name="Normal 4 4 2" xfId="856" xr:uid="{00000000-0005-0000-0000-00001A030000}"/>
    <cellStyle name="Normal 4 4 2 2" xfId="857" xr:uid="{00000000-0005-0000-0000-00001B030000}"/>
    <cellStyle name="Normal 4 4 2 2 2" xfId="858" xr:uid="{00000000-0005-0000-0000-00001C030000}"/>
    <cellStyle name="Normal 4 4 2 2 2 2" xfId="859" xr:uid="{00000000-0005-0000-0000-00001D030000}"/>
    <cellStyle name="Normal 4 4 2 2 3" xfId="860" xr:uid="{00000000-0005-0000-0000-00001E030000}"/>
    <cellStyle name="Normal 4 4 2 3" xfId="861" xr:uid="{00000000-0005-0000-0000-00001F030000}"/>
    <cellStyle name="Normal 4 4 2 3 2" xfId="862" xr:uid="{00000000-0005-0000-0000-000020030000}"/>
    <cellStyle name="Normal 4 4 2 4" xfId="863" xr:uid="{00000000-0005-0000-0000-000021030000}"/>
    <cellStyle name="Normal 4 4 3" xfId="864" xr:uid="{00000000-0005-0000-0000-000022030000}"/>
    <cellStyle name="Normal 4 4 3 2" xfId="865" xr:uid="{00000000-0005-0000-0000-000023030000}"/>
    <cellStyle name="Normal 4 4 3 2 2" xfId="866" xr:uid="{00000000-0005-0000-0000-000024030000}"/>
    <cellStyle name="Normal 4 4 3 3" xfId="867" xr:uid="{00000000-0005-0000-0000-000025030000}"/>
    <cellStyle name="Normal 4 4 4" xfId="868" xr:uid="{00000000-0005-0000-0000-000026030000}"/>
    <cellStyle name="Normal 4 4 4 2" xfId="869" xr:uid="{00000000-0005-0000-0000-000027030000}"/>
    <cellStyle name="Normal 4 4 5" xfId="870" xr:uid="{00000000-0005-0000-0000-000028030000}"/>
    <cellStyle name="Normal 4 5" xfId="871" xr:uid="{00000000-0005-0000-0000-000029030000}"/>
    <cellStyle name="Normal 4 5 2" xfId="872" xr:uid="{00000000-0005-0000-0000-00002A030000}"/>
    <cellStyle name="Normal 4 5 2 2" xfId="873" xr:uid="{00000000-0005-0000-0000-00002B030000}"/>
    <cellStyle name="Normal 4 5 2 2 2" xfId="874" xr:uid="{00000000-0005-0000-0000-00002C030000}"/>
    <cellStyle name="Normal 4 5 2 2 2 2" xfId="875" xr:uid="{00000000-0005-0000-0000-00002D030000}"/>
    <cellStyle name="Normal 4 5 2 2 3" xfId="876" xr:uid="{00000000-0005-0000-0000-00002E030000}"/>
    <cellStyle name="Normal 4 5 2 3" xfId="877" xr:uid="{00000000-0005-0000-0000-00002F030000}"/>
    <cellStyle name="Normal 4 5 2 3 2" xfId="878" xr:uid="{00000000-0005-0000-0000-000030030000}"/>
    <cellStyle name="Normal 4 5 2 4" xfId="879" xr:uid="{00000000-0005-0000-0000-000031030000}"/>
    <cellStyle name="Normal 4 5 3" xfId="880" xr:uid="{00000000-0005-0000-0000-000032030000}"/>
    <cellStyle name="Normal 4 5 3 2" xfId="881" xr:uid="{00000000-0005-0000-0000-000033030000}"/>
    <cellStyle name="Normal 4 5 3 2 2" xfId="882" xr:uid="{00000000-0005-0000-0000-000034030000}"/>
    <cellStyle name="Normal 4 5 3 3" xfId="883" xr:uid="{00000000-0005-0000-0000-000035030000}"/>
    <cellStyle name="Normal 4 5 4" xfId="884" xr:uid="{00000000-0005-0000-0000-000036030000}"/>
    <cellStyle name="Normal 4 5 4 2" xfId="885" xr:uid="{00000000-0005-0000-0000-000037030000}"/>
    <cellStyle name="Normal 4 5 5" xfId="886" xr:uid="{00000000-0005-0000-0000-000038030000}"/>
    <cellStyle name="Normal 4 6" xfId="887" xr:uid="{00000000-0005-0000-0000-000039030000}"/>
    <cellStyle name="Normal 4 7" xfId="888" xr:uid="{00000000-0005-0000-0000-00003A030000}"/>
    <cellStyle name="Normal 4 7 2" xfId="889" xr:uid="{00000000-0005-0000-0000-00003B030000}"/>
    <cellStyle name="Normal 4 7 2 2" xfId="890" xr:uid="{00000000-0005-0000-0000-00003C030000}"/>
    <cellStyle name="Normal 4 7 2 2 2" xfId="891" xr:uid="{00000000-0005-0000-0000-00003D030000}"/>
    <cellStyle name="Normal 4 7 2 3" xfId="892" xr:uid="{00000000-0005-0000-0000-00003E030000}"/>
    <cellStyle name="Normal 4 7 3" xfId="893" xr:uid="{00000000-0005-0000-0000-00003F030000}"/>
    <cellStyle name="Normal 4 7 3 2" xfId="894" xr:uid="{00000000-0005-0000-0000-000040030000}"/>
    <cellStyle name="Normal 4 7 4" xfId="895" xr:uid="{00000000-0005-0000-0000-000041030000}"/>
    <cellStyle name="Normal 4 8" xfId="896" xr:uid="{00000000-0005-0000-0000-000042030000}"/>
    <cellStyle name="Normal 4 8 2" xfId="897" xr:uid="{00000000-0005-0000-0000-000043030000}"/>
    <cellStyle name="Normal 4 8 2 2" xfId="898" xr:uid="{00000000-0005-0000-0000-000044030000}"/>
    <cellStyle name="Normal 4 8 3" xfId="899" xr:uid="{00000000-0005-0000-0000-000045030000}"/>
    <cellStyle name="Normal 4 9" xfId="900" xr:uid="{00000000-0005-0000-0000-000046030000}"/>
    <cellStyle name="Normal 4 9 2" xfId="901" xr:uid="{00000000-0005-0000-0000-000047030000}"/>
    <cellStyle name="Normal 4_Current Payroll" xfId="902" xr:uid="{00000000-0005-0000-0000-000048030000}"/>
    <cellStyle name="Normal 40" xfId="903" xr:uid="{00000000-0005-0000-0000-000049030000}"/>
    <cellStyle name="Normal 41" xfId="297" xr:uid="{00000000-0005-0000-0000-00004A030000}"/>
    <cellStyle name="Normal 5" xfId="149" xr:uid="{00000000-0005-0000-0000-00004B030000}"/>
    <cellStyle name="Normal 5 10" xfId="904" xr:uid="{00000000-0005-0000-0000-00004C030000}"/>
    <cellStyle name="Normal 5 10 2" xfId="905" xr:uid="{00000000-0005-0000-0000-00004D030000}"/>
    <cellStyle name="Normal 5 11" xfId="906" xr:uid="{00000000-0005-0000-0000-00004E030000}"/>
    <cellStyle name="Normal 5 12" xfId="907" xr:uid="{00000000-0005-0000-0000-00004F030000}"/>
    <cellStyle name="Normal 5 13" xfId="908" xr:uid="{00000000-0005-0000-0000-000050030000}"/>
    <cellStyle name="Normal 5 14" xfId="909" xr:uid="{00000000-0005-0000-0000-000051030000}"/>
    <cellStyle name="Normal 5 2" xfId="150" xr:uid="{00000000-0005-0000-0000-000052030000}"/>
    <cellStyle name="Normal 5 2 2" xfId="910" xr:uid="{00000000-0005-0000-0000-000053030000}"/>
    <cellStyle name="Normal 5 2 2 2" xfId="911" xr:uid="{00000000-0005-0000-0000-000054030000}"/>
    <cellStyle name="Normal 5 2 2 2 2" xfId="912" xr:uid="{00000000-0005-0000-0000-000055030000}"/>
    <cellStyle name="Normal 5 2 2 2 2 2" xfId="913" xr:uid="{00000000-0005-0000-0000-000056030000}"/>
    <cellStyle name="Normal 5 2 2 2 2 2 2" xfId="914" xr:uid="{00000000-0005-0000-0000-000057030000}"/>
    <cellStyle name="Normal 5 2 2 2 2 3" xfId="915" xr:uid="{00000000-0005-0000-0000-000058030000}"/>
    <cellStyle name="Normal 5 2 2 2 3" xfId="916" xr:uid="{00000000-0005-0000-0000-000059030000}"/>
    <cellStyle name="Normal 5 2 2 2 3 2" xfId="917" xr:uid="{00000000-0005-0000-0000-00005A030000}"/>
    <cellStyle name="Normal 5 2 2 2 4" xfId="918" xr:uid="{00000000-0005-0000-0000-00005B030000}"/>
    <cellStyle name="Normal 5 2 2 3" xfId="919" xr:uid="{00000000-0005-0000-0000-00005C030000}"/>
    <cellStyle name="Normal 5 2 2 3 2" xfId="920" xr:uid="{00000000-0005-0000-0000-00005D030000}"/>
    <cellStyle name="Normal 5 2 2 3 2 2" xfId="921" xr:uid="{00000000-0005-0000-0000-00005E030000}"/>
    <cellStyle name="Normal 5 2 2 3 3" xfId="922" xr:uid="{00000000-0005-0000-0000-00005F030000}"/>
    <cellStyle name="Normal 5 2 2 4" xfId="923" xr:uid="{00000000-0005-0000-0000-000060030000}"/>
    <cellStyle name="Normal 5 2 2 4 2" xfId="924" xr:uid="{00000000-0005-0000-0000-000061030000}"/>
    <cellStyle name="Normal 5 2 2 5" xfId="925" xr:uid="{00000000-0005-0000-0000-000062030000}"/>
    <cellStyle name="Normal 5 2 3" xfId="926" xr:uid="{00000000-0005-0000-0000-000063030000}"/>
    <cellStyle name="Normal 5 2 3 2" xfId="927" xr:uid="{00000000-0005-0000-0000-000064030000}"/>
    <cellStyle name="Normal 5 2 3 2 2" xfId="928" xr:uid="{00000000-0005-0000-0000-000065030000}"/>
    <cellStyle name="Normal 5 2 3 2 2 2" xfId="929" xr:uid="{00000000-0005-0000-0000-000066030000}"/>
    <cellStyle name="Normal 5 2 3 2 3" xfId="930" xr:uid="{00000000-0005-0000-0000-000067030000}"/>
    <cellStyle name="Normal 5 2 3 3" xfId="931" xr:uid="{00000000-0005-0000-0000-000068030000}"/>
    <cellStyle name="Normal 5 2 3 3 2" xfId="932" xr:uid="{00000000-0005-0000-0000-000069030000}"/>
    <cellStyle name="Normal 5 2 3 4" xfId="933" xr:uid="{00000000-0005-0000-0000-00006A030000}"/>
    <cellStyle name="Normal 5 2 4" xfId="934" xr:uid="{00000000-0005-0000-0000-00006B030000}"/>
    <cellStyle name="Normal 5 2 4 2" xfId="935" xr:uid="{00000000-0005-0000-0000-00006C030000}"/>
    <cellStyle name="Normal 5 2 4 2 2" xfId="936" xr:uid="{00000000-0005-0000-0000-00006D030000}"/>
    <cellStyle name="Normal 5 2 4 2 2 2" xfId="937" xr:uid="{00000000-0005-0000-0000-00006E030000}"/>
    <cellStyle name="Normal 5 2 4 2 3" xfId="938" xr:uid="{00000000-0005-0000-0000-00006F030000}"/>
    <cellStyle name="Normal 5 2 4 3" xfId="939" xr:uid="{00000000-0005-0000-0000-000070030000}"/>
    <cellStyle name="Normal 5 2 4 3 2" xfId="940" xr:uid="{00000000-0005-0000-0000-000071030000}"/>
    <cellStyle name="Normal 5 2 4 4" xfId="941" xr:uid="{00000000-0005-0000-0000-000072030000}"/>
    <cellStyle name="Normal 5 2 5" xfId="942" xr:uid="{00000000-0005-0000-0000-000073030000}"/>
    <cellStyle name="Normal 5 2 5 2" xfId="943" xr:uid="{00000000-0005-0000-0000-000074030000}"/>
    <cellStyle name="Normal 5 2 5 2 2" xfId="944" xr:uid="{00000000-0005-0000-0000-000075030000}"/>
    <cellStyle name="Normal 5 2 5 2 2 2" xfId="945" xr:uid="{00000000-0005-0000-0000-000076030000}"/>
    <cellStyle name="Normal 5 2 5 2 3" xfId="946" xr:uid="{00000000-0005-0000-0000-000077030000}"/>
    <cellStyle name="Normal 5 2 5 3" xfId="947" xr:uid="{00000000-0005-0000-0000-000078030000}"/>
    <cellStyle name="Normal 5 2 5 3 2" xfId="948" xr:uid="{00000000-0005-0000-0000-000079030000}"/>
    <cellStyle name="Normal 5 2 5 4" xfId="949" xr:uid="{00000000-0005-0000-0000-00007A030000}"/>
    <cellStyle name="Normal 5 2 6" xfId="950" xr:uid="{00000000-0005-0000-0000-00007B030000}"/>
    <cellStyle name="Normal 5 2 6 2" xfId="951" xr:uid="{00000000-0005-0000-0000-00007C030000}"/>
    <cellStyle name="Normal 5 2 6 2 2" xfId="952" xr:uid="{00000000-0005-0000-0000-00007D030000}"/>
    <cellStyle name="Normal 5 2 6 3" xfId="953" xr:uid="{00000000-0005-0000-0000-00007E030000}"/>
    <cellStyle name="Normal 5 2 7" xfId="954" xr:uid="{00000000-0005-0000-0000-00007F030000}"/>
    <cellStyle name="Normal 5 2 7 2" xfId="955" xr:uid="{00000000-0005-0000-0000-000080030000}"/>
    <cellStyle name="Normal 5 2 8" xfId="956" xr:uid="{00000000-0005-0000-0000-000081030000}"/>
    <cellStyle name="Normal 5 3" xfId="296" xr:uid="{00000000-0005-0000-0000-000082030000}"/>
    <cellStyle name="Normal 5 3 2" xfId="957" xr:uid="{00000000-0005-0000-0000-000083030000}"/>
    <cellStyle name="Normal 5 3 2 2" xfId="958" xr:uid="{00000000-0005-0000-0000-000084030000}"/>
    <cellStyle name="Normal 5 3 2 2 2" xfId="959" xr:uid="{00000000-0005-0000-0000-000085030000}"/>
    <cellStyle name="Normal 5 3 2 2 2 2" xfId="960" xr:uid="{00000000-0005-0000-0000-000086030000}"/>
    <cellStyle name="Normal 5 3 2 2 3" xfId="961" xr:uid="{00000000-0005-0000-0000-000087030000}"/>
    <cellStyle name="Normal 5 3 2 3" xfId="962" xr:uid="{00000000-0005-0000-0000-000088030000}"/>
    <cellStyle name="Normal 5 3 2 3 2" xfId="963" xr:uid="{00000000-0005-0000-0000-000089030000}"/>
    <cellStyle name="Normal 5 3 2 4" xfId="964" xr:uid="{00000000-0005-0000-0000-00008A030000}"/>
    <cellStyle name="Normal 5 3 3" xfId="965" xr:uid="{00000000-0005-0000-0000-00008B030000}"/>
    <cellStyle name="Normal 5 3 3 2" xfId="966" xr:uid="{00000000-0005-0000-0000-00008C030000}"/>
    <cellStyle name="Normal 5 3 3 2 2" xfId="967" xr:uid="{00000000-0005-0000-0000-00008D030000}"/>
    <cellStyle name="Normal 5 3 3 2 2 2" xfId="968" xr:uid="{00000000-0005-0000-0000-00008E030000}"/>
    <cellStyle name="Normal 5 3 3 2 3" xfId="969" xr:uid="{00000000-0005-0000-0000-00008F030000}"/>
    <cellStyle name="Normal 5 3 3 3" xfId="970" xr:uid="{00000000-0005-0000-0000-000090030000}"/>
    <cellStyle name="Normal 5 3 3 3 2" xfId="971" xr:uid="{00000000-0005-0000-0000-000091030000}"/>
    <cellStyle name="Normal 5 3 3 4" xfId="972" xr:uid="{00000000-0005-0000-0000-000092030000}"/>
    <cellStyle name="Normal 5 3 4" xfId="973" xr:uid="{00000000-0005-0000-0000-000093030000}"/>
    <cellStyle name="Normal 5 3 4 2" xfId="974" xr:uid="{00000000-0005-0000-0000-000094030000}"/>
    <cellStyle name="Normal 5 3 4 2 2" xfId="975" xr:uid="{00000000-0005-0000-0000-000095030000}"/>
    <cellStyle name="Normal 5 3 4 3" xfId="976" xr:uid="{00000000-0005-0000-0000-000096030000}"/>
    <cellStyle name="Normal 5 3 5" xfId="977" xr:uid="{00000000-0005-0000-0000-000097030000}"/>
    <cellStyle name="Normal 5 3 5 2" xfId="978" xr:uid="{00000000-0005-0000-0000-000098030000}"/>
    <cellStyle name="Normal 5 3 6" xfId="979" xr:uid="{00000000-0005-0000-0000-000099030000}"/>
    <cellStyle name="Normal 5 4" xfId="980" xr:uid="{00000000-0005-0000-0000-00009A030000}"/>
    <cellStyle name="Normal 5 4 2" xfId="981" xr:uid="{00000000-0005-0000-0000-00009B030000}"/>
    <cellStyle name="Normal 5 4 2 2" xfId="982" xr:uid="{00000000-0005-0000-0000-00009C030000}"/>
    <cellStyle name="Normal 5 4 2 2 2" xfId="983" xr:uid="{00000000-0005-0000-0000-00009D030000}"/>
    <cellStyle name="Normal 5 4 2 2 2 2" xfId="984" xr:uid="{00000000-0005-0000-0000-00009E030000}"/>
    <cellStyle name="Normal 5 4 2 2 3" xfId="985" xr:uid="{00000000-0005-0000-0000-00009F030000}"/>
    <cellStyle name="Normal 5 4 2 3" xfId="986" xr:uid="{00000000-0005-0000-0000-0000A0030000}"/>
    <cellStyle name="Normal 5 4 2 3 2" xfId="987" xr:uid="{00000000-0005-0000-0000-0000A1030000}"/>
    <cellStyle name="Normal 5 4 2 4" xfId="988" xr:uid="{00000000-0005-0000-0000-0000A2030000}"/>
    <cellStyle name="Normal 5 4 3" xfId="989" xr:uid="{00000000-0005-0000-0000-0000A3030000}"/>
    <cellStyle name="Normal 5 4 3 2" xfId="990" xr:uid="{00000000-0005-0000-0000-0000A4030000}"/>
    <cellStyle name="Normal 5 4 3 2 2" xfId="991" xr:uid="{00000000-0005-0000-0000-0000A5030000}"/>
    <cellStyle name="Normal 5 4 3 3" xfId="992" xr:uid="{00000000-0005-0000-0000-0000A6030000}"/>
    <cellStyle name="Normal 5 4 4" xfId="993" xr:uid="{00000000-0005-0000-0000-0000A7030000}"/>
    <cellStyle name="Normal 5 4 4 2" xfId="994" xr:uid="{00000000-0005-0000-0000-0000A8030000}"/>
    <cellStyle name="Normal 5 4 5" xfId="995" xr:uid="{00000000-0005-0000-0000-0000A9030000}"/>
    <cellStyle name="Normal 5 5" xfId="996" xr:uid="{00000000-0005-0000-0000-0000AA030000}"/>
    <cellStyle name="Normal 5 5 2" xfId="997" xr:uid="{00000000-0005-0000-0000-0000AB030000}"/>
    <cellStyle name="Normal 5 5 2 2" xfId="998" xr:uid="{00000000-0005-0000-0000-0000AC030000}"/>
    <cellStyle name="Normal 5 5 2 2 2" xfId="999" xr:uid="{00000000-0005-0000-0000-0000AD030000}"/>
    <cellStyle name="Normal 5 5 2 2 2 2" xfId="1000" xr:uid="{00000000-0005-0000-0000-0000AE030000}"/>
    <cellStyle name="Normal 5 5 2 2 3" xfId="1001" xr:uid="{00000000-0005-0000-0000-0000AF030000}"/>
    <cellStyle name="Normal 5 5 2 3" xfId="1002" xr:uid="{00000000-0005-0000-0000-0000B0030000}"/>
    <cellStyle name="Normal 5 5 2 3 2" xfId="1003" xr:uid="{00000000-0005-0000-0000-0000B1030000}"/>
    <cellStyle name="Normal 5 5 2 4" xfId="1004" xr:uid="{00000000-0005-0000-0000-0000B2030000}"/>
    <cellStyle name="Normal 5 5 3" xfId="1005" xr:uid="{00000000-0005-0000-0000-0000B3030000}"/>
    <cellStyle name="Normal 5 5 3 2" xfId="1006" xr:uid="{00000000-0005-0000-0000-0000B4030000}"/>
    <cellStyle name="Normal 5 5 3 2 2" xfId="1007" xr:uid="{00000000-0005-0000-0000-0000B5030000}"/>
    <cellStyle name="Normal 5 5 3 3" xfId="1008" xr:uid="{00000000-0005-0000-0000-0000B6030000}"/>
    <cellStyle name="Normal 5 5 4" xfId="1009" xr:uid="{00000000-0005-0000-0000-0000B7030000}"/>
    <cellStyle name="Normal 5 5 4 2" xfId="1010" xr:uid="{00000000-0005-0000-0000-0000B8030000}"/>
    <cellStyle name="Normal 5 5 5" xfId="1011" xr:uid="{00000000-0005-0000-0000-0000B9030000}"/>
    <cellStyle name="Normal 5 6" xfId="1012" xr:uid="{00000000-0005-0000-0000-0000BA030000}"/>
    <cellStyle name="Normal 5 6 2" xfId="1013" xr:uid="{00000000-0005-0000-0000-0000BB030000}"/>
    <cellStyle name="Normal 5 6 2 2" xfId="1014" xr:uid="{00000000-0005-0000-0000-0000BC030000}"/>
    <cellStyle name="Normal 5 6 2 2 2" xfId="1015" xr:uid="{00000000-0005-0000-0000-0000BD030000}"/>
    <cellStyle name="Normal 5 6 2 3" xfId="1016" xr:uid="{00000000-0005-0000-0000-0000BE030000}"/>
    <cellStyle name="Normal 5 6 3" xfId="1017" xr:uid="{00000000-0005-0000-0000-0000BF030000}"/>
    <cellStyle name="Normal 5 6 3 2" xfId="1018" xr:uid="{00000000-0005-0000-0000-0000C0030000}"/>
    <cellStyle name="Normal 5 6 4" xfId="1019" xr:uid="{00000000-0005-0000-0000-0000C1030000}"/>
    <cellStyle name="Normal 5 7" xfId="1020" xr:uid="{00000000-0005-0000-0000-0000C2030000}"/>
    <cellStyle name="Normal 5 8" xfId="1021" xr:uid="{00000000-0005-0000-0000-0000C3030000}"/>
    <cellStyle name="Normal 5 8 2" xfId="1022" xr:uid="{00000000-0005-0000-0000-0000C4030000}"/>
    <cellStyle name="Normal 5 8 2 2" xfId="1023" xr:uid="{00000000-0005-0000-0000-0000C5030000}"/>
    <cellStyle name="Normal 5 8 2 2 2" xfId="1024" xr:uid="{00000000-0005-0000-0000-0000C6030000}"/>
    <cellStyle name="Normal 5 8 2 3" xfId="1025" xr:uid="{00000000-0005-0000-0000-0000C7030000}"/>
    <cellStyle name="Normal 5 8 3" xfId="1026" xr:uid="{00000000-0005-0000-0000-0000C8030000}"/>
    <cellStyle name="Normal 5 8 3 2" xfId="1027" xr:uid="{00000000-0005-0000-0000-0000C9030000}"/>
    <cellStyle name="Normal 5 8 4" xfId="1028" xr:uid="{00000000-0005-0000-0000-0000CA030000}"/>
    <cellStyle name="Normal 5 9" xfId="1029" xr:uid="{00000000-0005-0000-0000-0000CB030000}"/>
    <cellStyle name="Normal 5 9 2" xfId="1030" xr:uid="{00000000-0005-0000-0000-0000CC030000}"/>
    <cellStyle name="Normal 5 9 2 2" xfId="1031" xr:uid="{00000000-0005-0000-0000-0000CD030000}"/>
    <cellStyle name="Normal 5 9 3" xfId="1032" xr:uid="{00000000-0005-0000-0000-0000CE030000}"/>
    <cellStyle name="Normal 5_Current Payroll" xfId="1033" xr:uid="{00000000-0005-0000-0000-0000CF030000}"/>
    <cellStyle name="Normal 6" xfId="151" xr:uid="{00000000-0005-0000-0000-0000D0030000}"/>
    <cellStyle name="Normal 6 10" xfId="1034" xr:uid="{00000000-0005-0000-0000-0000D1030000}"/>
    <cellStyle name="Normal 6 11" xfId="1035" xr:uid="{00000000-0005-0000-0000-0000D2030000}"/>
    <cellStyle name="Normal 6 2" xfId="152" xr:uid="{00000000-0005-0000-0000-0000D3030000}"/>
    <cellStyle name="Normal 6 2 2" xfId="153" xr:uid="{00000000-0005-0000-0000-0000D4030000}"/>
    <cellStyle name="Normal 6 2 2 2" xfId="271" xr:uid="{00000000-0005-0000-0000-0000D5030000}"/>
    <cellStyle name="Normal 6 2 2 2 2" xfId="1036" xr:uid="{00000000-0005-0000-0000-0000D6030000}"/>
    <cellStyle name="Normal 6 2 2 2 2 2" xfId="1037" xr:uid="{00000000-0005-0000-0000-0000D7030000}"/>
    <cellStyle name="Normal 6 2 2 2 2 2 2" xfId="1038" xr:uid="{00000000-0005-0000-0000-0000D8030000}"/>
    <cellStyle name="Normal 6 2 2 2 2 3" xfId="1039" xr:uid="{00000000-0005-0000-0000-0000D9030000}"/>
    <cellStyle name="Normal 6 2 2 2 3" xfId="1040" xr:uid="{00000000-0005-0000-0000-0000DA030000}"/>
    <cellStyle name="Normal 6 2 2 2 3 2" xfId="1041" xr:uid="{00000000-0005-0000-0000-0000DB030000}"/>
    <cellStyle name="Normal 6 2 2 2 4" xfId="1042" xr:uid="{00000000-0005-0000-0000-0000DC030000}"/>
    <cellStyle name="Normal 6 2 2 3" xfId="1043" xr:uid="{00000000-0005-0000-0000-0000DD030000}"/>
    <cellStyle name="Normal 6 2 2 3 2" xfId="1044" xr:uid="{00000000-0005-0000-0000-0000DE030000}"/>
    <cellStyle name="Normal 6 2 2 3 2 2" xfId="1045" xr:uid="{00000000-0005-0000-0000-0000DF030000}"/>
    <cellStyle name="Normal 6 2 2 3 3" xfId="1046" xr:uid="{00000000-0005-0000-0000-0000E0030000}"/>
    <cellStyle name="Normal 6 2 2 4" xfId="1047" xr:uid="{00000000-0005-0000-0000-0000E1030000}"/>
    <cellStyle name="Normal 6 2 2 4 2" xfId="1048" xr:uid="{00000000-0005-0000-0000-0000E2030000}"/>
    <cellStyle name="Normal 6 2 2 5" xfId="1049" xr:uid="{00000000-0005-0000-0000-0000E3030000}"/>
    <cellStyle name="Normal 6 2 3" xfId="272" xr:uid="{00000000-0005-0000-0000-0000E4030000}"/>
    <cellStyle name="Normal 6 2 3 2" xfId="1050" xr:uid="{00000000-0005-0000-0000-0000E5030000}"/>
    <cellStyle name="Normal 6 2 3 2 2" xfId="1051" xr:uid="{00000000-0005-0000-0000-0000E6030000}"/>
    <cellStyle name="Normal 6 2 3 2 2 2" xfId="1052" xr:uid="{00000000-0005-0000-0000-0000E7030000}"/>
    <cellStyle name="Normal 6 2 3 2 3" xfId="1053" xr:uid="{00000000-0005-0000-0000-0000E8030000}"/>
    <cellStyle name="Normal 6 2 3 3" xfId="1054" xr:uid="{00000000-0005-0000-0000-0000E9030000}"/>
    <cellStyle name="Normal 6 2 3 3 2" xfId="1055" xr:uid="{00000000-0005-0000-0000-0000EA030000}"/>
    <cellStyle name="Normal 6 2 3 4" xfId="1056" xr:uid="{00000000-0005-0000-0000-0000EB030000}"/>
    <cellStyle name="Normal 6 2 4" xfId="273" xr:uid="{00000000-0005-0000-0000-0000EC030000}"/>
    <cellStyle name="Normal 6 2 4 2" xfId="1057" xr:uid="{00000000-0005-0000-0000-0000ED030000}"/>
    <cellStyle name="Normal 6 2 4 2 2" xfId="1058" xr:uid="{00000000-0005-0000-0000-0000EE030000}"/>
    <cellStyle name="Normal 6 2 4 2 2 2" xfId="1059" xr:uid="{00000000-0005-0000-0000-0000EF030000}"/>
    <cellStyle name="Normal 6 2 4 2 3" xfId="1060" xr:uid="{00000000-0005-0000-0000-0000F0030000}"/>
    <cellStyle name="Normal 6 2 4 3" xfId="1061" xr:uid="{00000000-0005-0000-0000-0000F1030000}"/>
    <cellStyle name="Normal 6 2 4 3 2" xfId="1062" xr:uid="{00000000-0005-0000-0000-0000F2030000}"/>
    <cellStyle name="Normal 6 2 4 4" xfId="1063" xr:uid="{00000000-0005-0000-0000-0000F3030000}"/>
    <cellStyle name="Normal 6 2 5" xfId="1064" xr:uid="{00000000-0005-0000-0000-0000F4030000}"/>
    <cellStyle name="Normal 6 2 5 2" xfId="1065" xr:uid="{00000000-0005-0000-0000-0000F5030000}"/>
    <cellStyle name="Normal 6 2 5 2 2" xfId="1066" xr:uid="{00000000-0005-0000-0000-0000F6030000}"/>
    <cellStyle name="Normal 6 2 5 2 2 2" xfId="1067" xr:uid="{00000000-0005-0000-0000-0000F7030000}"/>
    <cellStyle name="Normal 6 2 5 2 3" xfId="1068" xr:uid="{00000000-0005-0000-0000-0000F8030000}"/>
    <cellStyle name="Normal 6 2 5 3" xfId="1069" xr:uid="{00000000-0005-0000-0000-0000F9030000}"/>
    <cellStyle name="Normal 6 2 5 3 2" xfId="1070" xr:uid="{00000000-0005-0000-0000-0000FA030000}"/>
    <cellStyle name="Normal 6 2 5 4" xfId="1071" xr:uid="{00000000-0005-0000-0000-0000FB030000}"/>
    <cellStyle name="Normal 6 2 6" xfId="1072" xr:uid="{00000000-0005-0000-0000-0000FC030000}"/>
    <cellStyle name="Normal 6 2 6 2" xfId="1073" xr:uid="{00000000-0005-0000-0000-0000FD030000}"/>
    <cellStyle name="Normal 6 2 6 2 2" xfId="1074" xr:uid="{00000000-0005-0000-0000-0000FE030000}"/>
    <cellStyle name="Normal 6 2 6 3" xfId="1075" xr:uid="{00000000-0005-0000-0000-0000FF030000}"/>
    <cellStyle name="Normal 6 2 7" xfId="1076" xr:uid="{00000000-0005-0000-0000-000000040000}"/>
    <cellStyle name="Normal 6 2 7 2" xfId="1077" xr:uid="{00000000-0005-0000-0000-000001040000}"/>
    <cellStyle name="Normal 6 2 8" xfId="1078" xr:uid="{00000000-0005-0000-0000-000002040000}"/>
    <cellStyle name="Normal 6 2 9" xfId="1079" xr:uid="{00000000-0005-0000-0000-000003040000}"/>
    <cellStyle name="Normal 6 3" xfId="154" xr:uid="{00000000-0005-0000-0000-000004040000}"/>
    <cellStyle name="Normal 6 3 2" xfId="1080" xr:uid="{00000000-0005-0000-0000-000005040000}"/>
    <cellStyle name="Normal 6 3 2 2" xfId="1081" xr:uid="{00000000-0005-0000-0000-000006040000}"/>
    <cellStyle name="Normal 6 3 2 2 2" xfId="1082" xr:uid="{00000000-0005-0000-0000-000007040000}"/>
    <cellStyle name="Normal 6 3 2 2 2 2" xfId="1083" xr:uid="{00000000-0005-0000-0000-000008040000}"/>
    <cellStyle name="Normal 6 3 2 2 3" xfId="1084" xr:uid="{00000000-0005-0000-0000-000009040000}"/>
    <cellStyle name="Normal 6 3 2 3" xfId="1085" xr:uid="{00000000-0005-0000-0000-00000A040000}"/>
    <cellStyle name="Normal 6 3 2 3 2" xfId="1086" xr:uid="{00000000-0005-0000-0000-00000B040000}"/>
    <cellStyle name="Normal 6 3 2 4" xfId="1087" xr:uid="{00000000-0005-0000-0000-00000C040000}"/>
    <cellStyle name="Normal 6 3 3" xfId="1088" xr:uid="{00000000-0005-0000-0000-00000D040000}"/>
    <cellStyle name="Normal 6 3 3 2" xfId="1089" xr:uid="{00000000-0005-0000-0000-00000E040000}"/>
    <cellStyle name="Normal 6 3 3 2 2" xfId="1090" xr:uid="{00000000-0005-0000-0000-00000F040000}"/>
    <cellStyle name="Normal 6 3 3 2 2 2" xfId="1091" xr:uid="{00000000-0005-0000-0000-000010040000}"/>
    <cellStyle name="Normal 6 3 3 2 3" xfId="1092" xr:uid="{00000000-0005-0000-0000-000011040000}"/>
    <cellStyle name="Normal 6 3 3 3" xfId="1093" xr:uid="{00000000-0005-0000-0000-000012040000}"/>
    <cellStyle name="Normal 6 3 3 3 2" xfId="1094" xr:uid="{00000000-0005-0000-0000-000013040000}"/>
    <cellStyle name="Normal 6 3 3 4" xfId="1095" xr:uid="{00000000-0005-0000-0000-000014040000}"/>
    <cellStyle name="Normal 6 4" xfId="274" xr:uid="{00000000-0005-0000-0000-000015040000}"/>
    <cellStyle name="Normal 6 4 2" xfId="1096" xr:uid="{00000000-0005-0000-0000-000016040000}"/>
    <cellStyle name="Normal 6 4 2 2" xfId="1097" xr:uid="{00000000-0005-0000-0000-000017040000}"/>
    <cellStyle name="Normal 6 4 2 2 2" xfId="1098" xr:uid="{00000000-0005-0000-0000-000018040000}"/>
    <cellStyle name="Normal 6 4 2 2 2 2" xfId="1099" xr:uid="{00000000-0005-0000-0000-000019040000}"/>
    <cellStyle name="Normal 6 4 2 2 3" xfId="1100" xr:uid="{00000000-0005-0000-0000-00001A040000}"/>
    <cellStyle name="Normal 6 4 2 3" xfId="1101" xr:uid="{00000000-0005-0000-0000-00001B040000}"/>
    <cellStyle name="Normal 6 4 2 3 2" xfId="1102" xr:uid="{00000000-0005-0000-0000-00001C040000}"/>
    <cellStyle name="Normal 6 4 2 4" xfId="1103" xr:uid="{00000000-0005-0000-0000-00001D040000}"/>
    <cellStyle name="Normal 6 5" xfId="1104" xr:uid="{00000000-0005-0000-0000-00001E040000}"/>
    <cellStyle name="Normal 6 5 2" xfId="1105" xr:uid="{00000000-0005-0000-0000-00001F040000}"/>
    <cellStyle name="Normal 6 5 2 2" xfId="1106" xr:uid="{00000000-0005-0000-0000-000020040000}"/>
    <cellStyle name="Normal 6 5 2 2 2" xfId="1107" xr:uid="{00000000-0005-0000-0000-000021040000}"/>
    <cellStyle name="Normal 6 5 2 3" xfId="1108" xr:uid="{00000000-0005-0000-0000-000022040000}"/>
    <cellStyle name="Normal 6 5 3" xfId="1109" xr:uid="{00000000-0005-0000-0000-000023040000}"/>
    <cellStyle name="Normal 6 5 3 2" xfId="1110" xr:uid="{00000000-0005-0000-0000-000024040000}"/>
    <cellStyle name="Normal 6 5 4" xfId="1111" xr:uid="{00000000-0005-0000-0000-000025040000}"/>
    <cellStyle name="Normal 6 6" xfId="1112" xr:uid="{00000000-0005-0000-0000-000026040000}"/>
    <cellStyle name="Normal 6 6 2" xfId="1113" xr:uid="{00000000-0005-0000-0000-000027040000}"/>
    <cellStyle name="Normal 6 6 2 2" xfId="1114" xr:uid="{00000000-0005-0000-0000-000028040000}"/>
    <cellStyle name="Normal 6 6 2 2 2" xfId="1115" xr:uid="{00000000-0005-0000-0000-000029040000}"/>
    <cellStyle name="Normal 6 6 2 3" xfId="1116" xr:uid="{00000000-0005-0000-0000-00002A040000}"/>
    <cellStyle name="Normal 6 6 3" xfId="1117" xr:uid="{00000000-0005-0000-0000-00002B040000}"/>
    <cellStyle name="Normal 6 6 3 2" xfId="1118" xr:uid="{00000000-0005-0000-0000-00002C040000}"/>
    <cellStyle name="Normal 6 6 4" xfId="1119" xr:uid="{00000000-0005-0000-0000-00002D040000}"/>
    <cellStyle name="Normal 6 7" xfId="1120" xr:uid="{00000000-0005-0000-0000-00002E040000}"/>
    <cellStyle name="Normal 6 7 2" xfId="1121" xr:uid="{00000000-0005-0000-0000-00002F040000}"/>
    <cellStyle name="Normal 6 7 2 2" xfId="1122" xr:uid="{00000000-0005-0000-0000-000030040000}"/>
    <cellStyle name="Normal 6 7 3" xfId="1123" xr:uid="{00000000-0005-0000-0000-000031040000}"/>
    <cellStyle name="Normal 6 8" xfId="1124" xr:uid="{00000000-0005-0000-0000-000032040000}"/>
    <cellStyle name="Normal 6 8 2" xfId="1125" xr:uid="{00000000-0005-0000-0000-000033040000}"/>
    <cellStyle name="Normal 6 9" xfId="1126" xr:uid="{00000000-0005-0000-0000-000034040000}"/>
    <cellStyle name="Normal 6_Current Payroll" xfId="1127" xr:uid="{00000000-0005-0000-0000-000035040000}"/>
    <cellStyle name="Normal 7" xfId="155" xr:uid="{00000000-0005-0000-0000-000036040000}"/>
    <cellStyle name="Normal 7 2" xfId="156" xr:uid="{00000000-0005-0000-0000-000037040000}"/>
    <cellStyle name="Normal 7 2 2" xfId="1128" xr:uid="{00000000-0005-0000-0000-000038040000}"/>
    <cellStyle name="Normal 7 2 2 2" xfId="1129" xr:uid="{00000000-0005-0000-0000-000039040000}"/>
    <cellStyle name="Normal 7 2 2 2 2" xfId="1130" xr:uid="{00000000-0005-0000-0000-00003A040000}"/>
    <cellStyle name="Normal 7 2 2 2 2 2" xfId="1131" xr:uid="{00000000-0005-0000-0000-00003B040000}"/>
    <cellStyle name="Normal 7 2 2 2 3" xfId="1132" xr:uid="{00000000-0005-0000-0000-00003C040000}"/>
    <cellStyle name="Normal 7 2 2 3" xfId="1133" xr:uid="{00000000-0005-0000-0000-00003D040000}"/>
    <cellStyle name="Normal 7 2 2 3 2" xfId="1134" xr:uid="{00000000-0005-0000-0000-00003E040000}"/>
    <cellStyle name="Normal 7 2 2 4" xfId="1135" xr:uid="{00000000-0005-0000-0000-00003F040000}"/>
    <cellStyle name="Normal 7 2 3" xfId="1136" xr:uid="{00000000-0005-0000-0000-000040040000}"/>
    <cellStyle name="Normal 7 2 3 2" xfId="1137" xr:uid="{00000000-0005-0000-0000-000041040000}"/>
    <cellStyle name="Normal 7 2 3 2 2" xfId="1138" xr:uid="{00000000-0005-0000-0000-000042040000}"/>
    <cellStyle name="Normal 7 2 3 2 2 2" xfId="1139" xr:uid="{00000000-0005-0000-0000-000043040000}"/>
    <cellStyle name="Normal 7 2 3 2 3" xfId="1140" xr:uid="{00000000-0005-0000-0000-000044040000}"/>
    <cellStyle name="Normal 7 2 3 3" xfId="1141" xr:uid="{00000000-0005-0000-0000-000045040000}"/>
    <cellStyle name="Normal 7 2 3 3 2" xfId="1142" xr:uid="{00000000-0005-0000-0000-000046040000}"/>
    <cellStyle name="Normal 7 2 3 4" xfId="1143" xr:uid="{00000000-0005-0000-0000-000047040000}"/>
    <cellStyle name="Normal 7 3" xfId="157" xr:uid="{00000000-0005-0000-0000-000048040000}"/>
    <cellStyle name="Normal 7 3 2" xfId="1144" xr:uid="{00000000-0005-0000-0000-000049040000}"/>
    <cellStyle name="Normal 7 3 2 2" xfId="1145" xr:uid="{00000000-0005-0000-0000-00004A040000}"/>
    <cellStyle name="Normal 7 3 2 2 2" xfId="1146" xr:uid="{00000000-0005-0000-0000-00004B040000}"/>
    <cellStyle name="Normal 7 3 2 2 2 2" xfId="1147" xr:uid="{00000000-0005-0000-0000-00004C040000}"/>
    <cellStyle name="Normal 7 3 2 2 3" xfId="1148" xr:uid="{00000000-0005-0000-0000-00004D040000}"/>
    <cellStyle name="Normal 7 3 2 3" xfId="1149" xr:uid="{00000000-0005-0000-0000-00004E040000}"/>
    <cellStyle name="Normal 7 3 2 3 2" xfId="1150" xr:uid="{00000000-0005-0000-0000-00004F040000}"/>
    <cellStyle name="Normal 7 3 2 4" xfId="1151" xr:uid="{00000000-0005-0000-0000-000050040000}"/>
    <cellStyle name="Normal 7 4" xfId="1152" xr:uid="{00000000-0005-0000-0000-000051040000}"/>
    <cellStyle name="Normal 7 4 2" xfId="1153" xr:uid="{00000000-0005-0000-0000-000052040000}"/>
    <cellStyle name="Normal 7 4 2 2" xfId="1154" xr:uid="{00000000-0005-0000-0000-000053040000}"/>
    <cellStyle name="Normal 7 4 2 2 2" xfId="1155" xr:uid="{00000000-0005-0000-0000-000054040000}"/>
    <cellStyle name="Normal 7 4 2 3" xfId="1156" xr:uid="{00000000-0005-0000-0000-000055040000}"/>
    <cellStyle name="Normal 7 4 3" xfId="1157" xr:uid="{00000000-0005-0000-0000-000056040000}"/>
    <cellStyle name="Normal 7 4 3 2" xfId="1158" xr:uid="{00000000-0005-0000-0000-000057040000}"/>
    <cellStyle name="Normal 7 4 4" xfId="1159" xr:uid="{00000000-0005-0000-0000-000058040000}"/>
    <cellStyle name="Normal 7 5" xfId="1160" xr:uid="{00000000-0005-0000-0000-000059040000}"/>
    <cellStyle name="Normal 7 5 2" xfId="1161" xr:uid="{00000000-0005-0000-0000-00005A040000}"/>
    <cellStyle name="Normal 7 5 2 2" xfId="1162" xr:uid="{00000000-0005-0000-0000-00005B040000}"/>
    <cellStyle name="Normal 7 5 2 2 2" xfId="1163" xr:uid="{00000000-0005-0000-0000-00005C040000}"/>
    <cellStyle name="Normal 7 5 2 3" xfId="1164" xr:uid="{00000000-0005-0000-0000-00005D040000}"/>
    <cellStyle name="Normal 7 5 3" xfId="1165" xr:uid="{00000000-0005-0000-0000-00005E040000}"/>
    <cellStyle name="Normal 7 5 3 2" xfId="1166" xr:uid="{00000000-0005-0000-0000-00005F040000}"/>
    <cellStyle name="Normal 7 5 4" xfId="1167" xr:uid="{00000000-0005-0000-0000-000060040000}"/>
    <cellStyle name="Normal 7 6" xfId="1168" xr:uid="{00000000-0005-0000-0000-000061040000}"/>
    <cellStyle name="Normal 8" xfId="158" xr:uid="{00000000-0005-0000-0000-000062040000}"/>
    <cellStyle name="Normal 8 2" xfId="159" xr:uid="{00000000-0005-0000-0000-000063040000}"/>
    <cellStyle name="Normal 8 2 2" xfId="1169" xr:uid="{00000000-0005-0000-0000-000064040000}"/>
    <cellStyle name="Normal 8 2 2 2" xfId="1170" xr:uid="{00000000-0005-0000-0000-000065040000}"/>
    <cellStyle name="Normal 8 2 2 2 2" xfId="1171" xr:uid="{00000000-0005-0000-0000-000066040000}"/>
    <cellStyle name="Normal 8 2 2 2 2 2" xfId="1172" xr:uid="{00000000-0005-0000-0000-000067040000}"/>
    <cellStyle name="Normal 8 2 2 2 3" xfId="1173" xr:uid="{00000000-0005-0000-0000-000068040000}"/>
    <cellStyle name="Normal 8 2 2 3" xfId="1174" xr:uid="{00000000-0005-0000-0000-000069040000}"/>
    <cellStyle name="Normal 8 2 2 3 2" xfId="1175" xr:uid="{00000000-0005-0000-0000-00006A040000}"/>
    <cellStyle name="Normal 8 2 2 4" xfId="1176" xr:uid="{00000000-0005-0000-0000-00006B040000}"/>
    <cellStyle name="Normal 8 2 3" xfId="1177" xr:uid="{00000000-0005-0000-0000-00006C040000}"/>
    <cellStyle name="Normal 8 2 3 2" xfId="1178" xr:uid="{00000000-0005-0000-0000-00006D040000}"/>
    <cellStyle name="Normal 8 2 3 2 2" xfId="1179" xr:uid="{00000000-0005-0000-0000-00006E040000}"/>
    <cellStyle name="Normal 8 2 3 2 2 2" xfId="1180" xr:uid="{00000000-0005-0000-0000-00006F040000}"/>
    <cellStyle name="Normal 8 2 3 2 3" xfId="1181" xr:uid="{00000000-0005-0000-0000-000070040000}"/>
    <cellStyle name="Normal 8 2 3 3" xfId="1182" xr:uid="{00000000-0005-0000-0000-000071040000}"/>
    <cellStyle name="Normal 8 2 3 3 2" xfId="1183" xr:uid="{00000000-0005-0000-0000-000072040000}"/>
    <cellStyle name="Normal 8 2 3 4" xfId="1184" xr:uid="{00000000-0005-0000-0000-000073040000}"/>
    <cellStyle name="Normal 8 2 4" xfId="1185" xr:uid="{00000000-0005-0000-0000-000074040000}"/>
    <cellStyle name="Normal 8 2 4 2" xfId="1186" xr:uid="{00000000-0005-0000-0000-000075040000}"/>
    <cellStyle name="Normal 8 2 4 2 2" xfId="1187" xr:uid="{00000000-0005-0000-0000-000076040000}"/>
    <cellStyle name="Normal 8 2 4 3" xfId="1188" xr:uid="{00000000-0005-0000-0000-000077040000}"/>
    <cellStyle name="Normal 8 2 5" xfId="1189" xr:uid="{00000000-0005-0000-0000-000078040000}"/>
    <cellStyle name="Normal 8 2 5 2" xfId="1190" xr:uid="{00000000-0005-0000-0000-000079040000}"/>
    <cellStyle name="Normal 8 2 6" xfId="1191" xr:uid="{00000000-0005-0000-0000-00007A040000}"/>
    <cellStyle name="Normal 8 3" xfId="160" xr:uid="{00000000-0005-0000-0000-00007B040000}"/>
    <cellStyle name="Normal 8 3 2" xfId="1192" xr:uid="{00000000-0005-0000-0000-00007C040000}"/>
    <cellStyle name="Normal 8 3 2 2" xfId="1193" xr:uid="{00000000-0005-0000-0000-00007D040000}"/>
    <cellStyle name="Normal 8 3 2 2 2" xfId="1194" xr:uid="{00000000-0005-0000-0000-00007E040000}"/>
    <cellStyle name="Normal 8 3 2 2 2 2" xfId="1195" xr:uid="{00000000-0005-0000-0000-00007F040000}"/>
    <cellStyle name="Normal 8 3 2 2 3" xfId="1196" xr:uid="{00000000-0005-0000-0000-000080040000}"/>
    <cellStyle name="Normal 8 3 2 3" xfId="1197" xr:uid="{00000000-0005-0000-0000-000081040000}"/>
    <cellStyle name="Normal 8 3 2 3 2" xfId="1198" xr:uid="{00000000-0005-0000-0000-000082040000}"/>
    <cellStyle name="Normal 8 3 2 4" xfId="1199" xr:uid="{00000000-0005-0000-0000-000083040000}"/>
    <cellStyle name="Normal 8 3 3" xfId="1200" xr:uid="{00000000-0005-0000-0000-000084040000}"/>
    <cellStyle name="Normal 8 3 3 2" xfId="1201" xr:uid="{00000000-0005-0000-0000-000085040000}"/>
    <cellStyle name="Normal 8 3 3 2 2" xfId="1202" xr:uid="{00000000-0005-0000-0000-000086040000}"/>
    <cellStyle name="Normal 8 3 3 3" xfId="1203" xr:uid="{00000000-0005-0000-0000-000087040000}"/>
    <cellStyle name="Normal 8 3 4" xfId="1204" xr:uid="{00000000-0005-0000-0000-000088040000}"/>
    <cellStyle name="Normal 8 3 4 2" xfId="1205" xr:uid="{00000000-0005-0000-0000-000089040000}"/>
    <cellStyle name="Normal 8 3 5" xfId="1206" xr:uid="{00000000-0005-0000-0000-00008A040000}"/>
    <cellStyle name="Normal 8 4" xfId="161" xr:uid="{00000000-0005-0000-0000-00008B040000}"/>
    <cellStyle name="Normal 8 4 2" xfId="1207" xr:uid="{00000000-0005-0000-0000-00008C040000}"/>
    <cellStyle name="Normal 8 4 2 2" xfId="1208" xr:uid="{00000000-0005-0000-0000-00008D040000}"/>
    <cellStyle name="Normal 8 4 2 2 2" xfId="1209" xr:uid="{00000000-0005-0000-0000-00008E040000}"/>
    <cellStyle name="Normal 8 4 2 3" xfId="1210" xr:uid="{00000000-0005-0000-0000-00008F040000}"/>
    <cellStyle name="Normal 8 4 3" xfId="1211" xr:uid="{00000000-0005-0000-0000-000090040000}"/>
    <cellStyle name="Normal 8 4 3 2" xfId="1212" xr:uid="{00000000-0005-0000-0000-000091040000}"/>
    <cellStyle name="Normal 8 4 4" xfId="1213" xr:uid="{00000000-0005-0000-0000-000092040000}"/>
    <cellStyle name="Normal 8 5" xfId="162" xr:uid="{00000000-0005-0000-0000-000093040000}"/>
    <cellStyle name="Normal 8 5 2" xfId="1214" xr:uid="{00000000-0005-0000-0000-000094040000}"/>
    <cellStyle name="Normal 8 5 2 2" xfId="1215" xr:uid="{00000000-0005-0000-0000-000095040000}"/>
    <cellStyle name="Normal 8 5 2 2 2" xfId="1216" xr:uid="{00000000-0005-0000-0000-000096040000}"/>
    <cellStyle name="Normal 8 5 2 3" xfId="1217" xr:uid="{00000000-0005-0000-0000-000097040000}"/>
    <cellStyle name="Normal 8 5 3" xfId="1218" xr:uid="{00000000-0005-0000-0000-000098040000}"/>
    <cellStyle name="Normal 8 5 3 2" xfId="1219" xr:uid="{00000000-0005-0000-0000-000099040000}"/>
    <cellStyle name="Normal 8 5 4" xfId="1220" xr:uid="{00000000-0005-0000-0000-00009A040000}"/>
    <cellStyle name="Normal 8 6" xfId="1221" xr:uid="{00000000-0005-0000-0000-00009B040000}"/>
    <cellStyle name="Normal 8 6 2" xfId="1222" xr:uid="{00000000-0005-0000-0000-00009C040000}"/>
    <cellStyle name="Normal 8 6 2 2" xfId="1223" xr:uid="{00000000-0005-0000-0000-00009D040000}"/>
    <cellStyle name="Normal 8 6 3" xfId="1224" xr:uid="{00000000-0005-0000-0000-00009E040000}"/>
    <cellStyle name="Normal 8 7" xfId="1225" xr:uid="{00000000-0005-0000-0000-00009F040000}"/>
    <cellStyle name="Normal 8 7 2" xfId="1226" xr:uid="{00000000-0005-0000-0000-0000A0040000}"/>
    <cellStyle name="Normal 8 8" xfId="1227" xr:uid="{00000000-0005-0000-0000-0000A1040000}"/>
    <cellStyle name="Normal 8_HH" xfId="1228" xr:uid="{00000000-0005-0000-0000-0000A2040000}"/>
    <cellStyle name="Normal 9" xfId="163" xr:uid="{00000000-0005-0000-0000-0000A3040000}"/>
    <cellStyle name="Normal 9 2" xfId="164" xr:uid="{00000000-0005-0000-0000-0000A4040000}"/>
    <cellStyle name="Normal 9 2 2" xfId="165" xr:uid="{00000000-0005-0000-0000-0000A5040000}"/>
    <cellStyle name="Normal 9 2 3" xfId="166" xr:uid="{00000000-0005-0000-0000-0000A6040000}"/>
    <cellStyle name="Normal 9 3" xfId="167" xr:uid="{00000000-0005-0000-0000-0000A7040000}"/>
    <cellStyle name="Normal 9 3 2" xfId="1229" xr:uid="{00000000-0005-0000-0000-0000A8040000}"/>
    <cellStyle name="Normal 9 3 2 2" xfId="1230" xr:uid="{00000000-0005-0000-0000-0000A9040000}"/>
    <cellStyle name="Normal 9 3 3" xfId="1231" xr:uid="{00000000-0005-0000-0000-0000AA040000}"/>
    <cellStyle name="Normal 9 4" xfId="1232" xr:uid="{00000000-0005-0000-0000-0000AB040000}"/>
    <cellStyle name="Normal 9 4 2" xfId="1233" xr:uid="{00000000-0005-0000-0000-0000AC040000}"/>
    <cellStyle name="Normal 9 5" xfId="1234" xr:uid="{00000000-0005-0000-0000-0000AD040000}"/>
    <cellStyle name="Note 2" xfId="168" xr:uid="{00000000-0005-0000-0000-0000AE040000}"/>
    <cellStyle name="Note 2 2" xfId="169" xr:uid="{00000000-0005-0000-0000-0000AF040000}"/>
    <cellStyle name="Note 2 2 2" xfId="1252" xr:uid="{00000000-0005-0000-0000-0000B0040000}"/>
    <cellStyle name="Note 2 2 3" xfId="1263" xr:uid="{00000000-0005-0000-0000-0000B1040000}"/>
    <cellStyle name="Note 2 3" xfId="275" xr:uid="{00000000-0005-0000-0000-0000B2040000}"/>
    <cellStyle name="Note 2 3 2" xfId="1257" xr:uid="{00000000-0005-0000-0000-0000B3040000}"/>
    <cellStyle name="Note 2 3 3" xfId="1270" xr:uid="{00000000-0005-0000-0000-0000B4040000}"/>
    <cellStyle name="Note 2 4" xfId="1235" xr:uid="{00000000-0005-0000-0000-0000B5040000}"/>
    <cellStyle name="Note 2 4 2" xfId="1274" xr:uid="{00000000-0005-0000-0000-0000B6040000}"/>
    <cellStyle name="Output 2" xfId="170" xr:uid="{00000000-0005-0000-0000-0000B7040000}"/>
    <cellStyle name="Output 2 2" xfId="276" xr:uid="{00000000-0005-0000-0000-0000B8040000}"/>
    <cellStyle name="Output 2 2 2" xfId="1258" xr:uid="{00000000-0005-0000-0000-0000B9040000}"/>
    <cellStyle name="Output 2 2 3" xfId="1271" xr:uid="{00000000-0005-0000-0000-0000BA040000}"/>
    <cellStyle name="Output 2 3" xfId="277" xr:uid="{00000000-0005-0000-0000-0000BB040000}"/>
    <cellStyle name="Output 2 3 2" xfId="1259" xr:uid="{00000000-0005-0000-0000-0000BC040000}"/>
    <cellStyle name="Output 2 3 3" xfId="1272" xr:uid="{00000000-0005-0000-0000-0000BD040000}"/>
    <cellStyle name="Output 2 4" xfId="1250" xr:uid="{00000000-0005-0000-0000-0000BE040000}"/>
    <cellStyle name="Output 2 5" xfId="1264" xr:uid="{00000000-0005-0000-0000-0000BF040000}"/>
    <cellStyle name="Parent row" xfId="171" xr:uid="{00000000-0005-0000-0000-0000C0040000}"/>
    <cellStyle name="Percent" xfId="1" builtinId="5"/>
    <cellStyle name="Percent 10" xfId="172" xr:uid="{00000000-0005-0000-0000-0000C2040000}"/>
    <cellStyle name="Percent 10 2" xfId="173" xr:uid="{00000000-0005-0000-0000-0000C3040000}"/>
    <cellStyle name="Percent 11" xfId="174" xr:uid="{00000000-0005-0000-0000-0000C4040000}"/>
    <cellStyle name="Percent 12" xfId="1236" xr:uid="{00000000-0005-0000-0000-0000C5040000}"/>
    <cellStyle name="Percent 2" xfId="175" xr:uid="{00000000-0005-0000-0000-0000C6040000}"/>
    <cellStyle name="Percent 2 2" xfId="176" xr:uid="{00000000-0005-0000-0000-0000C7040000}"/>
    <cellStyle name="Percent 2 2 2" xfId="177" xr:uid="{00000000-0005-0000-0000-0000C8040000}"/>
    <cellStyle name="Percent 2 2 3" xfId="278" xr:uid="{00000000-0005-0000-0000-0000C9040000}"/>
    <cellStyle name="Percent 2 3" xfId="178" xr:uid="{00000000-0005-0000-0000-0000CA040000}"/>
    <cellStyle name="Percent 2 4" xfId="179" xr:uid="{00000000-0005-0000-0000-0000CB040000}"/>
    <cellStyle name="Percent 2 5" xfId="180" xr:uid="{00000000-0005-0000-0000-0000CC040000}"/>
    <cellStyle name="Percent 2 6" xfId="1237" xr:uid="{00000000-0005-0000-0000-0000CD040000}"/>
    <cellStyle name="Percent 3" xfId="181" xr:uid="{00000000-0005-0000-0000-0000CE040000}"/>
    <cellStyle name="Percent 3 2" xfId="182" xr:uid="{00000000-0005-0000-0000-0000CF040000}"/>
    <cellStyle name="Percent 3 2 2" xfId="183" xr:uid="{00000000-0005-0000-0000-0000D0040000}"/>
    <cellStyle name="Percent 3 2 3" xfId="279" xr:uid="{00000000-0005-0000-0000-0000D1040000}"/>
    <cellStyle name="Percent 3 3" xfId="184" xr:uid="{00000000-0005-0000-0000-0000D2040000}"/>
    <cellStyle name="Percent 4" xfId="185" xr:uid="{00000000-0005-0000-0000-0000D3040000}"/>
    <cellStyle name="Percent 4 2" xfId="186" xr:uid="{00000000-0005-0000-0000-0000D4040000}"/>
    <cellStyle name="Percent 4 2 2" xfId="280" xr:uid="{00000000-0005-0000-0000-0000D5040000}"/>
    <cellStyle name="Percent 4 2 3" xfId="281" xr:uid="{00000000-0005-0000-0000-0000D6040000}"/>
    <cellStyle name="Percent 4 3" xfId="187" xr:uid="{00000000-0005-0000-0000-0000D7040000}"/>
    <cellStyle name="Percent 4 3 2" xfId="1238" xr:uid="{00000000-0005-0000-0000-0000D8040000}"/>
    <cellStyle name="Percent 4 3 2 2" xfId="1239" xr:uid="{00000000-0005-0000-0000-0000D9040000}"/>
    <cellStyle name="Percent 4 3 3" xfId="1240" xr:uid="{00000000-0005-0000-0000-0000DA040000}"/>
    <cellStyle name="Percent 4 4" xfId="1241" xr:uid="{00000000-0005-0000-0000-0000DB040000}"/>
    <cellStyle name="Percent 4 4 2" xfId="1242" xr:uid="{00000000-0005-0000-0000-0000DC040000}"/>
    <cellStyle name="Percent 4 5" xfId="1243" xr:uid="{00000000-0005-0000-0000-0000DD040000}"/>
    <cellStyle name="Percent 5" xfId="188" xr:uid="{00000000-0005-0000-0000-0000DE040000}"/>
    <cellStyle name="Percent 5 2" xfId="189" xr:uid="{00000000-0005-0000-0000-0000DF040000}"/>
    <cellStyle name="Percent 5 2 2" xfId="190" xr:uid="{00000000-0005-0000-0000-0000E0040000}"/>
    <cellStyle name="Percent 5 3" xfId="191" xr:uid="{00000000-0005-0000-0000-0000E1040000}"/>
    <cellStyle name="Percent 5 4" xfId="282" xr:uid="{00000000-0005-0000-0000-0000E2040000}"/>
    <cellStyle name="Percent 5 5" xfId="283" xr:uid="{00000000-0005-0000-0000-0000E3040000}"/>
    <cellStyle name="Percent 6" xfId="192" xr:uid="{00000000-0005-0000-0000-0000E4040000}"/>
    <cellStyle name="Percent 6 2" xfId="193" xr:uid="{00000000-0005-0000-0000-0000E5040000}"/>
    <cellStyle name="Percent 6 3" xfId="194" xr:uid="{00000000-0005-0000-0000-0000E6040000}"/>
    <cellStyle name="Percent 6 4" xfId="284" xr:uid="{00000000-0005-0000-0000-0000E7040000}"/>
    <cellStyle name="Percent 7" xfId="195" xr:uid="{00000000-0005-0000-0000-0000E8040000}"/>
    <cellStyle name="Percent 7 2" xfId="196" xr:uid="{00000000-0005-0000-0000-0000E9040000}"/>
    <cellStyle name="Percent 7 3" xfId="285" xr:uid="{00000000-0005-0000-0000-0000EA040000}"/>
    <cellStyle name="Percent 7 4" xfId="286" xr:uid="{00000000-0005-0000-0000-0000EB040000}"/>
    <cellStyle name="Percent 8" xfId="197" xr:uid="{00000000-0005-0000-0000-0000EC040000}"/>
    <cellStyle name="Percent 8 2" xfId="287" xr:uid="{00000000-0005-0000-0000-0000ED040000}"/>
    <cellStyle name="Percent 8 3" xfId="288" xr:uid="{00000000-0005-0000-0000-0000EE040000}"/>
    <cellStyle name="Percent 9" xfId="198" xr:uid="{00000000-0005-0000-0000-0000EF040000}"/>
    <cellStyle name="Percent 9 2" xfId="289" xr:uid="{00000000-0005-0000-0000-0000F0040000}"/>
    <cellStyle name="Style 1" xfId="1244" xr:uid="{00000000-0005-0000-0000-0000F1040000}"/>
    <cellStyle name="Style 1 2" xfId="1278" xr:uid="{00000000-0005-0000-0000-0000F2040000}"/>
    <cellStyle name="Style 2" xfId="1245" xr:uid="{00000000-0005-0000-0000-0000F3040000}"/>
    <cellStyle name="Style 2 2" xfId="1279" xr:uid="{00000000-0005-0000-0000-0000F4040000}"/>
    <cellStyle name="Table title" xfId="199" xr:uid="{00000000-0005-0000-0000-0000F5040000}"/>
    <cellStyle name="Title 2" xfId="200" xr:uid="{00000000-0005-0000-0000-0000F6040000}"/>
    <cellStyle name="Title 2 2" xfId="201" xr:uid="{00000000-0005-0000-0000-0000F7040000}"/>
    <cellStyle name="Title 2 3" xfId="290" xr:uid="{00000000-0005-0000-0000-0000F8040000}"/>
    <cellStyle name="Title 3" xfId="1246" xr:uid="{00000000-0005-0000-0000-0000F9040000}"/>
    <cellStyle name="Total 2" xfId="202" xr:uid="{00000000-0005-0000-0000-0000FA040000}"/>
    <cellStyle name="Total 2 2" xfId="291" xr:uid="{00000000-0005-0000-0000-0000FB040000}"/>
    <cellStyle name="Total 2 3" xfId="292" xr:uid="{00000000-0005-0000-0000-0000FC040000}"/>
    <cellStyle name="Total 2 3 2" xfId="1260" xr:uid="{00000000-0005-0000-0000-0000FD040000}"/>
    <cellStyle name="Total 2 3 3" xfId="1273" xr:uid="{00000000-0005-0000-0000-0000FE040000}"/>
    <cellStyle name="Total 2 4" xfId="1251" xr:uid="{00000000-0005-0000-0000-0000FF040000}"/>
    <cellStyle name="Total 2 5" xfId="1265" xr:uid="{00000000-0005-0000-0000-000000050000}"/>
    <cellStyle name="Warning Text 2" xfId="203" xr:uid="{00000000-0005-0000-0000-000001050000}"/>
    <cellStyle name="Warning Text 2 2" xfId="293" xr:uid="{00000000-0005-0000-0000-000002050000}"/>
    <cellStyle name="Warning Text 2 3" xfId="294" xr:uid="{00000000-0005-0000-0000-000003050000}"/>
  </cellStyles>
  <dxfs count="3">
    <dxf>
      <font>
        <color rgb="FFCC9900"/>
      </font>
      <fill>
        <patternFill>
          <fgColor indexed="64"/>
          <bgColor rgb="FFFFFF99"/>
        </patternFill>
      </fill>
    </dxf>
    <dxf>
      <font>
        <color rgb="FFCC9900"/>
      </font>
      <fill>
        <patternFill>
          <fgColor indexed="64"/>
          <bgColor rgb="FFFFFF99"/>
        </patternFill>
      </fill>
    </dxf>
    <dxf>
      <font>
        <color rgb="FFCC9900"/>
      </font>
      <fill>
        <patternFill>
          <fgColor indexed="64"/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theme" Target="theme/theme1.xml"/><Relationship Id="rId30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339725</xdr:colOff>
      <xdr:row>19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90CE8AE-2DB8-47D1-A6C0-AC385AE58B95}"/>
            </a:ext>
          </a:extLst>
        </xdr:cNvPr>
        <xdr:cNvSpPr txBox="1"/>
      </xdr:nvSpPr>
      <xdr:spPr>
        <a:xfrm>
          <a:off x="2720975" y="471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339725</xdr:colOff>
      <xdr:row>19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3C03677-E473-4CD5-BC09-A77581F29BFA}"/>
            </a:ext>
          </a:extLst>
        </xdr:cNvPr>
        <xdr:cNvSpPr txBox="1"/>
      </xdr:nvSpPr>
      <xdr:spPr>
        <a:xfrm>
          <a:off x="3949700" y="471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339725</xdr:colOff>
      <xdr:row>19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51AC0D8-75D0-4B55-B70F-685429BB6615}"/>
            </a:ext>
          </a:extLst>
        </xdr:cNvPr>
        <xdr:cNvSpPr txBox="1"/>
      </xdr:nvSpPr>
      <xdr:spPr>
        <a:xfrm>
          <a:off x="5111750" y="471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339725</xdr:colOff>
      <xdr:row>19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A57A4E8-3CBD-4733-B717-4F1C041656FC}"/>
            </a:ext>
          </a:extLst>
        </xdr:cNvPr>
        <xdr:cNvSpPr txBox="1"/>
      </xdr:nvSpPr>
      <xdr:spPr>
        <a:xfrm>
          <a:off x="3949700" y="471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339725</xdr:colOff>
      <xdr:row>19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E23515E-21BE-4959-876A-3C86F51FA7B0}"/>
            </a:ext>
          </a:extLst>
        </xdr:cNvPr>
        <xdr:cNvSpPr txBox="1"/>
      </xdr:nvSpPr>
      <xdr:spPr>
        <a:xfrm>
          <a:off x="5111750" y="471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339725</xdr:colOff>
      <xdr:row>19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57596DF-5C19-481B-882E-988840952002}"/>
            </a:ext>
          </a:extLst>
        </xdr:cNvPr>
        <xdr:cNvSpPr txBox="1"/>
      </xdr:nvSpPr>
      <xdr:spPr>
        <a:xfrm>
          <a:off x="5111750" y="471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4BC4985-96FE-4E06-9D3F-FDE2CD6BF4DC}"/>
            </a:ext>
          </a:extLst>
        </xdr:cNvPr>
        <xdr:cNvSpPr txBox="1"/>
      </xdr:nvSpPr>
      <xdr:spPr>
        <a:xfrm>
          <a:off x="5848350" y="471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C7D70B6D-86C4-4082-8B08-7A7F877E526F}"/>
            </a:ext>
          </a:extLst>
        </xdr:cNvPr>
        <xdr:cNvSpPr txBox="1"/>
      </xdr:nvSpPr>
      <xdr:spPr>
        <a:xfrm>
          <a:off x="5848350" y="471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32722FE5-4DA1-4416-ABD1-233076886E49}"/>
            </a:ext>
          </a:extLst>
        </xdr:cNvPr>
        <xdr:cNvSpPr txBox="1"/>
      </xdr:nvSpPr>
      <xdr:spPr>
        <a:xfrm>
          <a:off x="5848350" y="471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FB8BFB2-EE55-4185-9C75-EDE75D7B6782}"/>
            </a:ext>
          </a:extLst>
        </xdr:cNvPr>
        <xdr:cNvSpPr txBox="1"/>
      </xdr:nvSpPr>
      <xdr:spPr>
        <a:xfrm>
          <a:off x="5848350" y="471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C9CF5E16-7853-4B80-96DD-C9C8AD16A119}"/>
            </a:ext>
          </a:extLst>
        </xdr:cNvPr>
        <xdr:cNvSpPr txBox="1"/>
      </xdr:nvSpPr>
      <xdr:spPr>
        <a:xfrm>
          <a:off x="5848350" y="471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B3824B96-2A56-482B-8EB7-619293FD30ED}"/>
            </a:ext>
          </a:extLst>
        </xdr:cNvPr>
        <xdr:cNvSpPr txBox="1"/>
      </xdr:nvSpPr>
      <xdr:spPr>
        <a:xfrm>
          <a:off x="5848350" y="471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45736155-43DA-48CC-90D2-C19CE04F0FEF}"/>
            </a:ext>
          </a:extLst>
        </xdr:cNvPr>
        <xdr:cNvSpPr txBox="1"/>
      </xdr:nvSpPr>
      <xdr:spPr>
        <a:xfrm>
          <a:off x="5848350" y="471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F9F85BD0-886E-4C6E-962A-0300459A3279}"/>
            </a:ext>
          </a:extLst>
        </xdr:cNvPr>
        <xdr:cNvSpPr txBox="1"/>
      </xdr:nvSpPr>
      <xdr:spPr>
        <a:xfrm>
          <a:off x="5848350" y="471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CDF5333-44FC-4B88-A88A-F0F5902C38E6}"/>
            </a:ext>
          </a:extLst>
        </xdr:cNvPr>
        <xdr:cNvSpPr txBox="1"/>
      </xdr:nvSpPr>
      <xdr:spPr>
        <a:xfrm>
          <a:off x="5848350" y="471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F8176FDC-A33F-4773-BA96-C287C236A8A3}"/>
            </a:ext>
          </a:extLst>
        </xdr:cNvPr>
        <xdr:cNvSpPr txBox="1"/>
      </xdr:nvSpPr>
      <xdr:spPr>
        <a:xfrm>
          <a:off x="5848350" y="471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491DD6FC-F76B-4154-B700-ADE1A7DAA93D}"/>
            </a:ext>
          </a:extLst>
        </xdr:cNvPr>
        <xdr:cNvSpPr txBox="1"/>
      </xdr:nvSpPr>
      <xdr:spPr>
        <a:xfrm>
          <a:off x="5848350" y="471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323C6767-A9AD-4F79-BF5B-0CEBA45BFA08}"/>
            </a:ext>
          </a:extLst>
        </xdr:cNvPr>
        <xdr:cNvSpPr txBox="1"/>
      </xdr:nvSpPr>
      <xdr:spPr>
        <a:xfrm>
          <a:off x="5848350" y="471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D73B5386-E22D-4F79-8AD6-A1C14702133F}"/>
            </a:ext>
          </a:extLst>
        </xdr:cNvPr>
        <xdr:cNvSpPr txBox="1"/>
      </xdr:nvSpPr>
      <xdr:spPr>
        <a:xfrm>
          <a:off x="5848350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27136041-65D3-4360-B3B3-143CBCE69B6F}"/>
            </a:ext>
          </a:extLst>
        </xdr:cNvPr>
        <xdr:cNvSpPr txBox="1"/>
      </xdr:nvSpPr>
      <xdr:spPr>
        <a:xfrm>
          <a:off x="5848350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78F0378B-B181-47FD-A411-0C4BD85C3C32}"/>
            </a:ext>
          </a:extLst>
        </xdr:cNvPr>
        <xdr:cNvSpPr txBox="1"/>
      </xdr:nvSpPr>
      <xdr:spPr>
        <a:xfrm>
          <a:off x="5848350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78B9E45C-94AF-4068-8C5D-9CDDD6590A9B}"/>
            </a:ext>
          </a:extLst>
        </xdr:cNvPr>
        <xdr:cNvSpPr txBox="1"/>
      </xdr:nvSpPr>
      <xdr:spPr>
        <a:xfrm>
          <a:off x="5848350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ADBC56DC-3510-4286-B32F-F82242DAE1E7}"/>
            </a:ext>
          </a:extLst>
        </xdr:cNvPr>
        <xdr:cNvSpPr txBox="1"/>
      </xdr:nvSpPr>
      <xdr:spPr>
        <a:xfrm>
          <a:off x="5848350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A0AA6B91-E8BA-46DE-9BE1-C78E95A791AA}"/>
            </a:ext>
          </a:extLst>
        </xdr:cNvPr>
        <xdr:cNvSpPr txBox="1"/>
      </xdr:nvSpPr>
      <xdr:spPr>
        <a:xfrm>
          <a:off x="5848350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9BCA3C04-96DD-4E0A-A278-F585A0720771}"/>
            </a:ext>
          </a:extLst>
        </xdr:cNvPr>
        <xdr:cNvSpPr txBox="1"/>
      </xdr:nvSpPr>
      <xdr:spPr>
        <a:xfrm>
          <a:off x="5848350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573A2953-0994-4D14-BFFE-A3567E2563C3}"/>
            </a:ext>
          </a:extLst>
        </xdr:cNvPr>
        <xdr:cNvSpPr txBox="1"/>
      </xdr:nvSpPr>
      <xdr:spPr>
        <a:xfrm>
          <a:off x="5848350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F9F06D29-4884-4152-AB65-98717A421B62}"/>
            </a:ext>
          </a:extLst>
        </xdr:cNvPr>
        <xdr:cNvSpPr txBox="1"/>
      </xdr:nvSpPr>
      <xdr:spPr>
        <a:xfrm>
          <a:off x="5848350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D765F823-65EA-4370-9A99-607C43F8E473}"/>
            </a:ext>
          </a:extLst>
        </xdr:cNvPr>
        <xdr:cNvSpPr txBox="1"/>
      </xdr:nvSpPr>
      <xdr:spPr>
        <a:xfrm>
          <a:off x="5848350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D972A507-3812-4331-82E5-C3593DDAC2A3}"/>
            </a:ext>
          </a:extLst>
        </xdr:cNvPr>
        <xdr:cNvSpPr txBox="1"/>
      </xdr:nvSpPr>
      <xdr:spPr>
        <a:xfrm>
          <a:off x="5848350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49377639-48B1-4338-8869-96AC82CE52D6}"/>
            </a:ext>
          </a:extLst>
        </xdr:cNvPr>
        <xdr:cNvSpPr txBox="1"/>
      </xdr:nvSpPr>
      <xdr:spPr>
        <a:xfrm>
          <a:off x="5848350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B4D41E60-8D43-4212-8EF6-14101030D7CD}"/>
            </a:ext>
          </a:extLst>
        </xdr:cNvPr>
        <xdr:cNvSpPr txBox="1"/>
      </xdr:nvSpPr>
      <xdr:spPr>
        <a:xfrm>
          <a:off x="5848350" y="56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D36E43D5-109D-4812-82B5-572EDBE0C163}"/>
            </a:ext>
          </a:extLst>
        </xdr:cNvPr>
        <xdr:cNvSpPr txBox="1"/>
      </xdr:nvSpPr>
      <xdr:spPr>
        <a:xfrm>
          <a:off x="5848350" y="56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2D3F2F5F-EBF3-455C-90C0-5EE1D146D81E}"/>
            </a:ext>
          </a:extLst>
        </xdr:cNvPr>
        <xdr:cNvSpPr txBox="1"/>
      </xdr:nvSpPr>
      <xdr:spPr>
        <a:xfrm>
          <a:off x="5848350" y="56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21161A84-9F5F-4C1F-9FB9-58FB62033381}"/>
            </a:ext>
          </a:extLst>
        </xdr:cNvPr>
        <xdr:cNvSpPr txBox="1"/>
      </xdr:nvSpPr>
      <xdr:spPr>
        <a:xfrm>
          <a:off x="5848350" y="56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A5CACC18-443D-4597-A1FE-81ACF9CD8A24}"/>
            </a:ext>
          </a:extLst>
        </xdr:cNvPr>
        <xdr:cNvSpPr txBox="1"/>
      </xdr:nvSpPr>
      <xdr:spPr>
        <a:xfrm>
          <a:off x="5848350" y="56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9A37D475-982B-4BAB-9255-1468C2528747}"/>
            </a:ext>
          </a:extLst>
        </xdr:cNvPr>
        <xdr:cNvSpPr txBox="1"/>
      </xdr:nvSpPr>
      <xdr:spPr>
        <a:xfrm>
          <a:off x="5848350" y="56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12FB308B-BA61-4F3B-A3D8-15950FD5756E}"/>
            </a:ext>
          </a:extLst>
        </xdr:cNvPr>
        <xdr:cNvSpPr txBox="1"/>
      </xdr:nvSpPr>
      <xdr:spPr>
        <a:xfrm>
          <a:off x="5848350" y="56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70CEB192-C6C0-4057-B61F-E8612A8C04A5}"/>
            </a:ext>
          </a:extLst>
        </xdr:cNvPr>
        <xdr:cNvSpPr txBox="1"/>
      </xdr:nvSpPr>
      <xdr:spPr>
        <a:xfrm>
          <a:off x="5848350" y="56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27FA7580-3CC3-4376-8C16-6B10FBEC18B1}"/>
            </a:ext>
          </a:extLst>
        </xdr:cNvPr>
        <xdr:cNvSpPr txBox="1"/>
      </xdr:nvSpPr>
      <xdr:spPr>
        <a:xfrm>
          <a:off x="5848350" y="56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34209E5E-C41E-41F6-AD94-E23BC92FBB11}"/>
            </a:ext>
          </a:extLst>
        </xdr:cNvPr>
        <xdr:cNvSpPr txBox="1"/>
      </xdr:nvSpPr>
      <xdr:spPr>
        <a:xfrm>
          <a:off x="5848350" y="56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A05CF96B-D940-4DE2-82D9-CB32EE58BF05}"/>
            </a:ext>
          </a:extLst>
        </xdr:cNvPr>
        <xdr:cNvSpPr txBox="1"/>
      </xdr:nvSpPr>
      <xdr:spPr>
        <a:xfrm>
          <a:off x="5848350" y="56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66D6D8AB-948D-4CE3-B6EF-5F3EDC104554}"/>
            </a:ext>
          </a:extLst>
        </xdr:cNvPr>
        <xdr:cNvSpPr txBox="1"/>
      </xdr:nvSpPr>
      <xdr:spPr>
        <a:xfrm>
          <a:off x="5848350" y="56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</xdr:colOff>
      <xdr:row>11</xdr:row>
      <xdr:rowOff>106045</xdr:rowOff>
    </xdr:from>
    <xdr:to>
      <xdr:col>1</xdr:col>
      <xdr:colOff>239297</xdr:colOff>
      <xdr:row>12</xdr:row>
      <xdr:rowOff>115050</xdr:rowOff>
    </xdr:to>
    <xdr:sp macro="" textlink="">
      <xdr:nvSpPr>
        <xdr:cNvPr id="2" name="5-Point Star 1">
          <a:extLst>
            <a:ext uri="{FF2B5EF4-FFF2-40B4-BE49-F238E27FC236}">
              <a16:creationId xmlns:a16="http://schemas.microsoft.com/office/drawing/2014/main" id="{96764443-7EDD-4E20-99BA-A17A3C1F9A4F}"/>
            </a:ext>
          </a:extLst>
        </xdr:cNvPr>
        <xdr:cNvSpPr/>
      </xdr:nvSpPr>
      <xdr:spPr>
        <a:xfrm>
          <a:off x="678180" y="2626995"/>
          <a:ext cx="158017" cy="202680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Sayers\AppData\Local\Microsoft\Windows\INetCache\Content.Outlook\AUH6ZYVG\PSS%20CMR%20411%20All%20Models%201.27.2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File_Services\Users\brianna\Downloads\DPH%20RCC%20Rate%20Development%20Workbook%201.19.16%20OL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L%20models%201.19.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JOBS\Waldinger%20Team\MA%20Chapter%20257%20Rates\Tier%203\Violence%20and%20Injury%20Prevention\DPH%20(Nathan)\3361%20Sexual%20Assualt%20Survivor%20&amp;%20Prev%20(SASP)\Analysis\old\DPH%20RCC%20Rate%20Development%20Workbook%201.19.16%20OL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Villacorta\Downloads\FINAL%20ANALYSIS%20Counseling%20Rate%20Options%20071913.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06\workgroups\W_Pricing\SubAbuse\2012\Data\Outpatient%20Counseling%20&amp;%20Other%20Related\Counseling%20Rate%20Options%20MARCH%2018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File_Services\Users\brianna\Downloads\Resi%20Rehab%203386&amp;3401%20122613%20330pm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W_Pricing\SubAbuse\2013\Resi%20Rehab\Data\Resi%20Rehab%20_All%20Codes%20Analysis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us_madcfrmu\MA%20DYS\RRO\2016%20Provisional%202014%20Final\2.%20Staff%20Rosters\MA%20DYS%20RO%20Time%20Study%20Staff%20Roster%20Template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File_Services\Users\brianna\Downloads\STARR%20Utilization%20Tool%20FY10%20Ju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 Impact PH (july 2020)"/>
      <sheetName val="Fiscal Impact MCB MRC DDS"/>
      <sheetName val="New Fall CAF 2021"/>
      <sheetName val="M2020 BLS  SALARY CHART"/>
      <sheetName val="IFC-Inte &amp; Enhanced FC"/>
      <sheetName val="AMSS &amp; Support Model"/>
      <sheetName val="IFC- Family Residential "/>
      <sheetName val="IFC- Transition to Adult"/>
      <sheetName val="IFC- Acute-Adult Srvs "/>
      <sheetName val="IFC-Shelter-Exploited Yth"/>
      <sheetName val="All Rates"/>
      <sheetName val="IFC- Child home rehab"/>
      <sheetName val="Chart IFC &amp; Spec and Fam Res"/>
      <sheetName val="Chart  AMSS &amp; Support Services "/>
      <sheetName val="BLS Chart Original"/>
      <sheetName val="Fiscal Impact"/>
      <sheetName val=" Shared Living  "/>
      <sheetName val=" Shared Living Add on Rates"/>
      <sheetName val="Stipend Rates"/>
      <sheetName val="CAF Fall 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6">
          <cell r="E26">
            <v>30.72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lete UFR List"/>
      <sheetName val="Summary"/>
      <sheetName val="1. FY15 UFR - Aggregate"/>
      <sheetName val="1. FY15 UFR - Pivot"/>
      <sheetName val="2a. FY13 Units"/>
      <sheetName val="3. CAF Spring 2015"/>
      <sheetName val="2b. Staff %"/>
      <sheetName val="2c. Service Length"/>
      <sheetName val="2d. FTE"/>
      <sheetName val="2e. Volunteers"/>
      <sheetName val="Workspace 1"/>
      <sheetName val="Workspace 2"/>
      <sheetName val="4. Rate Calculations"/>
      <sheetName val="5. Fiscal Impact"/>
      <sheetName val="BARCC"/>
      <sheetName val="Center for H&amp;H"/>
      <sheetName val="Eliz. F."/>
      <sheetName val="Health Imp."/>
      <sheetName val="Ind. House"/>
      <sheetName val="Marthas Vineyard CS"/>
      <sheetName val="NELCWIT"/>
      <sheetName val="New Hope"/>
      <sheetName val="Pathways for Change"/>
      <sheetName val="Safe Place"/>
      <sheetName val="South Middlesex"/>
      <sheetName val="Wayside Y&amp;F"/>
      <sheetName val="YWCA Lawrence"/>
      <sheetName val="YWCA Western 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 Impact (all)"/>
      <sheetName val="New Fall CAF 2021"/>
      <sheetName val="Fiscal Impact"/>
      <sheetName val="M2020 BLS  SALARY CHART"/>
      <sheetName val="Shared Living BTL analysis"/>
      <sheetName val=" Shared Living  "/>
      <sheetName val="FY23  Shared Living  "/>
      <sheetName val="FY23 Shared Living Add on Rates"/>
      <sheetName val=" Shared Living Add on Rates"/>
      <sheetName val="Sheet2"/>
      <sheetName val="FY23 Stipend Rates "/>
      <sheetName val="DDS Calc for Respite Care"/>
      <sheetName val="Sh living FY20 Below the line"/>
      <sheetName val="BTL analysis"/>
      <sheetName val="Sheet1"/>
      <sheetName val="Stipend Rates"/>
    </sheetNames>
    <sheetDataSet>
      <sheetData sheetId="0"/>
      <sheetData sheetId="1">
        <row r="24">
          <cell r="CD24">
            <v>2.3077627802923752E-2</v>
          </cell>
        </row>
      </sheetData>
      <sheetData sheetId="2"/>
      <sheetData sheetId="3">
        <row r="6">
          <cell r="C6">
            <v>34927.359999999993</v>
          </cell>
        </row>
        <row r="8">
          <cell r="C8">
            <v>45210.880000000005</v>
          </cell>
        </row>
        <row r="12">
          <cell r="C12">
            <v>45375.199999999997</v>
          </cell>
        </row>
        <row r="22">
          <cell r="C22">
            <v>69600</v>
          </cell>
        </row>
        <row r="46">
          <cell r="F46" t="str">
            <v xml:space="preserve">FALL 2021 CAF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3">
          <cell r="L13">
            <v>176.42052847115562</v>
          </cell>
        </row>
        <row r="23">
          <cell r="L23">
            <v>2540.660180413498</v>
          </cell>
        </row>
      </sheetData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1. FY15 UFR - Aggregate"/>
      <sheetName val="1. FY15 UFR - Pivot"/>
      <sheetName val="2a. FY13 Units"/>
      <sheetName val="3. CAF Spring 2015"/>
      <sheetName val="2b. Staff %"/>
      <sheetName val="2c. Service Length"/>
      <sheetName val="2d. FTE"/>
      <sheetName val="2e. Volunteers"/>
      <sheetName val="Workspace 1"/>
      <sheetName val="Workspace 2"/>
      <sheetName val="4. Rate Calculations"/>
      <sheetName val="Complete UFR List"/>
      <sheetName val="5. Fiscal Impact"/>
      <sheetName val="BARCC"/>
      <sheetName val="Center for H&amp;H"/>
      <sheetName val="Eliz. F."/>
      <sheetName val="Health Imp."/>
      <sheetName val="Ind. House"/>
      <sheetName val="Marthas Vineyard CS"/>
      <sheetName val="NELCWIT"/>
      <sheetName val="New Hope"/>
      <sheetName val="Pathways for Change"/>
      <sheetName val="Safe Place"/>
      <sheetName val="South Middlesex"/>
      <sheetName val="Wayside Y&amp;F"/>
      <sheetName val="YWCA Lawrence"/>
      <sheetName val="YWCA Western 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70">
          <cell r="L70">
            <v>138.34594029064516</v>
          </cell>
          <cell r="M70">
            <v>1.6121217240410697</v>
          </cell>
          <cell r="N70">
            <v>5.4201934845606958</v>
          </cell>
          <cell r="O70">
            <v>5.6051310381454744</v>
          </cell>
          <cell r="P70">
            <v>23.436665346994968</v>
          </cell>
          <cell r="Q70">
            <v>0.92053721849469439</v>
          </cell>
          <cell r="R70">
            <v>11.59497914093591</v>
          </cell>
          <cell r="S70">
            <v>8.4116592125473808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104140.81014276663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154328.03077759975</v>
          </cell>
          <cell r="AG70">
            <v>136602.72124390997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89473.942823657431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46138.069908205027</v>
          </cell>
          <cell r="BI70">
            <v>61613.675135025253</v>
          </cell>
          <cell r="BJ70">
            <v>0</v>
          </cell>
          <cell r="BK70">
            <v>0</v>
          </cell>
          <cell r="BL70">
            <v>72575.347538446978</v>
          </cell>
          <cell r="BM70">
            <v>45583.045099364717</v>
          </cell>
          <cell r="BN70">
            <v>101647.49540813078</v>
          </cell>
          <cell r="BO70">
            <v>230643.84677380655</v>
          </cell>
          <cell r="BP70">
            <v>78869.379225986195</v>
          </cell>
          <cell r="BQ70">
            <v>86360.302370659803</v>
          </cell>
          <cell r="BR70">
            <v>77554.0591949628</v>
          </cell>
          <cell r="BS70">
            <v>48543.721681209252</v>
          </cell>
          <cell r="BT70">
            <v>401174.62449437141</v>
          </cell>
          <cell r="BU70">
            <v>0.36734300679566534</v>
          </cell>
          <cell r="BV70">
            <v>39854.580999063852</v>
          </cell>
          <cell r="BW70">
            <v>397460.95524425292</v>
          </cell>
          <cell r="BX70">
            <v>220929.03675012017</v>
          </cell>
          <cell r="BY70">
            <v>73116.746399449621</v>
          </cell>
          <cell r="BZ70">
            <v>426731.08874848648</v>
          </cell>
          <cell r="CA70">
            <v>0</v>
          </cell>
          <cell r="CB70">
            <v>0.3754633001969977</v>
          </cell>
          <cell r="CC70">
            <v>326853.12352586945</v>
          </cell>
          <cell r="CD70">
            <v>731946.13492775045</v>
          </cell>
          <cell r="CE70">
            <v>1081621.3826737017</v>
          </cell>
          <cell r="CF70">
            <v>38284.146059391795</v>
          </cell>
          <cell r="CG70">
            <v>492556.26564952999</v>
          </cell>
          <cell r="CH70">
            <v>251715.22154656344</v>
          </cell>
          <cell r="CI70">
            <v>1847772.4943053746</v>
          </cell>
          <cell r="CJ70">
            <v>397460.95524425292</v>
          </cell>
          <cell r="CK70">
            <v>293560.85875181464</v>
          </cell>
          <cell r="CL70">
            <v>73116.746399449621</v>
          </cell>
          <cell r="CM70">
            <v>132008.85730024381</v>
          </cell>
          <cell r="CN70">
            <v>426731.08874848648</v>
          </cell>
          <cell r="CO70">
            <v>2970080.5789479301</v>
          </cell>
          <cell r="CP70">
            <v>0.80537059546179424</v>
          </cell>
          <cell r="CQ70">
            <v>0.37093975763931697</v>
          </cell>
          <cell r="CR70">
            <v>0.20574269547048349</v>
          </cell>
          <cell r="CS70">
            <v>8.3526124092440091E-2</v>
          </cell>
          <cell r="CT70">
            <v>0.11034676620508195</v>
          </cell>
          <cell r="CU70">
            <v>0.30130144809040948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s OPC031813"/>
      <sheetName val="Family &amp; Group 031813"/>
      <sheetName val="Sxn35_031813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DCI &amp;II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Support3385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new CAF"/>
      <sheetName val="for pres"/>
      <sheetName val="Source"/>
      <sheetName val="Sheet1"/>
      <sheetName val="Sheet2"/>
      <sheetName val="Sheet3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69"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31254.922841553554</v>
          </cell>
          <cell r="AA69">
            <v>33105.937943376768</v>
          </cell>
          <cell r="AB69">
            <v>20741.307122210026</v>
          </cell>
          <cell r="AC69">
            <v>25113.779210245128</v>
          </cell>
          <cell r="AD69">
            <v>88786.823580613331</v>
          </cell>
          <cell r="AE69">
            <v>62810.713447732443</v>
          </cell>
          <cell r="AF69">
            <v>40956.196976734464</v>
          </cell>
          <cell r="AG69">
            <v>17680</v>
          </cell>
          <cell r="AH69">
            <v>25681.000758506118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37793.970923453351</v>
          </cell>
          <cell r="AU69">
            <v>20099.452159556731</v>
          </cell>
          <cell r="AV69">
            <v>20286.405563557739</v>
          </cell>
          <cell r="AW69">
            <v>17680</v>
          </cell>
          <cell r="AX69">
            <v>17680</v>
          </cell>
          <cell r="AY69">
            <v>0</v>
          </cell>
          <cell r="AZ69">
            <v>17680</v>
          </cell>
          <cell r="BA69">
            <v>17680</v>
          </cell>
          <cell r="BB69">
            <v>33977.415363675485</v>
          </cell>
          <cell r="BC69">
            <v>17680</v>
          </cell>
          <cell r="BD69">
            <v>17680</v>
          </cell>
          <cell r="BE69">
            <v>30167.461826569073</v>
          </cell>
          <cell r="BF69">
            <v>17680</v>
          </cell>
          <cell r="BG69">
            <v>17680</v>
          </cell>
          <cell r="BH69">
            <v>17680</v>
          </cell>
          <cell r="BI69">
            <v>17680</v>
          </cell>
          <cell r="BJ69">
            <v>0</v>
          </cell>
          <cell r="BK69">
            <v>0</v>
          </cell>
          <cell r="BL69">
            <v>21250.045125851197</v>
          </cell>
          <cell r="BM69">
            <v>17680</v>
          </cell>
          <cell r="BN69">
            <v>35930.97602494889</v>
          </cell>
          <cell r="BO69">
            <v>17680</v>
          </cell>
          <cell r="BP69">
            <v>22322.199991457768</v>
          </cell>
          <cell r="BQ69">
            <v>20275.023061164669</v>
          </cell>
          <cell r="BR69">
            <v>17680</v>
          </cell>
          <cell r="BS69">
            <v>17680</v>
          </cell>
          <cell r="BT69">
            <v>-194223.15407576266</v>
          </cell>
          <cell r="BU69">
            <v>3.9224062254462094E-2</v>
          </cell>
          <cell r="BV69">
            <v>-19524.116453252951</v>
          </cell>
          <cell r="BW69">
            <v>-194535.86717894004</v>
          </cell>
          <cell r="BX69">
            <v>-95994.996520439629</v>
          </cell>
          <cell r="BY69">
            <v>-40211.35347342863</v>
          </cell>
          <cell r="BZ69">
            <v>-173811.76878527104</v>
          </cell>
          <cell r="CA69">
            <v>0</v>
          </cell>
          <cell r="CB69">
            <v>-5.0164293090607048E-2</v>
          </cell>
          <cell r="CC69">
            <v>-167041.88358041737</v>
          </cell>
          <cell r="CD69">
            <v>-426204.38478022406</v>
          </cell>
          <cell r="CE69">
            <v>-592175.48191499163</v>
          </cell>
          <cell r="CF69">
            <v>-18092.124466100388</v>
          </cell>
          <cell r="CG69">
            <v>-202133.05620748765</v>
          </cell>
          <cell r="CH69">
            <v>-93888.866422877749</v>
          </cell>
          <cell r="CI69">
            <v>-898471.45258220169</v>
          </cell>
          <cell r="CJ69">
            <v>-194535.86717894004</v>
          </cell>
          <cell r="CK69">
            <v>-143809.07008855077</v>
          </cell>
          <cell r="CL69">
            <v>-40211.35347342863</v>
          </cell>
          <cell r="CM69">
            <v>-65521.629016254272</v>
          </cell>
          <cell r="CN69">
            <v>-173811.76878527104</v>
          </cell>
          <cell r="CO69">
            <v>-1358636.8778598411</v>
          </cell>
          <cell r="CP69">
            <v>0.37547339478605335</v>
          </cell>
          <cell r="CQ69">
            <v>-0.10393756019323813</v>
          </cell>
          <cell r="CR69">
            <v>-2.8874890700291964E-2</v>
          </cell>
          <cell r="CS69">
            <v>-3.7678320803372217E-2</v>
          </cell>
          <cell r="CT69">
            <v>-2.5772778991081248E-2</v>
          </cell>
          <cell r="CU69">
            <v>-3.2345743847847497E-4</v>
          </cell>
          <cell r="CV69">
            <v>-79.526942030054457</v>
          </cell>
          <cell r="CW69">
            <v>-7.6406036602279794</v>
          </cell>
          <cell r="CX69">
            <v>-18.285188285733192</v>
          </cell>
          <cell r="CY69">
            <v>-5.4438574934901895</v>
          </cell>
          <cell r="CZ69">
            <v>-7.6767440812364649</v>
          </cell>
          <cell r="DA69">
            <v>-22.20634650407974</v>
          </cell>
          <cell r="DB69">
            <v>-132.13870694560796</v>
          </cell>
        </row>
        <row r="70">
          <cell r="L70">
            <v>138.34594029064516</v>
          </cell>
          <cell r="M70">
            <v>1.6121217240410697</v>
          </cell>
          <cell r="N70">
            <v>5.367883702073212</v>
          </cell>
          <cell r="O70">
            <v>5.5443017926485414</v>
          </cell>
          <cell r="P70">
            <v>23.436665346994968</v>
          </cell>
          <cell r="Q70">
            <v>0.92053721849469439</v>
          </cell>
          <cell r="R70">
            <v>11.491251469582075</v>
          </cell>
          <cell r="S70">
            <v>8.3369720157031253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104265.75261250997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156188.25202112697</v>
          </cell>
          <cell r="AG70">
            <v>131035.67054489572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88734.403501087392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45936.617400235766</v>
          </cell>
          <cell r="BI70">
            <v>61613.675135025253</v>
          </cell>
          <cell r="BJ70">
            <v>0</v>
          </cell>
          <cell r="BK70">
            <v>0</v>
          </cell>
          <cell r="BL70">
            <v>72317.924874135264</v>
          </cell>
          <cell r="BM70">
            <v>45583.045099364717</v>
          </cell>
          <cell r="BN70">
            <v>101748.99035154989</v>
          </cell>
          <cell r="BO70">
            <v>229416.87476371037</v>
          </cell>
          <cell r="BP70">
            <v>78869.379225986195</v>
          </cell>
          <cell r="BQ70">
            <v>86360.302370659803</v>
          </cell>
          <cell r="BR70">
            <v>77156.710228375523</v>
          </cell>
          <cell r="BS70">
            <v>48318.756121997882</v>
          </cell>
          <cell r="BT70">
            <v>398136.88321278704</v>
          </cell>
          <cell r="BU70">
            <v>0.36724114202935465</v>
          </cell>
          <cell r="BV70">
            <v>39854.580999063852</v>
          </cell>
          <cell r="BW70">
            <v>394450.1606676082</v>
          </cell>
          <cell r="BX70">
            <v>222860.81281305797</v>
          </cell>
          <cell r="BY70">
            <v>72569.642572709854</v>
          </cell>
          <cell r="BZ70">
            <v>427779.81149033637</v>
          </cell>
          <cell r="CA70">
            <v>0</v>
          </cell>
          <cell r="CB70">
            <v>0.40671704877585924</v>
          </cell>
          <cell r="CC70">
            <v>323721.81080892892</v>
          </cell>
          <cell r="CD70">
            <v>717868.8556900773</v>
          </cell>
          <cell r="CE70">
            <v>1081621.3826737017</v>
          </cell>
          <cell r="CF70">
            <v>38284.146059391795</v>
          </cell>
          <cell r="CG70">
            <v>488082.61516012525</v>
          </cell>
          <cell r="CH70">
            <v>249415.03043732973</v>
          </cell>
          <cell r="CI70">
            <v>1833618.6346573296</v>
          </cell>
          <cell r="CJ70">
            <v>394450.1606676082</v>
          </cell>
          <cell r="CK70">
            <v>291256.65648656304</v>
          </cell>
          <cell r="CL70">
            <v>72569.642572709854</v>
          </cell>
          <cell r="CM70">
            <v>130870.89572562612</v>
          </cell>
          <cell r="CN70">
            <v>427779.81149033637</v>
          </cell>
          <cell r="CO70">
            <v>2949096.2663998213</v>
          </cell>
          <cell r="CP70">
            <v>0.80827066017194205</v>
          </cell>
          <cell r="CQ70">
            <v>0.36850490579106859</v>
          </cell>
          <cell r="CR70">
            <v>0.20498011936487076</v>
          </cell>
          <cell r="CS70">
            <v>8.3014594940582179E-2</v>
          </cell>
          <cell r="CT70">
            <v>0.10988940111723</v>
          </cell>
          <cell r="CU70">
            <v>0.32042762106426059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44"/>
      <sheetData sheetId="45"/>
      <sheetData sheetId="46"/>
      <sheetData sheetId="47"/>
      <sheetData sheetId="48"/>
      <sheetData sheetId="49"/>
      <sheetData sheetId="5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DataCalcs3386&amp;3401"/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>
        <row r="68">
          <cell r="L68">
            <v>72.246451723559602</v>
          </cell>
          <cell r="M68">
            <v>1.1741641405082577</v>
          </cell>
          <cell r="N68">
            <v>3.5957689647953455</v>
          </cell>
          <cell r="O68">
            <v>0.88242571469783071</v>
          </cell>
          <cell r="P68">
            <v>2.9922523651988402</v>
          </cell>
          <cell r="Q68">
            <v>0</v>
          </cell>
          <cell r="R68">
            <v>22.237316738655739</v>
          </cell>
          <cell r="S68">
            <v>7.5121299519021392</v>
          </cell>
          <cell r="T68">
            <v>2.833316630499493</v>
          </cell>
          <cell r="U68">
            <v>4.5601195749747723E-3</v>
          </cell>
          <cell r="V68">
            <v>12.069142094975193</v>
          </cell>
          <cell r="W68">
            <v>0</v>
          </cell>
          <cell r="X68">
            <v>9.4955627534237532</v>
          </cell>
          <cell r="Y68">
            <v>7.1907363691791755</v>
          </cell>
          <cell r="Z68">
            <v>91020.913854500439</v>
          </cell>
          <cell r="AA68">
            <v>124711.18739604187</v>
          </cell>
          <cell r="AB68">
            <v>64296.027527449696</v>
          </cell>
          <cell r="AC68">
            <v>83622.208514966187</v>
          </cell>
          <cell r="AD68">
            <v>0</v>
          </cell>
          <cell r="AE68">
            <v>0</v>
          </cell>
          <cell r="AF68">
            <v>167549.29408607361</v>
          </cell>
          <cell r="AG68">
            <v>75546.455144027117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115332.99841003475</v>
          </cell>
          <cell r="AX68">
            <v>90839.543238665152</v>
          </cell>
          <cell r="AY68">
            <v>0</v>
          </cell>
          <cell r="AZ68">
            <v>59076.726041829606</v>
          </cell>
          <cell r="BA68">
            <v>55249.290555402302</v>
          </cell>
          <cell r="BB68">
            <v>46993.941797087129</v>
          </cell>
          <cell r="BC68">
            <v>47942.60200592941</v>
          </cell>
          <cell r="BD68">
            <v>85107.433959006536</v>
          </cell>
          <cell r="BE68">
            <v>60150.264866991725</v>
          </cell>
          <cell r="BF68">
            <v>37107.840583638354</v>
          </cell>
          <cell r="BG68">
            <v>33991.046761281825</v>
          </cell>
          <cell r="BH68">
            <v>43836.393881035721</v>
          </cell>
          <cell r="BI68">
            <v>42463.787575819486</v>
          </cell>
          <cell r="BJ68">
            <v>36682.268470282579</v>
          </cell>
          <cell r="BK68">
            <v>0</v>
          </cell>
          <cell r="BL68">
            <v>45175.200771212883</v>
          </cell>
          <cell r="BM68">
            <v>97222.235686431435</v>
          </cell>
          <cell r="BN68">
            <v>90638.937363165183</v>
          </cell>
          <cell r="BO68">
            <v>113169.90278239301</v>
          </cell>
          <cell r="BP68">
            <v>75684.090495463184</v>
          </cell>
          <cell r="BQ68">
            <v>0</v>
          </cell>
          <cell r="BR68">
            <v>46930.592735945051</v>
          </cell>
          <cell r="BS68">
            <v>42075.312905327548</v>
          </cell>
          <cell r="BT68">
            <v>216269.62980749301</v>
          </cell>
          <cell r="BU68">
            <v>0.384094973342548</v>
          </cell>
          <cell r="BV68">
            <v>12350.994832280969</v>
          </cell>
          <cell r="BW68">
            <v>212803.87537287769</v>
          </cell>
          <cell r="BX68">
            <v>45517.148315027414</v>
          </cell>
          <cell r="BY68">
            <v>230185.59256648831</v>
          </cell>
          <cell r="BZ68">
            <v>345805.7679048095</v>
          </cell>
          <cell r="CA68">
            <v>1710199.5344424306</v>
          </cell>
          <cell r="CB68">
            <v>0.47995423579086732</v>
          </cell>
          <cell r="CC68">
            <v>178983.40179852833</v>
          </cell>
          <cell r="CD68">
            <v>14893.645073636108</v>
          </cell>
          <cell r="CE68">
            <v>69324.247411650023</v>
          </cell>
          <cell r="CF68">
            <v>0</v>
          </cell>
          <cell r="CG68">
            <v>645104.38732416462</v>
          </cell>
          <cell r="CH68">
            <v>174711.25537607726</v>
          </cell>
          <cell r="CI68">
            <v>900518.70140534756</v>
          </cell>
          <cell r="CJ68">
            <v>212803.87537287769</v>
          </cell>
          <cell r="CK68">
            <v>313764.15077518974</v>
          </cell>
          <cell r="CL68">
            <v>230185.59256648831</v>
          </cell>
          <cell r="CM68">
            <v>65003.728577768285</v>
          </cell>
          <cell r="CN68">
            <v>345805.7679048095</v>
          </cell>
          <cell r="CO68">
            <v>1960247.1389764263</v>
          </cell>
          <cell r="CP68">
            <v>0.59610019577804496</v>
          </cell>
          <cell r="CQ68">
            <v>0.15575790933640654</v>
          </cell>
          <cell r="CR68">
            <v>0.27370087615145067</v>
          </cell>
          <cell r="CS68">
            <v>0.1715322579023047</v>
          </cell>
          <cell r="CT68">
            <v>6.6756562511798637E-2</v>
          </cell>
          <cell r="CU68">
            <v>0.31925969008378724</v>
          </cell>
          <cell r="CV68">
            <v>2340.0851687041445</v>
          </cell>
          <cell r="CW68">
            <v>526.7933215540537</v>
          </cell>
          <cell r="CX68">
            <v>783.17498306080529</v>
          </cell>
          <cell r="CY68">
            <v>858.29819826216942</v>
          </cell>
          <cell r="CZ68">
            <v>35.745290086797638</v>
          </cell>
          <cell r="DA68">
            <v>2101.0606313638164</v>
          </cell>
          <cell r="DB68">
            <v>6644.8697714849759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RawDataCalcs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79">
          <cell r="L79">
            <v>0</v>
          </cell>
          <cell r="M79">
            <v>0.57739105381871081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28435.137155526689</v>
          </cell>
          <cell r="AA79">
            <v>17680</v>
          </cell>
          <cell r="AB79">
            <v>17680</v>
          </cell>
          <cell r="AC79">
            <v>17680</v>
          </cell>
          <cell r="AD79">
            <v>0</v>
          </cell>
          <cell r="AE79">
            <v>0</v>
          </cell>
          <cell r="AF79">
            <v>17680</v>
          </cell>
          <cell r="AG79">
            <v>17680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23859.120535267313</v>
          </cell>
          <cell r="AS79">
            <v>0</v>
          </cell>
          <cell r="AT79">
            <v>0</v>
          </cell>
          <cell r="AU79">
            <v>50802.732601898606</v>
          </cell>
          <cell r="AV79">
            <v>17680</v>
          </cell>
          <cell r="AW79">
            <v>17680</v>
          </cell>
          <cell r="AX79">
            <v>17680</v>
          </cell>
          <cell r="AY79">
            <v>0</v>
          </cell>
          <cell r="AZ79">
            <v>17680</v>
          </cell>
          <cell r="BA79">
            <v>17680</v>
          </cell>
          <cell r="BB79">
            <v>38683.69077867044</v>
          </cell>
          <cell r="BC79">
            <v>17680</v>
          </cell>
          <cell r="BD79">
            <v>17680</v>
          </cell>
          <cell r="BE79">
            <v>17680</v>
          </cell>
          <cell r="BF79">
            <v>17680</v>
          </cell>
          <cell r="BG79">
            <v>17680</v>
          </cell>
          <cell r="BH79">
            <v>19062.457831543241</v>
          </cell>
          <cell r="BI79">
            <v>17680</v>
          </cell>
          <cell r="BJ79">
            <v>17680</v>
          </cell>
          <cell r="BK79">
            <v>0</v>
          </cell>
          <cell r="BL79">
            <v>21681.305257972374</v>
          </cell>
          <cell r="BM79">
            <v>17680</v>
          </cell>
          <cell r="BN79">
            <v>27891.865159060682</v>
          </cell>
          <cell r="BO79">
            <v>17680</v>
          </cell>
          <cell r="BP79">
            <v>17680</v>
          </cell>
          <cell r="BQ79">
            <v>0</v>
          </cell>
          <cell r="BR79">
            <v>17680</v>
          </cell>
          <cell r="BS79">
            <v>17680</v>
          </cell>
          <cell r="BT79">
            <v>-33840.825207644957</v>
          </cell>
          <cell r="BU79">
            <v>9.9399320216439602E-2</v>
          </cell>
          <cell r="BV79">
            <v>-7186.0683792355921</v>
          </cell>
          <cell r="BW79">
            <v>-35177.791184608956</v>
          </cell>
          <cell r="BX79">
            <v>-35590.8564710625</v>
          </cell>
          <cell r="BY79">
            <v>-55116.908947536416</v>
          </cell>
          <cell r="BZ79">
            <v>-83307.390942615937</v>
          </cell>
          <cell r="CA79">
            <v>-273349.04756602121</v>
          </cell>
          <cell r="CB79">
            <v>-7.7547029698140868E-2</v>
          </cell>
          <cell r="CC79">
            <v>-39734.823067126941</v>
          </cell>
          <cell r="CD79">
            <v>-11517.352389708823</v>
          </cell>
          <cell r="CE79">
            <v>-46362.182866501425</v>
          </cell>
          <cell r="CF79">
            <v>0</v>
          </cell>
          <cell r="CG79">
            <v>-136501.6277690421</v>
          </cell>
          <cell r="CH79">
            <v>-90397.5729167721</v>
          </cell>
          <cell r="CI79">
            <v>-152542.56256830844</v>
          </cell>
          <cell r="CJ79">
            <v>-35177.791184608956</v>
          </cell>
          <cell r="CK79">
            <v>-55706.39251003167</v>
          </cell>
          <cell r="CL79">
            <v>-55116.908947536416</v>
          </cell>
          <cell r="CM79">
            <v>-22219.839170646766</v>
          </cell>
          <cell r="CN79">
            <v>-83307.390942615937</v>
          </cell>
          <cell r="CO79">
            <v>-300520.46157656109</v>
          </cell>
          <cell r="CP79">
            <v>0.30633124267464451</v>
          </cell>
          <cell r="CQ79">
            <v>5.7034936589832844E-2</v>
          </cell>
          <cell r="CR79">
            <v>4.4068118751284815E-2</v>
          </cell>
          <cell r="CS79">
            <v>2.7587424293530421E-2</v>
          </cell>
          <cell r="CT79">
            <v>-1.0746712977518131E-2</v>
          </cell>
          <cell r="CU79">
            <v>5.6488367741951151E-3</v>
          </cell>
          <cell r="CV79">
            <v>-2062.0561046906537</v>
          </cell>
          <cell r="CW79">
            <v>-471.57856070100786</v>
          </cell>
          <cell r="CX79">
            <v>-829.79647253395638</v>
          </cell>
          <cell r="CY79">
            <v>-702.99662310767405</v>
          </cell>
          <cell r="CZ79">
            <v>-32.286801646116025</v>
          </cell>
          <cell r="DA79">
            <v>-1727.3032736999844</v>
          </cell>
          <cell r="DB79">
            <v>-5737.0735599716909</v>
          </cell>
        </row>
        <row r="80">
          <cell r="L80">
            <v>69.284636205819837</v>
          </cell>
          <cell r="M80">
            <v>1.1771650937138902</v>
          </cell>
          <cell r="N80">
            <v>3.4122506676181943</v>
          </cell>
          <cell r="O80">
            <v>0.82069868579631511</v>
          </cell>
          <cell r="P80">
            <v>2.6508850651609546</v>
          </cell>
          <cell r="Q80">
            <v>0</v>
          </cell>
          <cell r="R80">
            <v>21.232076463903709</v>
          </cell>
          <cell r="S80">
            <v>6.938323741838091</v>
          </cell>
          <cell r="T80">
            <v>3.1186545144232269</v>
          </cell>
          <cell r="U80">
            <v>5.7442478853553091E-3</v>
          </cell>
          <cell r="V80">
            <v>10.880829883086919</v>
          </cell>
          <cell r="W80">
            <v>0</v>
          </cell>
          <cell r="X80">
            <v>13.410649962472018</v>
          </cell>
          <cell r="Y80">
            <v>6.5547543892416638</v>
          </cell>
          <cell r="Z80">
            <v>88967.234496437944</v>
          </cell>
          <cell r="AA80">
            <v>122198.93712645938</v>
          </cell>
          <cell r="AB80">
            <v>63161.328698046535</v>
          </cell>
          <cell r="AC80">
            <v>102102.1506130342</v>
          </cell>
          <cell r="AD80">
            <v>0</v>
          </cell>
          <cell r="AE80">
            <v>0</v>
          </cell>
          <cell r="AF80">
            <v>167549.29408607361</v>
          </cell>
          <cell r="AG80">
            <v>75546.455144027117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30239.396853710758</v>
          </cell>
          <cell r="AS80">
            <v>0</v>
          </cell>
          <cell r="AT80">
            <v>0</v>
          </cell>
          <cell r="AU80">
            <v>57141.476956924918</v>
          </cell>
          <cell r="AV80">
            <v>94785.379298349784</v>
          </cell>
          <cell r="AW80">
            <v>115332.99841003475</v>
          </cell>
          <cell r="AX80">
            <v>74232.856721660632</v>
          </cell>
          <cell r="AY80">
            <v>0</v>
          </cell>
          <cell r="AZ80">
            <v>57851.390584257657</v>
          </cell>
          <cell r="BA80">
            <v>54077.519564488088</v>
          </cell>
          <cell r="BB80">
            <v>46993.941797087129</v>
          </cell>
          <cell r="BC80">
            <v>47031.925855490001</v>
          </cell>
          <cell r="BD80">
            <v>80910.77582627043</v>
          </cell>
          <cell r="BE80">
            <v>58979.412238436635</v>
          </cell>
          <cell r="BF80">
            <v>37606.724099758874</v>
          </cell>
          <cell r="BG80">
            <v>34184.545775221428</v>
          </cell>
          <cell r="BH80">
            <v>44682.447478512273</v>
          </cell>
          <cell r="BI80">
            <v>43279.289309185209</v>
          </cell>
          <cell r="BJ80">
            <v>34764.713108452248</v>
          </cell>
          <cell r="BK80">
            <v>0</v>
          </cell>
          <cell r="BL80">
            <v>44540.726387923671</v>
          </cell>
          <cell r="BM80">
            <v>87042.359908091457</v>
          </cell>
          <cell r="BN80">
            <v>89444.929291394248</v>
          </cell>
          <cell r="BO80">
            <v>124289.8138430859</v>
          </cell>
          <cell r="BP80">
            <v>69728.324373011812</v>
          </cell>
          <cell r="BQ80">
            <v>0</v>
          </cell>
          <cell r="BR80">
            <v>45725.015042832936</v>
          </cell>
          <cell r="BS80">
            <v>42929.696587844563</v>
          </cell>
          <cell r="BT80">
            <v>208567.74314375603</v>
          </cell>
          <cell r="BU80">
            <v>0.37939257864307757</v>
          </cell>
          <cell r="BV80">
            <v>11340.46896574504</v>
          </cell>
          <cell r="BW80">
            <v>205750.30853421061</v>
          </cell>
          <cell r="BX80">
            <v>52533.215359951391</v>
          </cell>
          <cell r="BY80">
            <v>218916.6417253142</v>
          </cell>
          <cell r="BZ80">
            <v>324950.55705412541</v>
          </cell>
          <cell r="CA80">
            <v>1633627.1796378456</v>
          </cell>
          <cell r="CB80">
            <v>0.4782126529821793</v>
          </cell>
          <cell r="CC80">
            <v>171362.27445601582</v>
          </cell>
          <cell r="CD80">
            <v>13622.627111931048</v>
          </cell>
          <cell r="CE80">
            <v>68743.295088723651</v>
          </cell>
          <cell r="CF80">
            <v>0</v>
          </cell>
          <cell r="CG80">
            <v>614410.50415793085</v>
          </cell>
          <cell r="CH80">
            <v>161336.79569454989</v>
          </cell>
          <cell r="CI80">
            <v>857504.50006830844</v>
          </cell>
          <cell r="CJ80">
            <v>205750.30853421061</v>
          </cell>
          <cell r="CK80">
            <v>300031.79195447615</v>
          </cell>
          <cell r="CL80">
            <v>218916.6417253142</v>
          </cell>
          <cell r="CM80">
            <v>60845.945281757871</v>
          </cell>
          <cell r="CN80">
            <v>324950.55705412541</v>
          </cell>
          <cell r="CO80">
            <v>1864449.3208710058</v>
          </cell>
          <cell r="CP80">
            <v>0.59146570716910496</v>
          </cell>
          <cell r="CQ80">
            <v>0.1587990772116758</v>
          </cell>
          <cell r="CR80">
            <v>0.27304046663532405</v>
          </cell>
          <cell r="CS80">
            <v>0.17036991581041908</v>
          </cell>
          <cell r="CT80">
            <v>6.308030690001018E-2</v>
          </cell>
          <cell r="CU80">
            <v>0.31768181299437093</v>
          </cell>
          <cell r="CV80">
            <v>2532.7091484425123</v>
          </cell>
          <cell r="CW80">
            <v>581.11630348162896</v>
          </cell>
          <cell r="CX80">
            <v>1018.2283441433642</v>
          </cell>
          <cell r="CY80">
            <v>840.02908424611667</v>
          </cell>
          <cell r="CZ80">
            <v>43.083668282855932</v>
          </cell>
          <cell r="DA80">
            <v>2047.9481385330873</v>
          </cell>
          <cell r="DB80">
            <v>6974.1704107218638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FR Staff Roster"/>
      <sheetName val="Complete UFR List"/>
      <sheetName val="List of Programs"/>
    </sheetNames>
    <sheetDataSet>
      <sheetData sheetId="0"/>
      <sheetData sheetId="1"/>
      <sheetData sheetId="2">
        <row r="3">
          <cell r="B3" t="str">
            <v>Adira Academy</v>
          </cell>
        </row>
        <row r="4">
          <cell r="B4" t="str">
            <v>Alliance House</v>
          </cell>
        </row>
        <row r="5">
          <cell r="B5" t="str">
            <v>Amesbury Assessment</v>
          </cell>
        </row>
        <row r="6">
          <cell r="B6" t="str">
            <v>Brewster Treatment Program</v>
          </cell>
        </row>
        <row r="7">
          <cell r="B7" t="str">
            <v>Brockton Boys Assessment and Stabilizaton</v>
          </cell>
        </row>
        <row r="8">
          <cell r="B8" t="str">
            <v>Brockton Revocation</v>
          </cell>
        </row>
        <row r="9">
          <cell r="B9" t="str">
            <v>Douglas Academy</v>
          </cell>
        </row>
        <row r="10">
          <cell r="B10" t="str">
            <v>Eliot Pearl Hill Academy</v>
          </cell>
        </row>
        <row r="11">
          <cell r="B11" t="str">
            <v>Eliot Short-term Treatment</v>
          </cell>
        </row>
        <row r="12">
          <cell r="B12" t="str">
            <v>Harvard House</v>
          </cell>
        </row>
        <row r="13">
          <cell r="B13" t="str">
            <v>Bright Futures</v>
          </cell>
        </row>
        <row r="14">
          <cell r="B14" t="str">
            <v>New River Academy</v>
          </cell>
        </row>
        <row r="15">
          <cell r="B15" t="str">
            <v xml:space="preserve">Our House </v>
          </cell>
        </row>
        <row r="16">
          <cell r="B16" t="str">
            <v>South Hadley Girls</v>
          </cell>
        </row>
        <row r="17">
          <cell r="B17" t="str">
            <v>Spectrum REACH</v>
          </cell>
        </row>
        <row r="18">
          <cell r="B18" t="str">
            <v>Strive</v>
          </cell>
        </row>
        <row r="19">
          <cell r="B19" t="str">
            <v>Teamworks</v>
          </cell>
        </row>
        <row r="24">
          <cell r="A24" t="str">
            <v>Eliot Community Human Services</v>
          </cell>
        </row>
        <row r="25">
          <cell r="A25" t="str">
            <v>Northeast Family Institute</v>
          </cell>
        </row>
        <row r="26">
          <cell r="A26" t="str">
            <v>Old Colony YMCA</v>
          </cell>
        </row>
        <row r="27">
          <cell r="A27" t="str">
            <v>Spectrum Health Systems, Inc.</v>
          </cell>
        </row>
        <row r="28">
          <cell r="A28" t="str">
            <v>Key Program, Inc.</v>
          </cell>
        </row>
        <row r="29">
          <cell r="A29" t="str">
            <v>RFK Girls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E Data"/>
      <sheetName val="Lists"/>
    </sheetNames>
    <sheetDataSet>
      <sheetData sheetId="0" refreshError="1"/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olimini, Kara (EHS)" id="{1F7C7FC4-821B-4047-9108-0B8A005F1C97}" userId="S::kara.solimini@mass.gov::de77a263-d243-4b14-b747-70989777cd4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T2" dT="2022-02-28T20:40:02.43" personId="{1F7C7FC4-821B-4047-9108-0B8A005F1C97}" id="{7E19D642-EDA5-4509-BE48-602AC8E8AA6C}">
    <text>Commensurate with Direct Care average increase in BLS salaries</text>
  </threadedComment>
</ThreadedComment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44"/>
  <sheetViews>
    <sheetView zoomScale="80" zoomScaleNormal="80" workbookViewId="0">
      <selection activeCell="D58" sqref="D58"/>
    </sheetView>
  </sheetViews>
  <sheetFormatPr defaultColWidth="29.08984375" defaultRowHeight="14.5"/>
  <cols>
    <col min="1" max="1" width="3.81640625" customWidth="1"/>
    <col min="2" max="2" width="62.453125" customWidth="1"/>
    <col min="3" max="3" width="20.90625" customWidth="1"/>
    <col min="4" max="4" width="62.6328125" customWidth="1"/>
    <col min="5" max="5" width="57.90625" customWidth="1"/>
  </cols>
  <sheetData>
    <row r="1" spans="2:6" ht="21">
      <c r="B1" s="540" t="s">
        <v>80</v>
      </c>
      <c r="C1" s="266" t="s">
        <v>81</v>
      </c>
      <c r="D1" s="265"/>
      <c r="E1" s="265"/>
      <c r="F1" s="265"/>
    </row>
    <row r="2" spans="2:6" ht="21">
      <c r="B2" s="265"/>
      <c r="C2" s="293">
        <v>43952</v>
      </c>
      <c r="D2" s="265"/>
      <c r="E2" s="265"/>
      <c r="F2" s="265"/>
    </row>
    <row r="3" spans="2:6" ht="21">
      <c r="B3" s="269"/>
      <c r="C3" s="268" t="s">
        <v>82</v>
      </c>
      <c r="D3" s="270"/>
      <c r="E3" s="271"/>
      <c r="F3" s="271"/>
    </row>
    <row r="4" spans="2:6" s="535" customFormat="1" ht="42.5" thickBot="1">
      <c r="B4" s="309" t="s">
        <v>28</v>
      </c>
      <c r="C4" s="310" t="s">
        <v>83</v>
      </c>
      <c r="D4" s="309" t="s">
        <v>84</v>
      </c>
      <c r="E4" s="311" t="s">
        <v>85</v>
      </c>
      <c r="F4" s="311" t="s">
        <v>86</v>
      </c>
    </row>
    <row r="5" spans="2:6" ht="33.65" customHeight="1">
      <c r="B5" s="272" t="s">
        <v>87</v>
      </c>
      <c r="C5" s="273">
        <v>16.791999999999998</v>
      </c>
      <c r="D5" s="938" t="s">
        <v>88</v>
      </c>
      <c r="E5" s="936" t="s">
        <v>89</v>
      </c>
      <c r="F5" s="936" t="s">
        <v>90</v>
      </c>
    </row>
    <row r="6" spans="2:6" ht="21.5" thickBot="1">
      <c r="B6" s="294" t="s">
        <v>91</v>
      </c>
      <c r="C6" s="295">
        <v>34927</v>
      </c>
      <c r="D6" s="939"/>
      <c r="E6" s="937"/>
      <c r="F6" s="937"/>
    </row>
    <row r="7" spans="2:6" ht="39" customHeight="1">
      <c r="B7" s="272" t="s">
        <v>92</v>
      </c>
      <c r="C7" s="274">
        <v>21.736000000000001</v>
      </c>
      <c r="D7" s="275" t="s">
        <v>93</v>
      </c>
      <c r="E7" s="936" t="s">
        <v>94</v>
      </c>
      <c r="F7" s="936" t="s">
        <v>95</v>
      </c>
    </row>
    <row r="8" spans="2:6" ht="21.5" thickBot="1">
      <c r="B8" s="276" t="s">
        <v>96</v>
      </c>
      <c r="C8" s="277">
        <v>45210.880000000005</v>
      </c>
      <c r="D8" s="278" t="s">
        <v>97</v>
      </c>
      <c r="E8" s="940"/>
      <c r="F8" s="940"/>
    </row>
    <row r="9" spans="2:6" ht="21">
      <c r="B9" s="272" t="s">
        <v>98</v>
      </c>
      <c r="C9" s="274">
        <v>17.260000000000002</v>
      </c>
      <c r="D9" s="279"/>
      <c r="E9" s="936" t="s">
        <v>99</v>
      </c>
      <c r="F9" s="936" t="s">
        <v>100</v>
      </c>
    </row>
    <row r="10" spans="2:6" ht="21.5" thickBot="1">
      <c r="B10" s="294" t="s">
        <v>101</v>
      </c>
      <c r="C10" s="295">
        <v>35900.800000000003</v>
      </c>
      <c r="D10" s="296"/>
      <c r="E10" s="937"/>
      <c r="F10" s="937"/>
    </row>
    <row r="11" spans="2:6" ht="21">
      <c r="B11" s="272" t="s">
        <v>102</v>
      </c>
      <c r="C11" s="274">
        <v>21.814999999999998</v>
      </c>
      <c r="D11" s="275" t="s">
        <v>103</v>
      </c>
      <c r="E11" s="936" t="s">
        <v>104</v>
      </c>
      <c r="F11" s="936" t="s">
        <v>105</v>
      </c>
    </row>
    <row r="12" spans="2:6" ht="21.5" thickBot="1">
      <c r="B12" s="276" t="s">
        <v>106</v>
      </c>
      <c r="C12" s="312">
        <v>45375</v>
      </c>
      <c r="D12" s="278" t="s">
        <v>107</v>
      </c>
      <c r="E12" s="940"/>
      <c r="F12" s="940"/>
    </row>
    <row r="13" spans="2:6" ht="42">
      <c r="B13" s="280" t="s">
        <v>108</v>
      </c>
      <c r="C13" s="274">
        <v>26.16</v>
      </c>
      <c r="D13" s="275" t="s">
        <v>109</v>
      </c>
      <c r="E13" s="936" t="s">
        <v>110</v>
      </c>
      <c r="F13" s="936" t="s">
        <v>111</v>
      </c>
    </row>
    <row r="14" spans="2:6" ht="42.5" thickBot="1">
      <c r="B14" s="297" t="s">
        <v>112</v>
      </c>
      <c r="C14" s="295">
        <v>54412.800000000003</v>
      </c>
      <c r="D14" s="296" t="s">
        <v>113</v>
      </c>
      <c r="E14" s="937"/>
      <c r="F14" s="937"/>
    </row>
    <row r="15" spans="2:6" ht="21">
      <c r="B15" s="272" t="s">
        <v>114</v>
      </c>
      <c r="C15" s="274">
        <v>28.8</v>
      </c>
      <c r="D15" s="275"/>
      <c r="E15" s="936" t="s">
        <v>115</v>
      </c>
      <c r="F15" s="936" t="s">
        <v>116</v>
      </c>
    </row>
    <row r="16" spans="2:6" ht="21.5" thickBot="1">
      <c r="B16" s="294" t="s">
        <v>117</v>
      </c>
      <c r="C16" s="295">
        <v>59904</v>
      </c>
      <c r="D16" s="296"/>
      <c r="E16" s="937"/>
      <c r="F16" s="937"/>
    </row>
    <row r="17" spans="2:6" ht="21">
      <c r="B17" s="272" t="s">
        <v>118</v>
      </c>
      <c r="C17" s="274">
        <v>30.59</v>
      </c>
      <c r="D17" s="275" t="s">
        <v>119</v>
      </c>
      <c r="E17" s="936" t="s">
        <v>120</v>
      </c>
      <c r="F17" s="936" t="s">
        <v>121</v>
      </c>
    </row>
    <row r="18" spans="2:6" ht="21.5" thickBot="1">
      <c r="B18" s="294" t="s">
        <v>122</v>
      </c>
      <c r="C18" s="295">
        <v>63627</v>
      </c>
      <c r="D18" s="296"/>
      <c r="E18" s="937"/>
      <c r="F18" s="937"/>
    </row>
    <row r="19" spans="2:6" ht="21">
      <c r="B19" s="272" t="s">
        <v>123</v>
      </c>
      <c r="C19" s="281">
        <v>31.99</v>
      </c>
      <c r="D19" s="275"/>
      <c r="E19" s="936" t="s">
        <v>124</v>
      </c>
      <c r="F19" s="936" t="s">
        <v>125</v>
      </c>
    </row>
    <row r="20" spans="2:6" ht="21.5" thickBot="1">
      <c r="B20" s="294" t="s">
        <v>126</v>
      </c>
      <c r="C20" s="295">
        <v>66539</v>
      </c>
      <c r="D20" s="296"/>
      <c r="E20" s="937"/>
      <c r="F20" s="937"/>
    </row>
    <row r="21" spans="2:6" ht="21">
      <c r="B21" s="282" t="s">
        <v>127</v>
      </c>
      <c r="C21" s="283">
        <v>33.46153846153846</v>
      </c>
      <c r="D21" s="284" t="s">
        <v>128</v>
      </c>
      <c r="E21" s="941" t="s">
        <v>129</v>
      </c>
      <c r="F21" s="943" t="s">
        <v>130</v>
      </c>
    </row>
    <row r="22" spans="2:6" ht="21.5" thickBot="1">
      <c r="B22" s="298" t="s">
        <v>131</v>
      </c>
      <c r="C22" s="295">
        <v>69600</v>
      </c>
      <c r="D22" s="299" t="s">
        <v>132</v>
      </c>
      <c r="E22" s="942"/>
      <c r="F22" s="944"/>
    </row>
    <row r="23" spans="2:6" ht="21">
      <c r="B23" s="276" t="s">
        <v>133</v>
      </c>
      <c r="C23" s="283">
        <v>34.022499999999994</v>
      </c>
      <c r="D23" s="278" t="s">
        <v>134</v>
      </c>
      <c r="E23" s="936" t="s">
        <v>110</v>
      </c>
      <c r="F23" s="936" t="s">
        <v>135</v>
      </c>
    </row>
    <row r="24" spans="2:6" ht="21.5" thickBot="1">
      <c r="B24" s="294" t="s">
        <v>136</v>
      </c>
      <c r="C24" s="295">
        <v>70766.799999999988</v>
      </c>
      <c r="D24" s="296"/>
      <c r="E24" s="937"/>
      <c r="F24" s="937"/>
    </row>
    <row r="25" spans="2:6" ht="21">
      <c r="B25" s="276" t="s">
        <v>137</v>
      </c>
      <c r="C25" s="283">
        <v>36.380000000000003</v>
      </c>
      <c r="D25" s="284" t="s">
        <v>138</v>
      </c>
      <c r="E25" s="936" t="s">
        <v>110</v>
      </c>
      <c r="F25" s="936" t="s">
        <v>139</v>
      </c>
    </row>
    <row r="26" spans="2:6" ht="21.5" thickBot="1">
      <c r="B26" s="294" t="s">
        <v>140</v>
      </c>
      <c r="C26" s="277">
        <v>75670</v>
      </c>
      <c r="D26" s="278"/>
      <c r="E26" s="937"/>
      <c r="F26" s="937"/>
    </row>
    <row r="27" spans="2:6" ht="21">
      <c r="B27" s="272" t="s">
        <v>141</v>
      </c>
      <c r="C27" s="274">
        <v>40.57</v>
      </c>
      <c r="D27" s="945" t="s">
        <v>142</v>
      </c>
      <c r="E27" s="936" t="s">
        <v>143</v>
      </c>
      <c r="F27" s="936" t="s">
        <v>144</v>
      </c>
    </row>
    <row r="28" spans="2:6" ht="21.5" thickBot="1">
      <c r="B28" s="294" t="s">
        <v>145</v>
      </c>
      <c r="C28" s="295">
        <v>84385.600000000006</v>
      </c>
      <c r="D28" s="946"/>
      <c r="E28" s="937"/>
      <c r="F28" s="937"/>
    </row>
    <row r="29" spans="2:6" ht="21">
      <c r="B29" s="272" t="s">
        <v>146</v>
      </c>
      <c r="C29" s="274">
        <v>37.751999999999995</v>
      </c>
      <c r="D29" s="275"/>
      <c r="E29" s="936" t="s">
        <v>110</v>
      </c>
      <c r="F29" s="936" t="s">
        <v>147</v>
      </c>
    </row>
    <row r="30" spans="2:6" ht="21.5" thickBot="1">
      <c r="B30" s="294" t="s">
        <v>148</v>
      </c>
      <c r="C30" s="295">
        <v>78524.159999999989</v>
      </c>
      <c r="D30" s="296"/>
      <c r="E30" s="937"/>
      <c r="F30" s="937"/>
    </row>
    <row r="31" spans="2:6" ht="21">
      <c r="B31" s="272" t="s">
        <v>149</v>
      </c>
      <c r="C31" s="274">
        <v>43.41</v>
      </c>
      <c r="D31" s="275"/>
      <c r="E31" s="936" t="s">
        <v>150</v>
      </c>
      <c r="F31" s="936" t="s">
        <v>151</v>
      </c>
    </row>
    <row r="32" spans="2:6" ht="21.5" thickBot="1">
      <c r="B32" s="294" t="s">
        <v>152</v>
      </c>
      <c r="C32" s="295">
        <v>90292.799999999988</v>
      </c>
      <c r="D32" s="296"/>
      <c r="E32" s="937"/>
      <c r="F32" s="937"/>
    </row>
    <row r="33" spans="2:6" ht="21">
      <c r="B33" s="272" t="s">
        <v>153</v>
      </c>
      <c r="C33" s="274">
        <v>59.6</v>
      </c>
      <c r="D33" s="275"/>
      <c r="E33" s="936" t="s">
        <v>154</v>
      </c>
      <c r="F33" s="936" t="s">
        <v>155</v>
      </c>
    </row>
    <row r="34" spans="2:6" ht="21.5" thickBot="1">
      <c r="B34" s="294" t="s">
        <v>156</v>
      </c>
      <c r="C34" s="295">
        <v>123968</v>
      </c>
      <c r="D34" s="296"/>
      <c r="E34" s="937"/>
      <c r="F34" s="937"/>
    </row>
    <row r="35" spans="2:6" ht="21">
      <c r="B35" s="270"/>
      <c r="C35" s="270"/>
      <c r="D35" s="270"/>
      <c r="E35" s="271"/>
      <c r="F35" s="271"/>
    </row>
    <row r="36" spans="2:6" ht="37">
      <c r="B36" s="285" t="s">
        <v>157</v>
      </c>
      <c r="C36" s="286">
        <v>34927.359999999993</v>
      </c>
      <c r="D36" s="287"/>
      <c r="E36" s="288"/>
      <c r="F36" s="288"/>
    </row>
    <row r="37" spans="2:6" ht="18.5">
      <c r="B37" s="287"/>
      <c r="C37" s="287"/>
      <c r="D37" s="287"/>
      <c r="E37" s="288"/>
      <c r="F37" s="288"/>
    </row>
    <row r="38" spans="2:6" ht="18.5">
      <c r="B38" s="287"/>
      <c r="C38" s="287"/>
      <c r="D38" s="287"/>
      <c r="E38" s="288"/>
      <c r="F38" s="288"/>
    </row>
    <row r="39" spans="2:6" ht="18.5">
      <c r="B39" s="289" t="s">
        <v>158</v>
      </c>
      <c r="C39" s="290">
        <v>0.2422</v>
      </c>
      <c r="D39" s="287" t="s">
        <v>281</v>
      </c>
      <c r="E39" s="288"/>
      <c r="F39" s="288"/>
    </row>
    <row r="40" spans="2:6" ht="35.4" customHeight="1">
      <c r="B40" s="289"/>
      <c r="C40" s="287"/>
      <c r="D40" s="947" t="s">
        <v>282</v>
      </c>
      <c r="E40" s="947"/>
      <c r="F40" s="267"/>
    </row>
    <row r="41" spans="2:6" s="300" customFormat="1" ht="18.5">
      <c r="B41" s="314"/>
      <c r="C41" s="313"/>
      <c r="D41" s="375"/>
      <c r="E41" s="375"/>
      <c r="F41" s="308"/>
    </row>
    <row r="42" spans="2:6" ht="18.5">
      <c r="B42" s="291" t="s">
        <v>55</v>
      </c>
      <c r="C42" s="290">
        <f>'CAF Fall 2021 rpt'!CD24</f>
        <v>2.3077627802923752E-2</v>
      </c>
      <c r="D42" s="287" t="s">
        <v>272</v>
      </c>
      <c r="E42" s="288"/>
      <c r="F42" s="288"/>
    </row>
    <row r="43" spans="2:6" ht="18.5">
      <c r="B43" s="287"/>
      <c r="C43" s="287"/>
      <c r="D43" s="287"/>
      <c r="E43" s="288"/>
      <c r="F43" s="288"/>
    </row>
    <row r="44" spans="2:6" ht="18.5">
      <c r="B44" s="291" t="s">
        <v>35</v>
      </c>
      <c r="C44" s="292">
        <v>0.12</v>
      </c>
      <c r="D44" s="287" t="s">
        <v>159</v>
      </c>
      <c r="E44" s="288"/>
      <c r="F44" s="288"/>
    </row>
  </sheetData>
  <mergeCells count="33">
    <mergeCell ref="D40:E40"/>
    <mergeCell ref="E29:E30"/>
    <mergeCell ref="F29:F30"/>
    <mergeCell ref="E31:E32"/>
    <mergeCell ref="F31:F32"/>
    <mergeCell ref="E33:E34"/>
    <mergeCell ref="F33:F34"/>
    <mergeCell ref="E23:E24"/>
    <mergeCell ref="F23:F24"/>
    <mergeCell ref="E25:E26"/>
    <mergeCell ref="F25:F26"/>
    <mergeCell ref="D27:D28"/>
    <mergeCell ref="E27:E28"/>
    <mergeCell ref="F27:F28"/>
    <mergeCell ref="E17:E18"/>
    <mergeCell ref="F17:F18"/>
    <mergeCell ref="E19:E20"/>
    <mergeCell ref="F19:F20"/>
    <mergeCell ref="E21:E22"/>
    <mergeCell ref="F21:F22"/>
    <mergeCell ref="E15:E16"/>
    <mergeCell ref="F15:F16"/>
    <mergeCell ref="D5:D6"/>
    <mergeCell ref="E5:E6"/>
    <mergeCell ref="F5:F6"/>
    <mergeCell ref="E7:E8"/>
    <mergeCell ref="F7:F8"/>
    <mergeCell ref="E9:E10"/>
    <mergeCell ref="F9:F10"/>
    <mergeCell ref="E11:E12"/>
    <mergeCell ref="F11:F12"/>
    <mergeCell ref="E13:E14"/>
    <mergeCell ref="F13:F1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59999389629810485"/>
  </sheetPr>
  <dimension ref="A1:G59"/>
  <sheetViews>
    <sheetView workbookViewId="0">
      <selection activeCell="L30" sqref="L30"/>
    </sheetView>
  </sheetViews>
  <sheetFormatPr defaultRowHeight="14.5"/>
  <cols>
    <col min="1" max="1" width="79" customWidth="1"/>
    <col min="2" max="2" width="19.81640625" hidden="1" customWidth="1"/>
    <col min="3" max="4" width="19.81640625" style="726" customWidth="1"/>
  </cols>
  <sheetData>
    <row r="1" spans="1:7">
      <c r="A1" s="733" t="s">
        <v>347</v>
      </c>
      <c r="B1" s="726"/>
      <c r="D1" s="727" t="s">
        <v>55</v>
      </c>
      <c r="E1" s="726"/>
      <c r="F1" s="726"/>
      <c r="G1" s="726"/>
    </row>
    <row r="2" spans="1:7" ht="15" thickBot="1">
      <c r="A2" s="732"/>
      <c r="B2" s="726"/>
      <c r="D2" s="616">
        <v>2.3099999999999999E-2</v>
      </c>
      <c r="E2" s="728"/>
      <c r="F2" s="726"/>
      <c r="G2" s="726"/>
    </row>
    <row r="3" spans="1:7" ht="15" thickBot="1">
      <c r="A3" s="734" t="s">
        <v>348</v>
      </c>
      <c r="B3" s="735" t="s">
        <v>340</v>
      </c>
      <c r="C3" s="735" t="s">
        <v>396</v>
      </c>
      <c r="D3" s="620"/>
      <c r="E3" s="726"/>
      <c r="F3" s="726"/>
      <c r="G3" s="726"/>
    </row>
    <row r="4" spans="1:7" ht="15" thickBot="1">
      <c r="A4" s="742" t="s">
        <v>349</v>
      </c>
      <c r="B4" s="738"/>
      <c r="C4" s="738"/>
      <c r="D4" s="619"/>
      <c r="E4" s="726"/>
      <c r="F4" s="726"/>
      <c r="G4" s="726"/>
    </row>
    <row r="5" spans="1:7" ht="15" thickBot="1">
      <c r="A5" s="745" t="s">
        <v>350</v>
      </c>
      <c r="B5" s="731">
        <v>1916.18</v>
      </c>
      <c r="C5" s="749">
        <f>B5*(D$2+1)</f>
        <v>1960.4437579999999</v>
      </c>
      <c r="D5" s="748"/>
      <c r="E5" s="726"/>
      <c r="F5" s="726"/>
      <c r="G5" s="726"/>
    </row>
    <row r="6" spans="1:7" ht="15" thickBot="1">
      <c r="A6" s="739" t="s">
        <v>351</v>
      </c>
      <c r="B6" s="740">
        <v>1916.18</v>
      </c>
      <c r="C6" s="749">
        <f t="shared" ref="C6:C57" si="0">B6*(D$2+1)</f>
        <v>1960.4437579999999</v>
      </c>
      <c r="D6" s="748"/>
      <c r="E6" s="726"/>
      <c r="F6" s="726"/>
      <c r="G6" s="726"/>
    </row>
    <row r="7" spans="1:7" ht="15" thickBot="1">
      <c r="A7" s="729"/>
      <c r="B7" s="741"/>
      <c r="C7" s="749"/>
      <c r="D7" s="748"/>
      <c r="E7" s="726"/>
      <c r="F7" s="726"/>
      <c r="G7" s="726"/>
    </row>
    <row r="8" spans="1:7" ht="15" thickBot="1">
      <c r="A8" s="745" t="s">
        <v>352</v>
      </c>
      <c r="B8" s="731">
        <v>2410.11</v>
      </c>
      <c r="C8" s="749">
        <f t="shared" si="0"/>
        <v>2465.7835409999998</v>
      </c>
      <c r="D8" s="748"/>
      <c r="E8" s="726"/>
      <c r="F8" s="726"/>
      <c r="G8" s="726"/>
    </row>
    <row r="9" spans="1:7" ht="15" thickBot="1">
      <c r="A9" s="745" t="s">
        <v>353</v>
      </c>
      <c r="B9" s="731">
        <v>2410.11</v>
      </c>
      <c r="C9" s="749">
        <f t="shared" si="0"/>
        <v>2465.7835409999998</v>
      </c>
      <c r="D9" s="748"/>
    </row>
    <row r="10" spans="1:7" ht="15" thickBot="1">
      <c r="A10" s="745" t="s">
        <v>354</v>
      </c>
      <c r="B10" s="731">
        <v>289.58999999999997</v>
      </c>
      <c r="C10" s="749">
        <f t="shared" si="0"/>
        <v>296.27952899999997</v>
      </c>
      <c r="D10" s="748"/>
    </row>
    <row r="11" spans="1:7" ht="15" thickBot="1">
      <c r="A11" s="745" t="s">
        <v>355</v>
      </c>
      <c r="B11" s="731">
        <v>499.77</v>
      </c>
      <c r="C11" s="749">
        <f t="shared" si="0"/>
        <v>511.31468699999994</v>
      </c>
      <c r="D11" s="748"/>
    </row>
    <row r="12" spans="1:7" ht="15" thickBot="1">
      <c r="A12" s="742" t="s">
        <v>356</v>
      </c>
      <c r="B12" s="743"/>
      <c r="C12" s="749"/>
      <c r="D12" s="747"/>
    </row>
    <row r="13" spans="1:7" ht="15" thickBot="1">
      <c r="A13" s="745" t="s">
        <v>357</v>
      </c>
      <c r="B13" s="731">
        <v>499.77</v>
      </c>
      <c r="C13" s="749">
        <f t="shared" si="0"/>
        <v>511.31468699999994</v>
      </c>
      <c r="D13" s="748"/>
    </row>
    <row r="14" spans="1:7" ht="15" thickBot="1">
      <c r="A14" s="745" t="s">
        <v>358</v>
      </c>
      <c r="B14" s="731">
        <v>1916.18</v>
      </c>
      <c r="C14" s="749">
        <f t="shared" si="0"/>
        <v>1960.4437579999999</v>
      </c>
      <c r="D14" s="748"/>
    </row>
    <row r="15" spans="1:7" ht="15" thickBot="1">
      <c r="A15" s="745" t="s">
        <v>359</v>
      </c>
      <c r="B15" s="731">
        <v>1916.18</v>
      </c>
      <c r="C15" s="749">
        <f t="shared" si="0"/>
        <v>1960.4437579999999</v>
      </c>
      <c r="D15" s="748"/>
    </row>
    <row r="16" spans="1:7" ht="15" thickBot="1">
      <c r="A16" s="744" t="s">
        <v>360</v>
      </c>
      <c r="B16" s="735"/>
      <c r="C16" s="749"/>
      <c r="D16" s="620"/>
    </row>
    <row r="17" spans="1:4" ht="15" thickBot="1">
      <c r="A17" s="736" t="s">
        <v>361</v>
      </c>
      <c r="B17" s="731">
        <v>3977.15</v>
      </c>
      <c r="C17" s="749">
        <f t="shared" si="0"/>
        <v>4069.0221649999999</v>
      </c>
      <c r="D17" s="748"/>
    </row>
    <row r="18" spans="1:4" ht="15" thickBot="1">
      <c r="A18" s="736" t="s">
        <v>362</v>
      </c>
      <c r="B18" s="731">
        <v>6398.94</v>
      </c>
      <c r="C18" s="749">
        <f t="shared" si="0"/>
        <v>6546.7555139999986</v>
      </c>
      <c r="D18" s="748"/>
    </row>
    <row r="19" spans="1:4" ht="15" thickBot="1">
      <c r="A19" s="736" t="s">
        <v>363</v>
      </c>
      <c r="B19" s="731">
        <v>9670.81</v>
      </c>
      <c r="C19" s="749">
        <f t="shared" si="0"/>
        <v>9894.2057109999987</v>
      </c>
      <c r="D19" s="748"/>
    </row>
    <row r="20" spans="1:4" ht="15" thickBot="1">
      <c r="A20" s="744" t="s">
        <v>364</v>
      </c>
      <c r="B20" s="735"/>
      <c r="C20" s="749"/>
      <c r="D20" s="620"/>
    </row>
    <row r="21" spans="1:4" ht="15" thickBot="1">
      <c r="A21" s="736" t="s">
        <v>361</v>
      </c>
      <c r="B21" s="731">
        <v>3193.63</v>
      </c>
      <c r="C21" s="749">
        <f t="shared" si="0"/>
        <v>3267.4028529999996</v>
      </c>
      <c r="D21" s="748"/>
    </row>
    <row r="22" spans="1:4" ht="15" thickBot="1">
      <c r="A22" s="736" t="s">
        <v>362</v>
      </c>
      <c r="B22" s="731">
        <v>5121.49</v>
      </c>
      <c r="C22" s="749">
        <f t="shared" si="0"/>
        <v>5239.7964189999993</v>
      </c>
      <c r="D22" s="748"/>
    </row>
    <row r="23" spans="1:4" ht="15" thickBot="1">
      <c r="A23" s="736" t="s">
        <v>363</v>
      </c>
      <c r="B23" s="731">
        <v>7682.23</v>
      </c>
      <c r="C23" s="749">
        <f t="shared" si="0"/>
        <v>7859.6895129999984</v>
      </c>
      <c r="D23" s="748"/>
    </row>
    <row r="24" spans="1:4" ht="15" thickBot="1">
      <c r="A24" s="744" t="s">
        <v>365</v>
      </c>
      <c r="B24" s="735"/>
      <c r="C24" s="749"/>
      <c r="D24" s="620"/>
    </row>
    <row r="25" spans="1:4" ht="15" thickBot="1">
      <c r="A25" s="736" t="s">
        <v>361</v>
      </c>
      <c r="B25" s="731">
        <v>783.52</v>
      </c>
      <c r="C25" s="749">
        <f t="shared" si="0"/>
        <v>801.61931199999992</v>
      </c>
      <c r="D25" s="748"/>
    </row>
    <row r="26" spans="1:4" ht="15" thickBot="1">
      <c r="A26" s="736" t="s">
        <v>362</v>
      </c>
      <c r="B26" s="731">
        <v>1277.45</v>
      </c>
      <c r="C26" s="749">
        <f t="shared" si="0"/>
        <v>1306.9590949999999</v>
      </c>
      <c r="D26" s="748"/>
    </row>
    <row r="27" spans="1:4" ht="15" thickBot="1">
      <c r="A27" s="736" t="s">
        <v>363</v>
      </c>
      <c r="B27" s="731">
        <v>1916.18</v>
      </c>
      <c r="C27" s="749">
        <f t="shared" si="0"/>
        <v>1960.4437579999999</v>
      </c>
      <c r="D27" s="748"/>
    </row>
    <row r="28" spans="1:4" ht="15" thickBot="1">
      <c r="A28" s="744" t="s">
        <v>366</v>
      </c>
      <c r="B28" s="735"/>
      <c r="C28" s="749"/>
      <c r="D28" s="620"/>
    </row>
    <row r="29" spans="1:4" ht="15" thickBot="1">
      <c r="A29" s="736" t="s">
        <v>361</v>
      </c>
      <c r="B29" s="731">
        <v>3977.15</v>
      </c>
      <c r="C29" s="749">
        <f t="shared" si="0"/>
        <v>4069.0221649999999</v>
      </c>
      <c r="D29" s="748"/>
    </row>
    <row r="30" spans="1:4" ht="15" thickBot="1">
      <c r="A30" s="736" t="s">
        <v>362</v>
      </c>
      <c r="B30" s="731">
        <v>6398.94</v>
      </c>
      <c r="C30" s="749">
        <f t="shared" si="0"/>
        <v>6546.7555139999986</v>
      </c>
      <c r="D30" s="748"/>
    </row>
    <row r="31" spans="1:4" ht="15" thickBot="1">
      <c r="A31" s="736" t="s">
        <v>363</v>
      </c>
      <c r="B31" s="731">
        <v>9670.81</v>
      </c>
      <c r="C31" s="749">
        <f t="shared" si="0"/>
        <v>9894.2057109999987</v>
      </c>
      <c r="D31" s="748"/>
    </row>
    <row r="32" spans="1:4" ht="15" thickBot="1">
      <c r="A32" s="729" t="s">
        <v>367</v>
      </c>
      <c r="B32" s="731">
        <v>602.53</v>
      </c>
      <c r="C32" s="749">
        <f t="shared" si="0"/>
        <v>616.44844299999988</v>
      </c>
      <c r="D32" s="748"/>
    </row>
    <row r="33" spans="1:4" ht="15" thickBot="1">
      <c r="A33" s="744" t="s">
        <v>368</v>
      </c>
      <c r="B33" s="735"/>
      <c r="C33" s="749"/>
      <c r="D33" s="620"/>
    </row>
    <row r="34" spans="1:4" ht="15" thickBot="1">
      <c r="A34" s="736" t="s">
        <v>369</v>
      </c>
      <c r="B34" s="731">
        <v>1132.6600000000001</v>
      </c>
      <c r="C34" s="749">
        <f t="shared" si="0"/>
        <v>1158.8244460000001</v>
      </c>
      <c r="D34" s="748"/>
    </row>
    <row r="35" spans="1:4" ht="15" thickBot="1">
      <c r="A35" s="736" t="s">
        <v>370</v>
      </c>
      <c r="B35" s="731">
        <v>2410.11</v>
      </c>
      <c r="C35" s="749">
        <f t="shared" si="0"/>
        <v>2465.7835409999998</v>
      </c>
      <c r="D35" s="748"/>
    </row>
    <row r="36" spans="1:4" ht="15" thickBot="1">
      <c r="A36" s="736" t="s">
        <v>371</v>
      </c>
      <c r="B36" s="731">
        <v>4458.24</v>
      </c>
      <c r="C36" s="749">
        <f t="shared" si="0"/>
        <v>4561.2253439999995</v>
      </c>
      <c r="D36" s="748"/>
    </row>
    <row r="37" spans="1:4" ht="15" thickBot="1">
      <c r="A37" s="736" t="s">
        <v>372</v>
      </c>
      <c r="B37" s="731">
        <v>1422.25</v>
      </c>
      <c r="C37" s="749">
        <f t="shared" si="0"/>
        <v>1455.1039749999998</v>
      </c>
      <c r="D37" s="748"/>
    </row>
    <row r="38" spans="1:4" ht="15" thickBot="1">
      <c r="A38" s="729" t="s">
        <v>373</v>
      </c>
      <c r="B38" s="731">
        <v>499.77</v>
      </c>
      <c r="C38" s="749">
        <f t="shared" si="0"/>
        <v>511.31468699999994</v>
      </c>
      <c r="D38" s="748"/>
    </row>
    <row r="39" spans="1:4" ht="15" thickBot="1">
      <c r="A39" s="736" t="s">
        <v>374</v>
      </c>
      <c r="B39" s="731">
        <v>1277.45</v>
      </c>
      <c r="C39" s="749">
        <f t="shared" si="0"/>
        <v>1306.9590949999999</v>
      </c>
      <c r="D39" s="748"/>
    </row>
    <row r="40" spans="1:4" ht="15" thickBot="1">
      <c r="A40" s="736" t="s">
        <v>375</v>
      </c>
      <c r="B40" s="731">
        <v>350.29</v>
      </c>
      <c r="C40" s="749">
        <f t="shared" si="0"/>
        <v>358.38169899999997</v>
      </c>
      <c r="D40" s="748"/>
    </row>
    <row r="41" spans="1:4" ht="15" thickBot="1">
      <c r="A41" s="736" t="s">
        <v>376</v>
      </c>
      <c r="B41" s="731">
        <v>434.38</v>
      </c>
      <c r="C41" s="749">
        <f t="shared" si="0"/>
        <v>444.41417799999994</v>
      </c>
      <c r="D41" s="748"/>
    </row>
    <row r="42" spans="1:4" ht="15" thickBot="1">
      <c r="A42" s="736" t="s">
        <v>377</v>
      </c>
      <c r="B42" s="731">
        <v>240.53</v>
      </c>
      <c r="C42" s="749">
        <f t="shared" si="0"/>
        <v>246.08624299999997</v>
      </c>
      <c r="D42" s="748"/>
    </row>
    <row r="43" spans="1:4" ht="15" thickBot="1">
      <c r="A43" s="736" t="s">
        <v>378</v>
      </c>
      <c r="B43" s="731">
        <v>1132.6600000000001</v>
      </c>
      <c r="C43" s="749">
        <f t="shared" si="0"/>
        <v>1158.8244460000001</v>
      </c>
      <c r="D43" s="748"/>
    </row>
    <row r="44" spans="1:4" ht="15" thickBot="1">
      <c r="A44" s="737" t="s">
        <v>379</v>
      </c>
      <c r="B44" s="738"/>
      <c r="C44" s="749"/>
      <c r="D44" s="619"/>
    </row>
    <row r="45" spans="1:4" ht="15" thickBot="1">
      <c r="A45" s="736" t="s">
        <v>380</v>
      </c>
      <c r="B45" s="731">
        <v>4820.22</v>
      </c>
      <c r="C45" s="749">
        <f t="shared" si="0"/>
        <v>4931.5670819999996</v>
      </c>
      <c r="D45" s="748"/>
    </row>
    <row r="46" spans="1:4" ht="15" thickBot="1">
      <c r="A46" s="736" t="s">
        <v>381</v>
      </c>
      <c r="B46" s="731">
        <v>1704.83</v>
      </c>
      <c r="C46" s="749">
        <f t="shared" si="0"/>
        <v>1744.2115729999998</v>
      </c>
      <c r="D46" s="748"/>
    </row>
    <row r="47" spans="1:4" ht="15" thickBot="1">
      <c r="A47" s="737" t="s">
        <v>382</v>
      </c>
      <c r="B47" s="738"/>
      <c r="C47" s="749"/>
      <c r="D47" s="619"/>
    </row>
    <row r="48" spans="1:4" ht="15" thickBot="1">
      <c r="A48" s="736" t="s">
        <v>383</v>
      </c>
      <c r="B48" s="731">
        <v>1704.83</v>
      </c>
      <c r="C48" s="749">
        <f t="shared" si="0"/>
        <v>1744.2115729999998</v>
      </c>
      <c r="D48" s="748"/>
    </row>
    <row r="49" spans="1:7" ht="15" thickBot="1">
      <c r="A49" s="736" t="s">
        <v>384</v>
      </c>
      <c r="B49" s="731">
        <v>1704.83</v>
      </c>
      <c r="C49" s="749">
        <f t="shared" si="0"/>
        <v>1744.2115729999998</v>
      </c>
      <c r="D49" s="748"/>
    </row>
    <row r="50" spans="1:7" ht="15" thickBot="1">
      <c r="A50" s="736" t="s">
        <v>385</v>
      </c>
      <c r="B50" s="746">
        <v>47.68</v>
      </c>
      <c r="C50" s="749">
        <f t="shared" si="0"/>
        <v>48.781407999999992</v>
      </c>
      <c r="D50" s="618"/>
    </row>
    <row r="51" spans="1:7" ht="15" thickBot="1">
      <c r="A51" s="737" t="s">
        <v>386</v>
      </c>
      <c r="B51" s="738"/>
      <c r="C51" s="749"/>
      <c r="D51" s="619"/>
    </row>
    <row r="52" spans="1:7" ht="15" thickBot="1">
      <c r="A52" s="736" t="s">
        <v>387</v>
      </c>
      <c r="B52" s="731">
        <v>2262.59</v>
      </c>
      <c r="C52" s="749">
        <f t="shared" si="0"/>
        <v>2314.8558290000001</v>
      </c>
      <c r="D52" s="748"/>
    </row>
    <row r="53" spans="1:7" ht="15" thickBot="1">
      <c r="A53" s="736" t="s">
        <v>388</v>
      </c>
      <c r="B53" s="731">
        <v>499.77</v>
      </c>
      <c r="C53" s="749">
        <f t="shared" si="0"/>
        <v>511.31468699999994</v>
      </c>
      <c r="D53" s="748"/>
    </row>
    <row r="54" spans="1:7" ht="15" thickBot="1">
      <c r="A54" s="736" t="s">
        <v>389</v>
      </c>
      <c r="B54" s="731">
        <v>3977.15</v>
      </c>
      <c r="C54" s="749">
        <f t="shared" si="0"/>
        <v>4069.0221649999999</v>
      </c>
      <c r="D54" s="748"/>
    </row>
    <row r="55" spans="1:7" ht="15" thickBot="1">
      <c r="A55" s="737" t="s">
        <v>390</v>
      </c>
      <c r="B55" s="738"/>
      <c r="C55" s="749"/>
      <c r="D55" s="619"/>
    </row>
    <row r="56" spans="1:7" ht="15" thickBot="1">
      <c r="A56" s="729" t="s">
        <v>391</v>
      </c>
      <c r="B56" s="731">
        <v>1633.59</v>
      </c>
      <c r="C56" s="749">
        <f t="shared" si="0"/>
        <v>1671.3259289999999</v>
      </c>
      <c r="D56" s="748"/>
    </row>
    <row r="57" spans="1:7" ht="15" thickBot="1">
      <c r="A57" s="729" t="s">
        <v>392</v>
      </c>
      <c r="B57" s="731">
        <v>27.56</v>
      </c>
      <c r="C57" s="749">
        <f t="shared" si="0"/>
        <v>28.196635999999994</v>
      </c>
      <c r="D57" s="748"/>
      <c r="E57" s="726"/>
      <c r="F57" s="726"/>
      <c r="G57" s="726"/>
    </row>
    <row r="58" spans="1:7" ht="15" thickBot="1">
      <c r="A58" s="742" t="s">
        <v>393</v>
      </c>
      <c r="B58" s="743"/>
      <c r="C58" s="743"/>
      <c r="D58" s="747"/>
      <c r="E58" s="726"/>
      <c r="F58" s="726"/>
      <c r="G58" s="726"/>
    </row>
    <row r="59" spans="1:7" ht="15" thickBot="1">
      <c r="A59" s="729" t="s">
        <v>394</v>
      </c>
      <c r="B59" s="730" t="s">
        <v>395</v>
      </c>
      <c r="C59" s="730" t="s">
        <v>395</v>
      </c>
      <c r="D59" s="617"/>
      <c r="E59" s="726"/>
      <c r="F59" s="726"/>
      <c r="G59" s="726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EB35A-F7B0-4D3F-9A7C-8F4C8405D9A5}">
  <sheetPr>
    <tabColor theme="3" tint="0.59999389629810485"/>
    <pageSetUpPr fitToPage="1"/>
  </sheetPr>
  <dimension ref="A1:AK56"/>
  <sheetViews>
    <sheetView zoomScale="75" zoomScaleNormal="75" zoomScalePageLayoutView="75" workbookViewId="0">
      <selection activeCell="I34" sqref="I34"/>
    </sheetView>
  </sheetViews>
  <sheetFormatPr defaultColWidth="9.08984375" defaultRowHeight="20.25" customHeight="1"/>
  <cols>
    <col min="1" max="1" width="15.453125" style="1184" customWidth="1"/>
    <col min="2" max="2" width="18.6328125" style="1184" bestFit="1" customWidth="1"/>
    <col min="3" max="3" width="17.6328125" style="1184" customWidth="1"/>
    <col min="4" max="4" width="16.6328125" style="1184" bestFit="1" customWidth="1"/>
    <col min="5" max="5" width="15.453125" style="1184" customWidth="1"/>
    <col min="6" max="6" width="64.90625" style="1184" customWidth="1"/>
    <col min="7" max="7" width="3.6328125" style="1184" customWidth="1"/>
    <col min="8" max="8" width="21.6328125" style="1184" customWidth="1"/>
    <col min="9" max="9" width="12.54296875" style="1184" customWidth="1"/>
    <col min="10" max="10" width="17.453125" style="1187" customWidth="1"/>
    <col min="11" max="11" width="14" style="1187" customWidth="1"/>
    <col min="12" max="12" width="17.453125" style="1187" customWidth="1"/>
    <col min="13" max="13" width="15.54296875" style="1184" customWidth="1"/>
    <col min="14" max="14" width="18.6328125" style="1184" customWidth="1"/>
    <col min="15" max="15" width="18.453125" style="1184" customWidth="1"/>
    <col min="16" max="16" width="15" style="1187" customWidth="1"/>
    <col min="17" max="17" width="14.453125" style="1187" customWidth="1"/>
    <col min="18" max="18" width="20" style="1187" customWidth="1"/>
    <col min="19" max="19" width="9.08984375" style="1184"/>
    <col min="20" max="20" width="17.453125" style="1184" customWidth="1"/>
    <col min="21" max="21" width="22.6328125" style="1184" customWidth="1"/>
    <col min="22" max="22" width="15.453125" style="1187" customWidth="1"/>
    <col min="23" max="23" width="14" style="1187" customWidth="1"/>
    <col min="24" max="24" width="16.6328125" style="1187" customWidth="1"/>
    <col min="25" max="25" width="9.08984375" style="1187"/>
    <col min="26" max="26" width="14.36328125" style="1187" customWidth="1"/>
    <col min="27" max="30" width="9.08984375" style="1187"/>
    <col min="31" max="256" width="9.08984375" style="1184"/>
    <col min="257" max="257" width="15.453125" style="1184" customWidth="1"/>
    <col min="258" max="258" width="18.6328125" style="1184" bestFit="1" customWidth="1"/>
    <col min="259" max="259" width="17.6328125" style="1184" customWidth="1"/>
    <col min="260" max="260" width="16.6328125" style="1184" bestFit="1" customWidth="1"/>
    <col min="261" max="261" width="15.453125" style="1184" customWidth="1"/>
    <col min="262" max="262" width="64.90625" style="1184" customWidth="1"/>
    <col min="263" max="263" width="3.6328125" style="1184" customWidth="1"/>
    <col min="264" max="264" width="21.6328125" style="1184" customWidth="1"/>
    <col min="265" max="265" width="12.54296875" style="1184" customWidth="1"/>
    <col min="266" max="266" width="17.453125" style="1184" customWidth="1"/>
    <col min="267" max="267" width="14" style="1184" customWidth="1"/>
    <col min="268" max="268" width="17.453125" style="1184" customWidth="1"/>
    <col min="269" max="269" width="15.54296875" style="1184" customWidth="1"/>
    <col min="270" max="270" width="18.6328125" style="1184" customWidth="1"/>
    <col min="271" max="271" width="18.453125" style="1184" customWidth="1"/>
    <col min="272" max="272" width="15" style="1184" customWidth="1"/>
    <col min="273" max="273" width="14.453125" style="1184" customWidth="1"/>
    <col min="274" max="274" width="20" style="1184" customWidth="1"/>
    <col min="275" max="275" width="9.08984375" style="1184"/>
    <col min="276" max="276" width="17.453125" style="1184" customWidth="1"/>
    <col min="277" max="277" width="22.6328125" style="1184" customWidth="1"/>
    <col min="278" max="278" width="15.453125" style="1184" customWidth="1"/>
    <col min="279" max="279" width="14" style="1184" customWidth="1"/>
    <col min="280" max="280" width="16.6328125" style="1184" customWidth="1"/>
    <col min="281" max="281" width="9.08984375" style="1184"/>
    <col min="282" max="282" width="14.36328125" style="1184" customWidth="1"/>
    <col min="283" max="512" width="9.08984375" style="1184"/>
    <col min="513" max="513" width="15.453125" style="1184" customWidth="1"/>
    <col min="514" max="514" width="18.6328125" style="1184" bestFit="1" customWidth="1"/>
    <col min="515" max="515" width="17.6328125" style="1184" customWidth="1"/>
    <col min="516" max="516" width="16.6328125" style="1184" bestFit="1" customWidth="1"/>
    <col min="517" max="517" width="15.453125" style="1184" customWidth="1"/>
    <col min="518" max="518" width="64.90625" style="1184" customWidth="1"/>
    <col min="519" max="519" width="3.6328125" style="1184" customWidth="1"/>
    <col min="520" max="520" width="21.6328125" style="1184" customWidth="1"/>
    <col min="521" max="521" width="12.54296875" style="1184" customWidth="1"/>
    <col min="522" max="522" width="17.453125" style="1184" customWidth="1"/>
    <col min="523" max="523" width="14" style="1184" customWidth="1"/>
    <col min="524" max="524" width="17.453125" style="1184" customWidth="1"/>
    <col min="525" max="525" width="15.54296875" style="1184" customWidth="1"/>
    <col min="526" max="526" width="18.6328125" style="1184" customWidth="1"/>
    <col min="527" max="527" width="18.453125" style="1184" customWidth="1"/>
    <col min="528" max="528" width="15" style="1184" customWidth="1"/>
    <col min="529" max="529" width="14.453125" style="1184" customWidth="1"/>
    <col min="530" max="530" width="20" style="1184" customWidth="1"/>
    <col min="531" max="531" width="9.08984375" style="1184"/>
    <col min="532" max="532" width="17.453125" style="1184" customWidth="1"/>
    <col min="533" max="533" width="22.6328125" style="1184" customWidth="1"/>
    <col min="534" max="534" width="15.453125" style="1184" customWidth="1"/>
    <col min="535" max="535" width="14" style="1184" customWidth="1"/>
    <col min="536" max="536" width="16.6328125" style="1184" customWidth="1"/>
    <col min="537" max="537" width="9.08984375" style="1184"/>
    <col min="538" max="538" width="14.36328125" style="1184" customWidth="1"/>
    <col min="539" max="768" width="9.08984375" style="1184"/>
    <col min="769" max="769" width="15.453125" style="1184" customWidth="1"/>
    <col min="770" max="770" width="18.6328125" style="1184" bestFit="1" customWidth="1"/>
    <col min="771" max="771" width="17.6328125" style="1184" customWidth="1"/>
    <col min="772" max="772" width="16.6328125" style="1184" bestFit="1" customWidth="1"/>
    <col min="773" max="773" width="15.453125" style="1184" customWidth="1"/>
    <col min="774" max="774" width="64.90625" style="1184" customWidth="1"/>
    <col min="775" max="775" width="3.6328125" style="1184" customWidth="1"/>
    <col min="776" max="776" width="21.6328125" style="1184" customWidth="1"/>
    <col min="777" max="777" width="12.54296875" style="1184" customWidth="1"/>
    <col min="778" max="778" width="17.453125" style="1184" customWidth="1"/>
    <col min="779" max="779" width="14" style="1184" customWidth="1"/>
    <col min="780" max="780" width="17.453125" style="1184" customWidth="1"/>
    <col min="781" max="781" width="15.54296875" style="1184" customWidth="1"/>
    <col min="782" max="782" width="18.6328125" style="1184" customWidth="1"/>
    <col min="783" max="783" width="18.453125" style="1184" customWidth="1"/>
    <col min="784" max="784" width="15" style="1184" customWidth="1"/>
    <col min="785" max="785" width="14.453125" style="1184" customWidth="1"/>
    <col min="786" max="786" width="20" style="1184" customWidth="1"/>
    <col min="787" max="787" width="9.08984375" style="1184"/>
    <col min="788" max="788" width="17.453125" style="1184" customWidth="1"/>
    <col min="789" max="789" width="22.6328125" style="1184" customWidth="1"/>
    <col min="790" max="790" width="15.453125" style="1184" customWidth="1"/>
    <col min="791" max="791" width="14" style="1184" customWidth="1"/>
    <col min="792" max="792" width="16.6328125" style="1184" customWidth="1"/>
    <col min="793" max="793" width="9.08984375" style="1184"/>
    <col min="794" max="794" width="14.36328125" style="1184" customWidth="1"/>
    <col min="795" max="1024" width="9.08984375" style="1184"/>
    <col min="1025" max="1025" width="15.453125" style="1184" customWidth="1"/>
    <col min="1026" max="1026" width="18.6328125" style="1184" bestFit="1" customWidth="1"/>
    <col min="1027" max="1027" width="17.6328125" style="1184" customWidth="1"/>
    <col min="1028" max="1028" width="16.6328125" style="1184" bestFit="1" customWidth="1"/>
    <col min="1029" max="1029" width="15.453125" style="1184" customWidth="1"/>
    <col min="1030" max="1030" width="64.90625" style="1184" customWidth="1"/>
    <col min="1031" max="1031" width="3.6328125" style="1184" customWidth="1"/>
    <col min="1032" max="1032" width="21.6328125" style="1184" customWidth="1"/>
    <col min="1033" max="1033" width="12.54296875" style="1184" customWidth="1"/>
    <col min="1034" max="1034" width="17.453125" style="1184" customWidth="1"/>
    <col min="1035" max="1035" width="14" style="1184" customWidth="1"/>
    <col min="1036" max="1036" width="17.453125" style="1184" customWidth="1"/>
    <col min="1037" max="1037" width="15.54296875" style="1184" customWidth="1"/>
    <col min="1038" max="1038" width="18.6328125" style="1184" customWidth="1"/>
    <col min="1039" max="1039" width="18.453125" style="1184" customWidth="1"/>
    <col min="1040" max="1040" width="15" style="1184" customWidth="1"/>
    <col min="1041" max="1041" width="14.453125" style="1184" customWidth="1"/>
    <col min="1042" max="1042" width="20" style="1184" customWidth="1"/>
    <col min="1043" max="1043" width="9.08984375" style="1184"/>
    <col min="1044" max="1044" width="17.453125" style="1184" customWidth="1"/>
    <col min="1045" max="1045" width="22.6328125" style="1184" customWidth="1"/>
    <col min="1046" max="1046" width="15.453125" style="1184" customWidth="1"/>
    <col min="1047" max="1047" width="14" style="1184" customWidth="1"/>
    <col min="1048" max="1048" width="16.6328125" style="1184" customWidth="1"/>
    <col min="1049" max="1049" width="9.08984375" style="1184"/>
    <col min="1050" max="1050" width="14.36328125" style="1184" customWidth="1"/>
    <col min="1051" max="1280" width="9.08984375" style="1184"/>
    <col min="1281" max="1281" width="15.453125" style="1184" customWidth="1"/>
    <col min="1282" max="1282" width="18.6328125" style="1184" bestFit="1" customWidth="1"/>
    <col min="1283" max="1283" width="17.6328125" style="1184" customWidth="1"/>
    <col min="1284" max="1284" width="16.6328125" style="1184" bestFit="1" customWidth="1"/>
    <col min="1285" max="1285" width="15.453125" style="1184" customWidth="1"/>
    <col min="1286" max="1286" width="64.90625" style="1184" customWidth="1"/>
    <col min="1287" max="1287" width="3.6328125" style="1184" customWidth="1"/>
    <col min="1288" max="1288" width="21.6328125" style="1184" customWidth="1"/>
    <col min="1289" max="1289" width="12.54296875" style="1184" customWidth="1"/>
    <col min="1290" max="1290" width="17.453125" style="1184" customWidth="1"/>
    <col min="1291" max="1291" width="14" style="1184" customWidth="1"/>
    <col min="1292" max="1292" width="17.453125" style="1184" customWidth="1"/>
    <col min="1293" max="1293" width="15.54296875" style="1184" customWidth="1"/>
    <col min="1294" max="1294" width="18.6328125" style="1184" customWidth="1"/>
    <col min="1295" max="1295" width="18.453125" style="1184" customWidth="1"/>
    <col min="1296" max="1296" width="15" style="1184" customWidth="1"/>
    <col min="1297" max="1297" width="14.453125" style="1184" customWidth="1"/>
    <col min="1298" max="1298" width="20" style="1184" customWidth="1"/>
    <col min="1299" max="1299" width="9.08984375" style="1184"/>
    <col min="1300" max="1300" width="17.453125" style="1184" customWidth="1"/>
    <col min="1301" max="1301" width="22.6328125" style="1184" customWidth="1"/>
    <col min="1302" max="1302" width="15.453125" style="1184" customWidth="1"/>
    <col min="1303" max="1303" width="14" style="1184" customWidth="1"/>
    <col min="1304" max="1304" width="16.6328125" style="1184" customWidth="1"/>
    <col min="1305" max="1305" width="9.08984375" style="1184"/>
    <col min="1306" max="1306" width="14.36328125" style="1184" customWidth="1"/>
    <col min="1307" max="1536" width="9.08984375" style="1184"/>
    <col min="1537" max="1537" width="15.453125" style="1184" customWidth="1"/>
    <col min="1538" max="1538" width="18.6328125" style="1184" bestFit="1" customWidth="1"/>
    <col min="1539" max="1539" width="17.6328125" style="1184" customWidth="1"/>
    <col min="1540" max="1540" width="16.6328125" style="1184" bestFit="1" customWidth="1"/>
    <col min="1541" max="1541" width="15.453125" style="1184" customWidth="1"/>
    <col min="1542" max="1542" width="64.90625" style="1184" customWidth="1"/>
    <col min="1543" max="1543" width="3.6328125" style="1184" customWidth="1"/>
    <col min="1544" max="1544" width="21.6328125" style="1184" customWidth="1"/>
    <col min="1545" max="1545" width="12.54296875" style="1184" customWidth="1"/>
    <col min="1546" max="1546" width="17.453125" style="1184" customWidth="1"/>
    <col min="1547" max="1547" width="14" style="1184" customWidth="1"/>
    <col min="1548" max="1548" width="17.453125" style="1184" customWidth="1"/>
    <col min="1549" max="1549" width="15.54296875" style="1184" customWidth="1"/>
    <col min="1550" max="1550" width="18.6328125" style="1184" customWidth="1"/>
    <col min="1551" max="1551" width="18.453125" style="1184" customWidth="1"/>
    <col min="1552" max="1552" width="15" style="1184" customWidth="1"/>
    <col min="1553" max="1553" width="14.453125" style="1184" customWidth="1"/>
    <col min="1554" max="1554" width="20" style="1184" customWidth="1"/>
    <col min="1555" max="1555" width="9.08984375" style="1184"/>
    <col min="1556" max="1556" width="17.453125" style="1184" customWidth="1"/>
    <col min="1557" max="1557" width="22.6328125" style="1184" customWidth="1"/>
    <col min="1558" max="1558" width="15.453125" style="1184" customWidth="1"/>
    <col min="1559" max="1559" width="14" style="1184" customWidth="1"/>
    <col min="1560" max="1560" width="16.6328125" style="1184" customWidth="1"/>
    <col min="1561" max="1561" width="9.08984375" style="1184"/>
    <col min="1562" max="1562" width="14.36328125" style="1184" customWidth="1"/>
    <col min="1563" max="1792" width="9.08984375" style="1184"/>
    <col min="1793" max="1793" width="15.453125" style="1184" customWidth="1"/>
    <col min="1794" max="1794" width="18.6328125" style="1184" bestFit="1" customWidth="1"/>
    <col min="1795" max="1795" width="17.6328125" style="1184" customWidth="1"/>
    <col min="1796" max="1796" width="16.6328125" style="1184" bestFit="1" customWidth="1"/>
    <col min="1797" max="1797" width="15.453125" style="1184" customWidth="1"/>
    <col min="1798" max="1798" width="64.90625" style="1184" customWidth="1"/>
    <col min="1799" max="1799" width="3.6328125" style="1184" customWidth="1"/>
    <col min="1800" max="1800" width="21.6328125" style="1184" customWidth="1"/>
    <col min="1801" max="1801" width="12.54296875" style="1184" customWidth="1"/>
    <col min="1802" max="1802" width="17.453125" style="1184" customWidth="1"/>
    <col min="1803" max="1803" width="14" style="1184" customWidth="1"/>
    <col min="1804" max="1804" width="17.453125" style="1184" customWidth="1"/>
    <col min="1805" max="1805" width="15.54296875" style="1184" customWidth="1"/>
    <col min="1806" max="1806" width="18.6328125" style="1184" customWidth="1"/>
    <col min="1807" max="1807" width="18.453125" style="1184" customWidth="1"/>
    <col min="1808" max="1808" width="15" style="1184" customWidth="1"/>
    <col min="1809" max="1809" width="14.453125" style="1184" customWidth="1"/>
    <col min="1810" max="1810" width="20" style="1184" customWidth="1"/>
    <col min="1811" max="1811" width="9.08984375" style="1184"/>
    <col min="1812" max="1812" width="17.453125" style="1184" customWidth="1"/>
    <col min="1813" max="1813" width="22.6328125" style="1184" customWidth="1"/>
    <col min="1814" max="1814" width="15.453125" style="1184" customWidth="1"/>
    <col min="1815" max="1815" width="14" style="1184" customWidth="1"/>
    <col min="1816" max="1816" width="16.6328125" style="1184" customWidth="1"/>
    <col min="1817" max="1817" width="9.08984375" style="1184"/>
    <col min="1818" max="1818" width="14.36328125" style="1184" customWidth="1"/>
    <col min="1819" max="2048" width="9.08984375" style="1184"/>
    <col min="2049" max="2049" width="15.453125" style="1184" customWidth="1"/>
    <col min="2050" max="2050" width="18.6328125" style="1184" bestFit="1" customWidth="1"/>
    <col min="2051" max="2051" width="17.6328125" style="1184" customWidth="1"/>
    <col min="2052" max="2052" width="16.6328125" style="1184" bestFit="1" customWidth="1"/>
    <col min="2053" max="2053" width="15.453125" style="1184" customWidth="1"/>
    <col min="2054" max="2054" width="64.90625" style="1184" customWidth="1"/>
    <col min="2055" max="2055" width="3.6328125" style="1184" customWidth="1"/>
    <col min="2056" max="2056" width="21.6328125" style="1184" customWidth="1"/>
    <col min="2057" max="2057" width="12.54296875" style="1184" customWidth="1"/>
    <col min="2058" max="2058" width="17.453125" style="1184" customWidth="1"/>
    <col min="2059" max="2059" width="14" style="1184" customWidth="1"/>
    <col min="2060" max="2060" width="17.453125" style="1184" customWidth="1"/>
    <col min="2061" max="2061" width="15.54296875" style="1184" customWidth="1"/>
    <col min="2062" max="2062" width="18.6328125" style="1184" customWidth="1"/>
    <col min="2063" max="2063" width="18.453125" style="1184" customWidth="1"/>
    <col min="2064" max="2064" width="15" style="1184" customWidth="1"/>
    <col min="2065" max="2065" width="14.453125" style="1184" customWidth="1"/>
    <col min="2066" max="2066" width="20" style="1184" customWidth="1"/>
    <col min="2067" max="2067" width="9.08984375" style="1184"/>
    <col min="2068" max="2068" width="17.453125" style="1184" customWidth="1"/>
    <col min="2069" max="2069" width="22.6328125" style="1184" customWidth="1"/>
    <col min="2070" max="2070" width="15.453125" style="1184" customWidth="1"/>
    <col min="2071" max="2071" width="14" style="1184" customWidth="1"/>
    <col min="2072" max="2072" width="16.6328125" style="1184" customWidth="1"/>
    <col min="2073" max="2073" width="9.08984375" style="1184"/>
    <col min="2074" max="2074" width="14.36328125" style="1184" customWidth="1"/>
    <col min="2075" max="2304" width="9.08984375" style="1184"/>
    <col min="2305" max="2305" width="15.453125" style="1184" customWidth="1"/>
    <col min="2306" max="2306" width="18.6328125" style="1184" bestFit="1" customWidth="1"/>
    <col min="2307" max="2307" width="17.6328125" style="1184" customWidth="1"/>
    <col min="2308" max="2308" width="16.6328125" style="1184" bestFit="1" customWidth="1"/>
    <col min="2309" max="2309" width="15.453125" style="1184" customWidth="1"/>
    <col min="2310" max="2310" width="64.90625" style="1184" customWidth="1"/>
    <col min="2311" max="2311" width="3.6328125" style="1184" customWidth="1"/>
    <col min="2312" max="2312" width="21.6328125" style="1184" customWidth="1"/>
    <col min="2313" max="2313" width="12.54296875" style="1184" customWidth="1"/>
    <col min="2314" max="2314" width="17.453125" style="1184" customWidth="1"/>
    <col min="2315" max="2315" width="14" style="1184" customWidth="1"/>
    <col min="2316" max="2316" width="17.453125" style="1184" customWidth="1"/>
    <col min="2317" max="2317" width="15.54296875" style="1184" customWidth="1"/>
    <col min="2318" max="2318" width="18.6328125" style="1184" customWidth="1"/>
    <col min="2319" max="2319" width="18.453125" style="1184" customWidth="1"/>
    <col min="2320" max="2320" width="15" style="1184" customWidth="1"/>
    <col min="2321" max="2321" width="14.453125" style="1184" customWidth="1"/>
    <col min="2322" max="2322" width="20" style="1184" customWidth="1"/>
    <col min="2323" max="2323" width="9.08984375" style="1184"/>
    <col min="2324" max="2324" width="17.453125" style="1184" customWidth="1"/>
    <col min="2325" max="2325" width="22.6328125" style="1184" customWidth="1"/>
    <col min="2326" max="2326" width="15.453125" style="1184" customWidth="1"/>
    <col min="2327" max="2327" width="14" style="1184" customWidth="1"/>
    <col min="2328" max="2328" width="16.6328125" style="1184" customWidth="1"/>
    <col min="2329" max="2329" width="9.08984375" style="1184"/>
    <col min="2330" max="2330" width="14.36328125" style="1184" customWidth="1"/>
    <col min="2331" max="2560" width="9.08984375" style="1184"/>
    <col min="2561" max="2561" width="15.453125" style="1184" customWidth="1"/>
    <col min="2562" max="2562" width="18.6328125" style="1184" bestFit="1" customWidth="1"/>
    <col min="2563" max="2563" width="17.6328125" style="1184" customWidth="1"/>
    <col min="2564" max="2564" width="16.6328125" style="1184" bestFit="1" customWidth="1"/>
    <col min="2565" max="2565" width="15.453125" style="1184" customWidth="1"/>
    <col min="2566" max="2566" width="64.90625" style="1184" customWidth="1"/>
    <col min="2567" max="2567" width="3.6328125" style="1184" customWidth="1"/>
    <col min="2568" max="2568" width="21.6328125" style="1184" customWidth="1"/>
    <col min="2569" max="2569" width="12.54296875" style="1184" customWidth="1"/>
    <col min="2570" max="2570" width="17.453125" style="1184" customWidth="1"/>
    <col min="2571" max="2571" width="14" style="1184" customWidth="1"/>
    <col min="2572" max="2572" width="17.453125" style="1184" customWidth="1"/>
    <col min="2573" max="2573" width="15.54296875" style="1184" customWidth="1"/>
    <col min="2574" max="2574" width="18.6328125" style="1184" customWidth="1"/>
    <col min="2575" max="2575" width="18.453125" style="1184" customWidth="1"/>
    <col min="2576" max="2576" width="15" style="1184" customWidth="1"/>
    <col min="2577" max="2577" width="14.453125" style="1184" customWidth="1"/>
    <col min="2578" max="2578" width="20" style="1184" customWidth="1"/>
    <col min="2579" max="2579" width="9.08984375" style="1184"/>
    <col min="2580" max="2580" width="17.453125" style="1184" customWidth="1"/>
    <col min="2581" max="2581" width="22.6328125" style="1184" customWidth="1"/>
    <col min="2582" max="2582" width="15.453125" style="1184" customWidth="1"/>
    <col min="2583" max="2583" width="14" style="1184" customWidth="1"/>
    <col min="2584" max="2584" width="16.6328125" style="1184" customWidth="1"/>
    <col min="2585" max="2585" width="9.08984375" style="1184"/>
    <col min="2586" max="2586" width="14.36328125" style="1184" customWidth="1"/>
    <col min="2587" max="2816" width="9.08984375" style="1184"/>
    <col min="2817" max="2817" width="15.453125" style="1184" customWidth="1"/>
    <col min="2818" max="2818" width="18.6328125" style="1184" bestFit="1" customWidth="1"/>
    <col min="2819" max="2819" width="17.6328125" style="1184" customWidth="1"/>
    <col min="2820" max="2820" width="16.6328125" style="1184" bestFit="1" customWidth="1"/>
    <col min="2821" max="2821" width="15.453125" style="1184" customWidth="1"/>
    <col min="2822" max="2822" width="64.90625" style="1184" customWidth="1"/>
    <col min="2823" max="2823" width="3.6328125" style="1184" customWidth="1"/>
    <col min="2824" max="2824" width="21.6328125" style="1184" customWidth="1"/>
    <col min="2825" max="2825" width="12.54296875" style="1184" customWidth="1"/>
    <col min="2826" max="2826" width="17.453125" style="1184" customWidth="1"/>
    <col min="2827" max="2827" width="14" style="1184" customWidth="1"/>
    <col min="2828" max="2828" width="17.453125" style="1184" customWidth="1"/>
    <col min="2829" max="2829" width="15.54296875" style="1184" customWidth="1"/>
    <col min="2830" max="2830" width="18.6328125" style="1184" customWidth="1"/>
    <col min="2831" max="2831" width="18.453125" style="1184" customWidth="1"/>
    <col min="2832" max="2832" width="15" style="1184" customWidth="1"/>
    <col min="2833" max="2833" width="14.453125" style="1184" customWidth="1"/>
    <col min="2834" max="2834" width="20" style="1184" customWidth="1"/>
    <col min="2835" max="2835" width="9.08984375" style="1184"/>
    <col min="2836" max="2836" width="17.453125" style="1184" customWidth="1"/>
    <col min="2837" max="2837" width="22.6328125" style="1184" customWidth="1"/>
    <col min="2838" max="2838" width="15.453125" style="1184" customWidth="1"/>
    <col min="2839" max="2839" width="14" style="1184" customWidth="1"/>
    <col min="2840" max="2840" width="16.6328125" style="1184" customWidth="1"/>
    <col min="2841" max="2841" width="9.08984375" style="1184"/>
    <col min="2842" max="2842" width="14.36328125" style="1184" customWidth="1"/>
    <col min="2843" max="3072" width="9.08984375" style="1184"/>
    <col min="3073" max="3073" width="15.453125" style="1184" customWidth="1"/>
    <col min="3074" max="3074" width="18.6328125" style="1184" bestFit="1" customWidth="1"/>
    <col min="3075" max="3075" width="17.6328125" style="1184" customWidth="1"/>
    <col min="3076" max="3076" width="16.6328125" style="1184" bestFit="1" customWidth="1"/>
    <col min="3077" max="3077" width="15.453125" style="1184" customWidth="1"/>
    <col min="3078" max="3078" width="64.90625" style="1184" customWidth="1"/>
    <col min="3079" max="3079" width="3.6328125" style="1184" customWidth="1"/>
    <col min="3080" max="3080" width="21.6328125" style="1184" customWidth="1"/>
    <col min="3081" max="3081" width="12.54296875" style="1184" customWidth="1"/>
    <col min="3082" max="3082" width="17.453125" style="1184" customWidth="1"/>
    <col min="3083" max="3083" width="14" style="1184" customWidth="1"/>
    <col min="3084" max="3084" width="17.453125" style="1184" customWidth="1"/>
    <col min="3085" max="3085" width="15.54296875" style="1184" customWidth="1"/>
    <col min="3086" max="3086" width="18.6328125" style="1184" customWidth="1"/>
    <col min="3087" max="3087" width="18.453125" style="1184" customWidth="1"/>
    <col min="3088" max="3088" width="15" style="1184" customWidth="1"/>
    <col min="3089" max="3089" width="14.453125" style="1184" customWidth="1"/>
    <col min="3090" max="3090" width="20" style="1184" customWidth="1"/>
    <col min="3091" max="3091" width="9.08984375" style="1184"/>
    <col min="3092" max="3092" width="17.453125" style="1184" customWidth="1"/>
    <col min="3093" max="3093" width="22.6328125" style="1184" customWidth="1"/>
    <col min="3094" max="3094" width="15.453125" style="1184" customWidth="1"/>
    <col min="3095" max="3095" width="14" style="1184" customWidth="1"/>
    <col min="3096" max="3096" width="16.6328125" style="1184" customWidth="1"/>
    <col min="3097" max="3097" width="9.08984375" style="1184"/>
    <col min="3098" max="3098" width="14.36328125" style="1184" customWidth="1"/>
    <col min="3099" max="3328" width="9.08984375" style="1184"/>
    <col min="3329" max="3329" width="15.453125" style="1184" customWidth="1"/>
    <col min="3330" max="3330" width="18.6328125" style="1184" bestFit="1" customWidth="1"/>
    <col min="3331" max="3331" width="17.6328125" style="1184" customWidth="1"/>
    <col min="3332" max="3332" width="16.6328125" style="1184" bestFit="1" customWidth="1"/>
    <col min="3333" max="3333" width="15.453125" style="1184" customWidth="1"/>
    <col min="3334" max="3334" width="64.90625" style="1184" customWidth="1"/>
    <col min="3335" max="3335" width="3.6328125" style="1184" customWidth="1"/>
    <col min="3336" max="3336" width="21.6328125" style="1184" customWidth="1"/>
    <col min="3337" max="3337" width="12.54296875" style="1184" customWidth="1"/>
    <col min="3338" max="3338" width="17.453125" style="1184" customWidth="1"/>
    <col min="3339" max="3339" width="14" style="1184" customWidth="1"/>
    <col min="3340" max="3340" width="17.453125" style="1184" customWidth="1"/>
    <col min="3341" max="3341" width="15.54296875" style="1184" customWidth="1"/>
    <col min="3342" max="3342" width="18.6328125" style="1184" customWidth="1"/>
    <col min="3343" max="3343" width="18.453125" style="1184" customWidth="1"/>
    <col min="3344" max="3344" width="15" style="1184" customWidth="1"/>
    <col min="3345" max="3345" width="14.453125" style="1184" customWidth="1"/>
    <col min="3346" max="3346" width="20" style="1184" customWidth="1"/>
    <col min="3347" max="3347" width="9.08984375" style="1184"/>
    <col min="3348" max="3348" width="17.453125" style="1184" customWidth="1"/>
    <col min="3349" max="3349" width="22.6328125" style="1184" customWidth="1"/>
    <col min="3350" max="3350" width="15.453125" style="1184" customWidth="1"/>
    <col min="3351" max="3351" width="14" style="1184" customWidth="1"/>
    <col min="3352" max="3352" width="16.6328125" style="1184" customWidth="1"/>
    <col min="3353" max="3353" width="9.08984375" style="1184"/>
    <col min="3354" max="3354" width="14.36328125" style="1184" customWidth="1"/>
    <col min="3355" max="3584" width="9.08984375" style="1184"/>
    <col min="3585" max="3585" width="15.453125" style="1184" customWidth="1"/>
    <col min="3586" max="3586" width="18.6328125" style="1184" bestFit="1" customWidth="1"/>
    <col min="3587" max="3587" width="17.6328125" style="1184" customWidth="1"/>
    <col min="3588" max="3588" width="16.6328125" style="1184" bestFit="1" customWidth="1"/>
    <col min="3589" max="3589" width="15.453125" style="1184" customWidth="1"/>
    <col min="3590" max="3590" width="64.90625" style="1184" customWidth="1"/>
    <col min="3591" max="3591" width="3.6328125" style="1184" customWidth="1"/>
    <col min="3592" max="3592" width="21.6328125" style="1184" customWidth="1"/>
    <col min="3593" max="3593" width="12.54296875" style="1184" customWidth="1"/>
    <col min="3594" max="3594" width="17.453125" style="1184" customWidth="1"/>
    <col min="3595" max="3595" width="14" style="1184" customWidth="1"/>
    <col min="3596" max="3596" width="17.453125" style="1184" customWidth="1"/>
    <col min="3597" max="3597" width="15.54296875" style="1184" customWidth="1"/>
    <col min="3598" max="3598" width="18.6328125" style="1184" customWidth="1"/>
    <col min="3599" max="3599" width="18.453125" style="1184" customWidth="1"/>
    <col min="3600" max="3600" width="15" style="1184" customWidth="1"/>
    <col min="3601" max="3601" width="14.453125" style="1184" customWidth="1"/>
    <col min="3602" max="3602" width="20" style="1184" customWidth="1"/>
    <col min="3603" max="3603" width="9.08984375" style="1184"/>
    <col min="3604" max="3604" width="17.453125" style="1184" customWidth="1"/>
    <col min="3605" max="3605" width="22.6328125" style="1184" customWidth="1"/>
    <col min="3606" max="3606" width="15.453125" style="1184" customWidth="1"/>
    <col min="3607" max="3607" width="14" style="1184" customWidth="1"/>
    <col min="3608" max="3608" width="16.6328125" style="1184" customWidth="1"/>
    <col min="3609" max="3609" width="9.08984375" style="1184"/>
    <col min="3610" max="3610" width="14.36328125" style="1184" customWidth="1"/>
    <col min="3611" max="3840" width="9.08984375" style="1184"/>
    <col min="3841" max="3841" width="15.453125" style="1184" customWidth="1"/>
    <col min="3842" max="3842" width="18.6328125" style="1184" bestFit="1" customWidth="1"/>
    <col min="3843" max="3843" width="17.6328125" style="1184" customWidth="1"/>
    <col min="3844" max="3844" width="16.6328125" style="1184" bestFit="1" customWidth="1"/>
    <col min="3845" max="3845" width="15.453125" style="1184" customWidth="1"/>
    <col min="3846" max="3846" width="64.90625" style="1184" customWidth="1"/>
    <col min="3847" max="3847" width="3.6328125" style="1184" customWidth="1"/>
    <col min="3848" max="3848" width="21.6328125" style="1184" customWidth="1"/>
    <col min="3849" max="3849" width="12.54296875" style="1184" customWidth="1"/>
    <col min="3850" max="3850" width="17.453125" style="1184" customWidth="1"/>
    <col min="3851" max="3851" width="14" style="1184" customWidth="1"/>
    <col min="3852" max="3852" width="17.453125" style="1184" customWidth="1"/>
    <col min="3853" max="3853" width="15.54296875" style="1184" customWidth="1"/>
    <col min="3854" max="3854" width="18.6328125" style="1184" customWidth="1"/>
    <col min="3855" max="3855" width="18.453125" style="1184" customWidth="1"/>
    <col min="3856" max="3856" width="15" style="1184" customWidth="1"/>
    <col min="3857" max="3857" width="14.453125" style="1184" customWidth="1"/>
    <col min="3858" max="3858" width="20" style="1184" customWidth="1"/>
    <col min="3859" max="3859" width="9.08984375" style="1184"/>
    <col min="3860" max="3860" width="17.453125" style="1184" customWidth="1"/>
    <col min="3861" max="3861" width="22.6328125" style="1184" customWidth="1"/>
    <col min="3862" max="3862" width="15.453125" style="1184" customWidth="1"/>
    <col min="3863" max="3863" width="14" style="1184" customWidth="1"/>
    <col min="3864" max="3864" width="16.6328125" style="1184" customWidth="1"/>
    <col min="3865" max="3865" width="9.08984375" style="1184"/>
    <col min="3866" max="3866" width="14.36328125" style="1184" customWidth="1"/>
    <col min="3867" max="4096" width="9.08984375" style="1184"/>
    <col min="4097" max="4097" width="15.453125" style="1184" customWidth="1"/>
    <col min="4098" max="4098" width="18.6328125" style="1184" bestFit="1" customWidth="1"/>
    <col min="4099" max="4099" width="17.6328125" style="1184" customWidth="1"/>
    <col min="4100" max="4100" width="16.6328125" style="1184" bestFit="1" customWidth="1"/>
    <col min="4101" max="4101" width="15.453125" style="1184" customWidth="1"/>
    <col min="4102" max="4102" width="64.90625" style="1184" customWidth="1"/>
    <col min="4103" max="4103" width="3.6328125" style="1184" customWidth="1"/>
    <col min="4104" max="4104" width="21.6328125" style="1184" customWidth="1"/>
    <col min="4105" max="4105" width="12.54296875" style="1184" customWidth="1"/>
    <col min="4106" max="4106" width="17.453125" style="1184" customWidth="1"/>
    <col min="4107" max="4107" width="14" style="1184" customWidth="1"/>
    <col min="4108" max="4108" width="17.453125" style="1184" customWidth="1"/>
    <col min="4109" max="4109" width="15.54296875" style="1184" customWidth="1"/>
    <col min="4110" max="4110" width="18.6328125" style="1184" customWidth="1"/>
    <col min="4111" max="4111" width="18.453125" style="1184" customWidth="1"/>
    <col min="4112" max="4112" width="15" style="1184" customWidth="1"/>
    <col min="4113" max="4113" width="14.453125" style="1184" customWidth="1"/>
    <col min="4114" max="4114" width="20" style="1184" customWidth="1"/>
    <col min="4115" max="4115" width="9.08984375" style="1184"/>
    <col min="4116" max="4116" width="17.453125" style="1184" customWidth="1"/>
    <col min="4117" max="4117" width="22.6328125" style="1184" customWidth="1"/>
    <col min="4118" max="4118" width="15.453125" style="1184" customWidth="1"/>
    <col min="4119" max="4119" width="14" style="1184" customWidth="1"/>
    <col min="4120" max="4120" width="16.6328125" style="1184" customWidth="1"/>
    <col min="4121" max="4121" width="9.08984375" style="1184"/>
    <col min="4122" max="4122" width="14.36328125" style="1184" customWidth="1"/>
    <col min="4123" max="4352" width="9.08984375" style="1184"/>
    <col min="4353" max="4353" width="15.453125" style="1184" customWidth="1"/>
    <col min="4354" max="4354" width="18.6328125" style="1184" bestFit="1" customWidth="1"/>
    <col min="4355" max="4355" width="17.6328125" style="1184" customWidth="1"/>
    <col min="4356" max="4356" width="16.6328125" style="1184" bestFit="1" customWidth="1"/>
    <col min="4357" max="4357" width="15.453125" style="1184" customWidth="1"/>
    <col min="4358" max="4358" width="64.90625" style="1184" customWidth="1"/>
    <col min="4359" max="4359" width="3.6328125" style="1184" customWidth="1"/>
    <col min="4360" max="4360" width="21.6328125" style="1184" customWidth="1"/>
    <col min="4361" max="4361" width="12.54296875" style="1184" customWidth="1"/>
    <col min="4362" max="4362" width="17.453125" style="1184" customWidth="1"/>
    <col min="4363" max="4363" width="14" style="1184" customWidth="1"/>
    <col min="4364" max="4364" width="17.453125" style="1184" customWidth="1"/>
    <col min="4365" max="4365" width="15.54296875" style="1184" customWidth="1"/>
    <col min="4366" max="4366" width="18.6328125" style="1184" customWidth="1"/>
    <col min="4367" max="4367" width="18.453125" style="1184" customWidth="1"/>
    <col min="4368" max="4368" width="15" style="1184" customWidth="1"/>
    <col min="4369" max="4369" width="14.453125" style="1184" customWidth="1"/>
    <col min="4370" max="4370" width="20" style="1184" customWidth="1"/>
    <col min="4371" max="4371" width="9.08984375" style="1184"/>
    <col min="4372" max="4372" width="17.453125" style="1184" customWidth="1"/>
    <col min="4373" max="4373" width="22.6328125" style="1184" customWidth="1"/>
    <col min="4374" max="4374" width="15.453125" style="1184" customWidth="1"/>
    <col min="4375" max="4375" width="14" style="1184" customWidth="1"/>
    <col min="4376" max="4376" width="16.6328125" style="1184" customWidth="1"/>
    <col min="4377" max="4377" width="9.08984375" style="1184"/>
    <col min="4378" max="4378" width="14.36328125" style="1184" customWidth="1"/>
    <col min="4379" max="4608" width="9.08984375" style="1184"/>
    <col min="4609" max="4609" width="15.453125" style="1184" customWidth="1"/>
    <col min="4610" max="4610" width="18.6328125" style="1184" bestFit="1" customWidth="1"/>
    <col min="4611" max="4611" width="17.6328125" style="1184" customWidth="1"/>
    <col min="4612" max="4612" width="16.6328125" style="1184" bestFit="1" customWidth="1"/>
    <col min="4613" max="4613" width="15.453125" style="1184" customWidth="1"/>
    <col min="4614" max="4614" width="64.90625" style="1184" customWidth="1"/>
    <col min="4615" max="4615" width="3.6328125" style="1184" customWidth="1"/>
    <col min="4616" max="4616" width="21.6328125" style="1184" customWidth="1"/>
    <col min="4617" max="4617" width="12.54296875" style="1184" customWidth="1"/>
    <col min="4618" max="4618" width="17.453125" style="1184" customWidth="1"/>
    <col min="4619" max="4619" width="14" style="1184" customWidth="1"/>
    <col min="4620" max="4620" width="17.453125" style="1184" customWidth="1"/>
    <col min="4621" max="4621" width="15.54296875" style="1184" customWidth="1"/>
    <col min="4622" max="4622" width="18.6328125" style="1184" customWidth="1"/>
    <col min="4623" max="4623" width="18.453125" style="1184" customWidth="1"/>
    <col min="4624" max="4624" width="15" style="1184" customWidth="1"/>
    <col min="4625" max="4625" width="14.453125" style="1184" customWidth="1"/>
    <col min="4626" max="4626" width="20" style="1184" customWidth="1"/>
    <col min="4627" max="4627" width="9.08984375" style="1184"/>
    <col min="4628" max="4628" width="17.453125" style="1184" customWidth="1"/>
    <col min="4629" max="4629" width="22.6328125" style="1184" customWidth="1"/>
    <col min="4630" max="4630" width="15.453125" style="1184" customWidth="1"/>
    <col min="4631" max="4631" width="14" style="1184" customWidth="1"/>
    <col min="4632" max="4632" width="16.6328125" style="1184" customWidth="1"/>
    <col min="4633" max="4633" width="9.08984375" style="1184"/>
    <col min="4634" max="4634" width="14.36328125" style="1184" customWidth="1"/>
    <col min="4635" max="4864" width="9.08984375" style="1184"/>
    <col min="4865" max="4865" width="15.453125" style="1184" customWidth="1"/>
    <col min="4866" max="4866" width="18.6328125" style="1184" bestFit="1" customWidth="1"/>
    <col min="4867" max="4867" width="17.6328125" style="1184" customWidth="1"/>
    <col min="4868" max="4868" width="16.6328125" style="1184" bestFit="1" customWidth="1"/>
    <col min="4869" max="4869" width="15.453125" style="1184" customWidth="1"/>
    <col min="4870" max="4870" width="64.90625" style="1184" customWidth="1"/>
    <col min="4871" max="4871" width="3.6328125" style="1184" customWidth="1"/>
    <col min="4872" max="4872" width="21.6328125" style="1184" customWidth="1"/>
    <col min="4873" max="4873" width="12.54296875" style="1184" customWidth="1"/>
    <col min="4874" max="4874" width="17.453125" style="1184" customWidth="1"/>
    <col min="4875" max="4875" width="14" style="1184" customWidth="1"/>
    <col min="4876" max="4876" width="17.453125" style="1184" customWidth="1"/>
    <col min="4877" max="4877" width="15.54296875" style="1184" customWidth="1"/>
    <col min="4878" max="4878" width="18.6328125" style="1184" customWidth="1"/>
    <col min="4879" max="4879" width="18.453125" style="1184" customWidth="1"/>
    <col min="4880" max="4880" width="15" style="1184" customWidth="1"/>
    <col min="4881" max="4881" width="14.453125" style="1184" customWidth="1"/>
    <col min="4882" max="4882" width="20" style="1184" customWidth="1"/>
    <col min="4883" max="4883" width="9.08984375" style="1184"/>
    <col min="4884" max="4884" width="17.453125" style="1184" customWidth="1"/>
    <col min="4885" max="4885" width="22.6328125" style="1184" customWidth="1"/>
    <col min="4886" max="4886" width="15.453125" style="1184" customWidth="1"/>
    <col min="4887" max="4887" width="14" style="1184" customWidth="1"/>
    <col min="4888" max="4888" width="16.6328125" style="1184" customWidth="1"/>
    <col min="4889" max="4889" width="9.08984375" style="1184"/>
    <col min="4890" max="4890" width="14.36328125" style="1184" customWidth="1"/>
    <col min="4891" max="5120" width="9.08984375" style="1184"/>
    <col min="5121" max="5121" width="15.453125" style="1184" customWidth="1"/>
    <col min="5122" max="5122" width="18.6328125" style="1184" bestFit="1" customWidth="1"/>
    <col min="5123" max="5123" width="17.6328125" style="1184" customWidth="1"/>
    <col min="5124" max="5124" width="16.6328125" style="1184" bestFit="1" customWidth="1"/>
    <col min="5125" max="5125" width="15.453125" style="1184" customWidth="1"/>
    <col min="5126" max="5126" width="64.90625" style="1184" customWidth="1"/>
    <col min="5127" max="5127" width="3.6328125" style="1184" customWidth="1"/>
    <col min="5128" max="5128" width="21.6328125" style="1184" customWidth="1"/>
    <col min="5129" max="5129" width="12.54296875" style="1184" customWidth="1"/>
    <col min="5130" max="5130" width="17.453125" style="1184" customWidth="1"/>
    <col min="5131" max="5131" width="14" style="1184" customWidth="1"/>
    <col min="5132" max="5132" width="17.453125" style="1184" customWidth="1"/>
    <col min="5133" max="5133" width="15.54296875" style="1184" customWidth="1"/>
    <col min="5134" max="5134" width="18.6328125" style="1184" customWidth="1"/>
    <col min="5135" max="5135" width="18.453125" style="1184" customWidth="1"/>
    <col min="5136" max="5136" width="15" style="1184" customWidth="1"/>
    <col min="5137" max="5137" width="14.453125" style="1184" customWidth="1"/>
    <col min="5138" max="5138" width="20" style="1184" customWidth="1"/>
    <col min="5139" max="5139" width="9.08984375" style="1184"/>
    <col min="5140" max="5140" width="17.453125" style="1184" customWidth="1"/>
    <col min="5141" max="5141" width="22.6328125" style="1184" customWidth="1"/>
    <col min="5142" max="5142" width="15.453125" style="1184" customWidth="1"/>
    <col min="5143" max="5143" width="14" style="1184" customWidth="1"/>
    <col min="5144" max="5144" width="16.6328125" style="1184" customWidth="1"/>
    <col min="5145" max="5145" width="9.08984375" style="1184"/>
    <col min="5146" max="5146" width="14.36328125" style="1184" customWidth="1"/>
    <col min="5147" max="5376" width="9.08984375" style="1184"/>
    <col min="5377" max="5377" width="15.453125" style="1184" customWidth="1"/>
    <col min="5378" max="5378" width="18.6328125" style="1184" bestFit="1" customWidth="1"/>
    <col min="5379" max="5379" width="17.6328125" style="1184" customWidth="1"/>
    <col min="5380" max="5380" width="16.6328125" style="1184" bestFit="1" customWidth="1"/>
    <col min="5381" max="5381" width="15.453125" style="1184" customWidth="1"/>
    <col min="5382" max="5382" width="64.90625" style="1184" customWidth="1"/>
    <col min="5383" max="5383" width="3.6328125" style="1184" customWidth="1"/>
    <col min="5384" max="5384" width="21.6328125" style="1184" customWidth="1"/>
    <col min="5385" max="5385" width="12.54296875" style="1184" customWidth="1"/>
    <col min="5386" max="5386" width="17.453125" style="1184" customWidth="1"/>
    <col min="5387" max="5387" width="14" style="1184" customWidth="1"/>
    <col min="5388" max="5388" width="17.453125" style="1184" customWidth="1"/>
    <col min="5389" max="5389" width="15.54296875" style="1184" customWidth="1"/>
    <col min="5390" max="5390" width="18.6328125" style="1184" customWidth="1"/>
    <col min="5391" max="5391" width="18.453125" style="1184" customWidth="1"/>
    <col min="5392" max="5392" width="15" style="1184" customWidth="1"/>
    <col min="5393" max="5393" width="14.453125" style="1184" customWidth="1"/>
    <col min="5394" max="5394" width="20" style="1184" customWidth="1"/>
    <col min="5395" max="5395" width="9.08984375" style="1184"/>
    <col min="5396" max="5396" width="17.453125" style="1184" customWidth="1"/>
    <col min="5397" max="5397" width="22.6328125" style="1184" customWidth="1"/>
    <col min="5398" max="5398" width="15.453125" style="1184" customWidth="1"/>
    <col min="5399" max="5399" width="14" style="1184" customWidth="1"/>
    <col min="5400" max="5400" width="16.6328125" style="1184" customWidth="1"/>
    <col min="5401" max="5401" width="9.08984375" style="1184"/>
    <col min="5402" max="5402" width="14.36328125" style="1184" customWidth="1"/>
    <col min="5403" max="5632" width="9.08984375" style="1184"/>
    <col min="5633" max="5633" width="15.453125" style="1184" customWidth="1"/>
    <col min="5634" max="5634" width="18.6328125" style="1184" bestFit="1" customWidth="1"/>
    <col min="5635" max="5635" width="17.6328125" style="1184" customWidth="1"/>
    <col min="5636" max="5636" width="16.6328125" style="1184" bestFit="1" customWidth="1"/>
    <col min="5637" max="5637" width="15.453125" style="1184" customWidth="1"/>
    <col min="5638" max="5638" width="64.90625" style="1184" customWidth="1"/>
    <col min="5639" max="5639" width="3.6328125" style="1184" customWidth="1"/>
    <col min="5640" max="5640" width="21.6328125" style="1184" customWidth="1"/>
    <col min="5641" max="5641" width="12.54296875" style="1184" customWidth="1"/>
    <col min="5642" max="5642" width="17.453125" style="1184" customWidth="1"/>
    <col min="5643" max="5643" width="14" style="1184" customWidth="1"/>
    <col min="5644" max="5644" width="17.453125" style="1184" customWidth="1"/>
    <col min="5645" max="5645" width="15.54296875" style="1184" customWidth="1"/>
    <col min="5646" max="5646" width="18.6328125" style="1184" customWidth="1"/>
    <col min="5647" max="5647" width="18.453125" style="1184" customWidth="1"/>
    <col min="5648" max="5648" width="15" style="1184" customWidth="1"/>
    <col min="5649" max="5649" width="14.453125" style="1184" customWidth="1"/>
    <col min="5650" max="5650" width="20" style="1184" customWidth="1"/>
    <col min="5651" max="5651" width="9.08984375" style="1184"/>
    <col min="5652" max="5652" width="17.453125" style="1184" customWidth="1"/>
    <col min="5653" max="5653" width="22.6328125" style="1184" customWidth="1"/>
    <col min="5654" max="5654" width="15.453125" style="1184" customWidth="1"/>
    <col min="5655" max="5655" width="14" style="1184" customWidth="1"/>
    <col min="5656" max="5656" width="16.6328125" style="1184" customWidth="1"/>
    <col min="5657" max="5657" width="9.08984375" style="1184"/>
    <col min="5658" max="5658" width="14.36328125" style="1184" customWidth="1"/>
    <col min="5659" max="5888" width="9.08984375" style="1184"/>
    <col min="5889" max="5889" width="15.453125" style="1184" customWidth="1"/>
    <col min="5890" max="5890" width="18.6328125" style="1184" bestFit="1" customWidth="1"/>
    <col min="5891" max="5891" width="17.6328125" style="1184" customWidth="1"/>
    <col min="5892" max="5892" width="16.6328125" style="1184" bestFit="1" customWidth="1"/>
    <col min="5893" max="5893" width="15.453125" style="1184" customWidth="1"/>
    <col min="5894" max="5894" width="64.90625" style="1184" customWidth="1"/>
    <col min="5895" max="5895" width="3.6328125" style="1184" customWidth="1"/>
    <col min="5896" max="5896" width="21.6328125" style="1184" customWidth="1"/>
    <col min="5897" max="5897" width="12.54296875" style="1184" customWidth="1"/>
    <col min="5898" max="5898" width="17.453125" style="1184" customWidth="1"/>
    <col min="5899" max="5899" width="14" style="1184" customWidth="1"/>
    <col min="5900" max="5900" width="17.453125" style="1184" customWidth="1"/>
    <col min="5901" max="5901" width="15.54296875" style="1184" customWidth="1"/>
    <col min="5902" max="5902" width="18.6328125" style="1184" customWidth="1"/>
    <col min="5903" max="5903" width="18.453125" style="1184" customWidth="1"/>
    <col min="5904" max="5904" width="15" style="1184" customWidth="1"/>
    <col min="5905" max="5905" width="14.453125" style="1184" customWidth="1"/>
    <col min="5906" max="5906" width="20" style="1184" customWidth="1"/>
    <col min="5907" max="5907" width="9.08984375" style="1184"/>
    <col min="5908" max="5908" width="17.453125" style="1184" customWidth="1"/>
    <col min="5909" max="5909" width="22.6328125" style="1184" customWidth="1"/>
    <col min="5910" max="5910" width="15.453125" style="1184" customWidth="1"/>
    <col min="5911" max="5911" width="14" style="1184" customWidth="1"/>
    <col min="5912" max="5912" width="16.6328125" style="1184" customWidth="1"/>
    <col min="5913" max="5913" width="9.08984375" style="1184"/>
    <col min="5914" max="5914" width="14.36328125" style="1184" customWidth="1"/>
    <col min="5915" max="6144" width="9.08984375" style="1184"/>
    <col min="6145" max="6145" width="15.453125" style="1184" customWidth="1"/>
    <col min="6146" max="6146" width="18.6328125" style="1184" bestFit="1" customWidth="1"/>
    <col min="6147" max="6147" width="17.6328125" style="1184" customWidth="1"/>
    <col min="6148" max="6148" width="16.6328125" style="1184" bestFit="1" customWidth="1"/>
    <col min="6149" max="6149" width="15.453125" style="1184" customWidth="1"/>
    <col min="6150" max="6150" width="64.90625" style="1184" customWidth="1"/>
    <col min="6151" max="6151" width="3.6328125" style="1184" customWidth="1"/>
    <col min="6152" max="6152" width="21.6328125" style="1184" customWidth="1"/>
    <col min="6153" max="6153" width="12.54296875" style="1184" customWidth="1"/>
    <col min="6154" max="6154" width="17.453125" style="1184" customWidth="1"/>
    <col min="6155" max="6155" width="14" style="1184" customWidth="1"/>
    <col min="6156" max="6156" width="17.453125" style="1184" customWidth="1"/>
    <col min="6157" max="6157" width="15.54296875" style="1184" customWidth="1"/>
    <col min="6158" max="6158" width="18.6328125" style="1184" customWidth="1"/>
    <col min="6159" max="6159" width="18.453125" style="1184" customWidth="1"/>
    <col min="6160" max="6160" width="15" style="1184" customWidth="1"/>
    <col min="6161" max="6161" width="14.453125" style="1184" customWidth="1"/>
    <col min="6162" max="6162" width="20" style="1184" customWidth="1"/>
    <col min="6163" max="6163" width="9.08984375" style="1184"/>
    <col min="6164" max="6164" width="17.453125" style="1184" customWidth="1"/>
    <col min="6165" max="6165" width="22.6328125" style="1184" customWidth="1"/>
    <col min="6166" max="6166" width="15.453125" style="1184" customWidth="1"/>
    <col min="6167" max="6167" width="14" style="1184" customWidth="1"/>
    <col min="6168" max="6168" width="16.6328125" style="1184" customWidth="1"/>
    <col min="6169" max="6169" width="9.08984375" style="1184"/>
    <col min="6170" max="6170" width="14.36328125" style="1184" customWidth="1"/>
    <col min="6171" max="6400" width="9.08984375" style="1184"/>
    <col min="6401" max="6401" width="15.453125" style="1184" customWidth="1"/>
    <col min="6402" max="6402" width="18.6328125" style="1184" bestFit="1" customWidth="1"/>
    <col min="6403" max="6403" width="17.6328125" style="1184" customWidth="1"/>
    <col min="6404" max="6404" width="16.6328125" style="1184" bestFit="1" customWidth="1"/>
    <col min="6405" max="6405" width="15.453125" style="1184" customWidth="1"/>
    <col min="6406" max="6406" width="64.90625" style="1184" customWidth="1"/>
    <col min="6407" max="6407" width="3.6328125" style="1184" customWidth="1"/>
    <col min="6408" max="6408" width="21.6328125" style="1184" customWidth="1"/>
    <col min="6409" max="6409" width="12.54296875" style="1184" customWidth="1"/>
    <col min="6410" max="6410" width="17.453125" style="1184" customWidth="1"/>
    <col min="6411" max="6411" width="14" style="1184" customWidth="1"/>
    <col min="6412" max="6412" width="17.453125" style="1184" customWidth="1"/>
    <col min="6413" max="6413" width="15.54296875" style="1184" customWidth="1"/>
    <col min="6414" max="6414" width="18.6328125" style="1184" customWidth="1"/>
    <col min="6415" max="6415" width="18.453125" style="1184" customWidth="1"/>
    <col min="6416" max="6416" width="15" style="1184" customWidth="1"/>
    <col min="6417" max="6417" width="14.453125" style="1184" customWidth="1"/>
    <col min="6418" max="6418" width="20" style="1184" customWidth="1"/>
    <col min="6419" max="6419" width="9.08984375" style="1184"/>
    <col min="6420" max="6420" width="17.453125" style="1184" customWidth="1"/>
    <col min="6421" max="6421" width="22.6328125" style="1184" customWidth="1"/>
    <col min="6422" max="6422" width="15.453125" style="1184" customWidth="1"/>
    <col min="6423" max="6423" width="14" style="1184" customWidth="1"/>
    <col min="6424" max="6424" width="16.6328125" style="1184" customWidth="1"/>
    <col min="6425" max="6425" width="9.08984375" style="1184"/>
    <col min="6426" max="6426" width="14.36328125" style="1184" customWidth="1"/>
    <col min="6427" max="6656" width="9.08984375" style="1184"/>
    <col min="6657" max="6657" width="15.453125" style="1184" customWidth="1"/>
    <col min="6658" max="6658" width="18.6328125" style="1184" bestFit="1" customWidth="1"/>
    <col min="6659" max="6659" width="17.6328125" style="1184" customWidth="1"/>
    <col min="6660" max="6660" width="16.6328125" style="1184" bestFit="1" customWidth="1"/>
    <col min="6661" max="6661" width="15.453125" style="1184" customWidth="1"/>
    <col min="6662" max="6662" width="64.90625" style="1184" customWidth="1"/>
    <col min="6663" max="6663" width="3.6328125" style="1184" customWidth="1"/>
    <col min="6664" max="6664" width="21.6328125" style="1184" customWidth="1"/>
    <col min="6665" max="6665" width="12.54296875" style="1184" customWidth="1"/>
    <col min="6666" max="6666" width="17.453125" style="1184" customWidth="1"/>
    <col min="6667" max="6667" width="14" style="1184" customWidth="1"/>
    <col min="6668" max="6668" width="17.453125" style="1184" customWidth="1"/>
    <col min="6669" max="6669" width="15.54296875" style="1184" customWidth="1"/>
    <col min="6670" max="6670" width="18.6328125" style="1184" customWidth="1"/>
    <col min="6671" max="6671" width="18.453125" style="1184" customWidth="1"/>
    <col min="6672" max="6672" width="15" style="1184" customWidth="1"/>
    <col min="6673" max="6673" width="14.453125" style="1184" customWidth="1"/>
    <col min="6674" max="6674" width="20" style="1184" customWidth="1"/>
    <col min="6675" max="6675" width="9.08984375" style="1184"/>
    <col min="6676" max="6676" width="17.453125" style="1184" customWidth="1"/>
    <col min="6677" max="6677" width="22.6328125" style="1184" customWidth="1"/>
    <col min="6678" max="6678" width="15.453125" style="1184" customWidth="1"/>
    <col min="6679" max="6679" width="14" style="1184" customWidth="1"/>
    <col min="6680" max="6680" width="16.6328125" style="1184" customWidth="1"/>
    <col min="6681" max="6681" width="9.08984375" style="1184"/>
    <col min="6682" max="6682" width="14.36328125" style="1184" customWidth="1"/>
    <col min="6683" max="6912" width="9.08984375" style="1184"/>
    <col min="6913" max="6913" width="15.453125" style="1184" customWidth="1"/>
    <col min="6914" max="6914" width="18.6328125" style="1184" bestFit="1" customWidth="1"/>
    <col min="6915" max="6915" width="17.6328125" style="1184" customWidth="1"/>
    <col min="6916" max="6916" width="16.6328125" style="1184" bestFit="1" customWidth="1"/>
    <col min="6917" max="6917" width="15.453125" style="1184" customWidth="1"/>
    <col min="6918" max="6918" width="64.90625" style="1184" customWidth="1"/>
    <col min="6919" max="6919" width="3.6328125" style="1184" customWidth="1"/>
    <col min="6920" max="6920" width="21.6328125" style="1184" customWidth="1"/>
    <col min="6921" max="6921" width="12.54296875" style="1184" customWidth="1"/>
    <col min="6922" max="6922" width="17.453125" style="1184" customWidth="1"/>
    <col min="6923" max="6923" width="14" style="1184" customWidth="1"/>
    <col min="6924" max="6924" width="17.453125" style="1184" customWidth="1"/>
    <col min="6925" max="6925" width="15.54296875" style="1184" customWidth="1"/>
    <col min="6926" max="6926" width="18.6328125" style="1184" customWidth="1"/>
    <col min="6927" max="6927" width="18.453125" style="1184" customWidth="1"/>
    <col min="6928" max="6928" width="15" style="1184" customWidth="1"/>
    <col min="6929" max="6929" width="14.453125" style="1184" customWidth="1"/>
    <col min="6930" max="6930" width="20" style="1184" customWidth="1"/>
    <col min="6931" max="6931" width="9.08984375" style="1184"/>
    <col min="6932" max="6932" width="17.453125" style="1184" customWidth="1"/>
    <col min="6933" max="6933" width="22.6328125" style="1184" customWidth="1"/>
    <col min="6934" max="6934" width="15.453125" style="1184" customWidth="1"/>
    <col min="6935" max="6935" width="14" style="1184" customWidth="1"/>
    <col min="6936" max="6936" width="16.6328125" style="1184" customWidth="1"/>
    <col min="6937" max="6937" width="9.08984375" style="1184"/>
    <col min="6938" max="6938" width="14.36328125" style="1184" customWidth="1"/>
    <col min="6939" max="7168" width="9.08984375" style="1184"/>
    <col min="7169" max="7169" width="15.453125" style="1184" customWidth="1"/>
    <col min="7170" max="7170" width="18.6328125" style="1184" bestFit="1" customWidth="1"/>
    <col min="7171" max="7171" width="17.6328125" style="1184" customWidth="1"/>
    <col min="7172" max="7172" width="16.6328125" style="1184" bestFit="1" customWidth="1"/>
    <col min="7173" max="7173" width="15.453125" style="1184" customWidth="1"/>
    <col min="7174" max="7174" width="64.90625" style="1184" customWidth="1"/>
    <col min="7175" max="7175" width="3.6328125" style="1184" customWidth="1"/>
    <col min="7176" max="7176" width="21.6328125" style="1184" customWidth="1"/>
    <col min="7177" max="7177" width="12.54296875" style="1184" customWidth="1"/>
    <col min="7178" max="7178" width="17.453125" style="1184" customWidth="1"/>
    <col min="7179" max="7179" width="14" style="1184" customWidth="1"/>
    <col min="7180" max="7180" width="17.453125" style="1184" customWidth="1"/>
    <col min="7181" max="7181" width="15.54296875" style="1184" customWidth="1"/>
    <col min="7182" max="7182" width="18.6328125" style="1184" customWidth="1"/>
    <col min="7183" max="7183" width="18.453125" style="1184" customWidth="1"/>
    <col min="7184" max="7184" width="15" style="1184" customWidth="1"/>
    <col min="7185" max="7185" width="14.453125" style="1184" customWidth="1"/>
    <col min="7186" max="7186" width="20" style="1184" customWidth="1"/>
    <col min="7187" max="7187" width="9.08984375" style="1184"/>
    <col min="7188" max="7188" width="17.453125" style="1184" customWidth="1"/>
    <col min="7189" max="7189" width="22.6328125" style="1184" customWidth="1"/>
    <col min="7190" max="7190" width="15.453125" style="1184" customWidth="1"/>
    <col min="7191" max="7191" width="14" style="1184" customWidth="1"/>
    <col min="7192" max="7192" width="16.6328125" style="1184" customWidth="1"/>
    <col min="7193" max="7193" width="9.08984375" style="1184"/>
    <col min="7194" max="7194" width="14.36328125" style="1184" customWidth="1"/>
    <col min="7195" max="7424" width="9.08984375" style="1184"/>
    <col min="7425" max="7425" width="15.453125" style="1184" customWidth="1"/>
    <col min="7426" max="7426" width="18.6328125" style="1184" bestFit="1" customWidth="1"/>
    <col min="7427" max="7427" width="17.6328125" style="1184" customWidth="1"/>
    <col min="7428" max="7428" width="16.6328125" style="1184" bestFit="1" customWidth="1"/>
    <col min="7429" max="7429" width="15.453125" style="1184" customWidth="1"/>
    <col min="7430" max="7430" width="64.90625" style="1184" customWidth="1"/>
    <col min="7431" max="7431" width="3.6328125" style="1184" customWidth="1"/>
    <col min="7432" max="7432" width="21.6328125" style="1184" customWidth="1"/>
    <col min="7433" max="7433" width="12.54296875" style="1184" customWidth="1"/>
    <col min="7434" max="7434" width="17.453125" style="1184" customWidth="1"/>
    <col min="7435" max="7435" width="14" style="1184" customWidth="1"/>
    <col min="7436" max="7436" width="17.453125" style="1184" customWidth="1"/>
    <col min="7437" max="7437" width="15.54296875" style="1184" customWidth="1"/>
    <col min="7438" max="7438" width="18.6328125" style="1184" customWidth="1"/>
    <col min="7439" max="7439" width="18.453125" style="1184" customWidth="1"/>
    <col min="7440" max="7440" width="15" style="1184" customWidth="1"/>
    <col min="7441" max="7441" width="14.453125" style="1184" customWidth="1"/>
    <col min="7442" max="7442" width="20" style="1184" customWidth="1"/>
    <col min="7443" max="7443" width="9.08984375" style="1184"/>
    <col min="7444" max="7444" width="17.453125" style="1184" customWidth="1"/>
    <col min="7445" max="7445" width="22.6328125" style="1184" customWidth="1"/>
    <col min="7446" max="7446" width="15.453125" style="1184" customWidth="1"/>
    <col min="7447" max="7447" width="14" style="1184" customWidth="1"/>
    <col min="7448" max="7448" width="16.6328125" style="1184" customWidth="1"/>
    <col min="7449" max="7449" width="9.08984375" style="1184"/>
    <col min="7450" max="7450" width="14.36328125" style="1184" customWidth="1"/>
    <col min="7451" max="7680" width="9.08984375" style="1184"/>
    <col min="7681" max="7681" width="15.453125" style="1184" customWidth="1"/>
    <col min="7682" max="7682" width="18.6328125" style="1184" bestFit="1" customWidth="1"/>
    <col min="7683" max="7683" width="17.6328125" style="1184" customWidth="1"/>
    <col min="7684" max="7684" width="16.6328125" style="1184" bestFit="1" customWidth="1"/>
    <col min="7685" max="7685" width="15.453125" style="1184" customWidth="1"/>
    <col min="7686" max="7686" width="64.90625" style="1184" customWidth="1"/>
    <col min="7687" max="7687" width="3.6328125" style="1184" customWidth="1"/>
    <col min="7688" max="7688" width="21.6328125" style="1184" customWidth="1"/>
    <col min="7689" max="7689" width="12.54296875" style="1184" customWidth="1"/>
    <col min="7690" max="7690" width="17.453125" style="1184" customWidth="1"/>
    <col min="7691" max="7691" width="14" style="1184" customWidth="1"/>
    <col min="7692" max="7692" width="17.453125" style="1184" customWidth="1"/>
    <col min="7693" max="7693" width="15.54296875" style="1184" customWidth="1"/>
    <col min="7694" max="7694" width="18.6328125" style="1184" customWidth="1"/>
    <col min="7695" max="7695" width="18.453125" style="1184" customWidth="1"/>
    <col min="7696" max="7696" width="15" style="1184" customWidth="1"/>
    <col min="7697" max="7697" width="14.453125" style="1184" customWidth="1"/>
    <col min="7698" max="7698" width="20" style="1184" customWidth="1"/>
    <col min="7699" max="7699" width="9.08984375" style="1184"/>
    <col min="7700" max="7700" width="17.453125" style="1184" customWidth="1"/>
    <col min="7701" max="7701" width="22.6328125" style="1184" customWidth="1"/>
    <col min="7702" max="7702" width="15.453125" style="1184" customWidth="1"/>
    <col min="7703" max="7703" width="14" style="1184" customWidth="1"/>
    <col min="7704" max="7704" width="16.6328125" style="1184" customWidth="1"/>
    <col min="7705" max="7705" width="9.08984375" style="1184"/>
    <col min="7706" max="7706" width="14.36328125" style="1184" customWidth="1"/>
    <col min="7707" max="7936" width="9.08984375" style="1184"/>
    <col min="7937" max="7937" width="15.453125" style="1184" customWidth="1"/>
    <col min="7938" max="7938" width="18.6328125" style="1184" bestFit="1" customWidth="1"/>
    <col min="7939" max="7939" width="17.6328125" style="1184" customWidth="1"/>
    <col min="7940" max="7940" width="16.6328125" style="1184" bestFit="1" customWidth="1"/>
    <col min="7941" max="7941" width="15.453125" style="1184" customWidth="1"/>
    <col min="7942" max="7942" width="64.90625" style="1184" customWidth="1"/>
    <col min="7943" max="7943" width="3.6328125" style="1184" customWidth="1"/>
    <col min="7944" max="7944" width="21.6328125" style="1184" customWidth="1"/>
    <col min="7945" max="7945" width="12.54296875" style="1184" customWidth="1"/>
    <col min="7946" max="7946" width="17.453125" style="1184" customWidth="1"/>
    <col min="7947" max="7947" width="14" style="1184" customWidth="1"/>
    <col min="7948" max="7948" width="17.453125" style="1184" customWidth="1"/>
    <col min="7949" max="7949" width="15.54296875" style="1184" customWidth="1"/>
    <col min="7950" max="7950" width="18.6328125" style="1184" customWidth="1"/>
    <col min="7951" max="7951" width="18.453125" style="1184" customWidth="1"/>
    <col min="7952" max="7952" width="15" style="1184" customWidth="1"/>
    <col min="7953" max="7953" width="14.453125" style="1184" customWidth="1"/>
    <col min="7954" max="7954" width="20" style="1184" customWidth="1"/>
    <col min="7955" max="7955" width="9.08984375" style="1184"/>
    <col min="7956" max="7956" width="17.453125" style="1184" customWidth="1"/>
    <col min="7957" max="7957" width="22.6328125" style="1184" customWidth="1"/>
    <col min="7958" max="7958" width="15.453125" style="1184" customWidth="1"/>
    <col min="7959" max="7959" width="14" style="1184" customWidth="1"/>
    <col min="7960" max="7960" width="16.6328125" style="1184" customWidth="1"/>
    <col min="7961" max="7961" width="9.08984375" style="1184"/>
    <col min="7962" max="7962" width="14.36328125" style="1184" customWidth="1"/>
    <col min="7963" max="8192" width="9.08984375" style="1184"/>
    <col min="8193" max="8193" width="15.453125" style="1184" customWidth="1"/>
    <col min="8194" max="8194" width="18.6328125" style="1184" bestFit="1" customWidth="1"/>
    <col min="8195" max="8195" width="17.6328125" style="1184" customWidth="1"/>
    <col min="8196" max="8196" width="16.6328125" style="1184" bestFit="1" customWidth="1"/>
    <col min="8197" max="8197" width="15.453125" style="1184" customWidth="1"/>
    <col min="8198" max="8198" width="64.90625" style="1184" customWidth="1"/>
    <col min="8199" max="8199" width="3.6328125" style="1184" customWidth="1"/>
    <col min="8200" max="8200" width="21.6328125" style="1184" customWidth="1"/>
    <col min="8201" max="8201" width="12.54296875" style="1184" customWidth="1"/>
    <col min="8202" max="8202" width="17.453125" style="1184" customWidth="1"/>
    <col min="8203" max="8203" width="14" style="1184" customWidth="1"/>
    <col min="8204" max="8204" width="17.453125" style="1184" customWidth="1"/>
    <col min="8205" max="8205" width="15.54296875" style="1184" customWidth="1"/>
    <col min="8206" max="8206" width="18.6328125" style="1184" customWidth="1"/>
    <col min="8207" max="8207" width="18.453125" style="1184" customWidth="1"/>
    <col min="8208" max="8208" width="15" style="1184" customWidth="1"/>
    <col min="8209" max="8209" width="14.453125" style="1184" customWidth="1"/>
    <col min="8210" max="8210" width="20" style="1184" customWidth="1"/>
    <col min="8211" max="8211" width="9.08984375" style="1184"/>
    <col min="8212" max="8212" width="17.453125" style="1184" customWidth="1"/>
    <col min="8213" max="8213" width="22.6328125" style="1184" customWidth="1"/>
    <col min="8214" max="8214" width="15.453125" style="1184" customWidth="1"/>
    <col min="8215" max="8215" width="14" style="1184" customWidth="1"/>
    <col min="8216" max="8216" width="16.6328125" style="1184" customWidth="1"/>
    <col min="8217" max="8217" width="9.08984375" style="1184"/>
    <col min="8218" max="8218" width="14.36328125" style="1184" customWidth="1"/>
    <col min="8219" max="8448" width="9.08984375" style="1184"/>
    <col min="8449" max="8449" width="15.453125" style="1184" customWidth="1"/>
    <col min="8450" max="8450" width="18.6328125" style="1184" bestFit="1" customWidth="1"/>
    <col min="8451" max="8451" width="17.6328125" style="1184" customWidth="1"/>
    <col min="8452" max="8452" width="16.6328125" style="1184" bestFit="1" customWidth="1"/>
    <col min="8453" max="8453" width="15.453125" style="1184" customWidth="1"/>
    <col min="8454" max="8454" width="64.90625" style="1184" customWidth="1"/>
    <col min="8455" max="8455" width="3.6328125" style="1184" customWidth="1"/>
    <col min="8456" max="8456" width="21.6328125" style="1184" customWidth="1"/>
    <col min="8457" max="8457" width="12.54296875" style="1184" customWidth="1"/>
    <col min="8458" max="8458" width="17.453125" style="1184" customWidth="1"/>
    <col min="8459" max="8459" width="14" style="1184" customWidth="1"/>
    <col min="8460" max="8460" width="17.453125" style="1184" customWidth="1"/>
    <col min="8461" max="8461" width="15.54296875" style="1184" customWidth="1"/>
    <col min="8462" max="8462" width="18.6328125" style="1184" customWidth="1"/>
    <col min="8463" max="8463" width="18.453125" style="1184" customWidth="1"/>
    <col min="8464" max="8464" width="15" style="1184" customWidth="1"/>
    <col min="8465" max="8465" width="14.453125" style="1184" customWidth="1"/>
    <col min="8466" max="8466" width="20" style="1184" customWidth="1"/>
    <col min="8467" max="8467" width="9.08984375" style="1184"/>
    <col min="8468" max="8468" width="17.453125" style="1184" customWidth="1"/>
    <col min="8469" max="8469" width="22.6328125" style="1184" customWidth="1"/>
    <col min="8470" max="8470" width="15.453125" style="1184" customWidth="1"/>
    <col min="8471" max="8471" width="14" style="1184" customWidth="1"/>
    <col min="8472" max="8472" width="16.6328125" style="1184" customWidth="1"/>
    <col min="8473" max="8473" width="9.08984375" style="1184"/>
    <col min="8474" max="8474" width="14.36328125" style="1184" customWidth="1"/>
    <col min="8475" max="8704" width="9.08984375" style="1184"/>
    <col min="8705" max="8705" width="15.453125" style="1184" customWidth="1"/>
    <col min="8706" max="8706" width="18.6328125" style="1184" bestFit="1" customWidth="1"/>
    <col min="8707" max="8707" width="17.6328125" style="1184" customWidth="1"/>
    <col min="8708" max="8708" width="16.6328125" style="1184" bestFit="1" customWidth="1"/>
    <col min="8709" max="8709" width="15.453125" style="1184" customWidth="1"/>
    <col min="8710" max="8710" width="64.90625" style="1184" customWidth="1"/>
    <col min="8711" max="8711" width="3.6328125" style="1184" customWidth="1"/>
    <col min="8712" max="8712" width="21.6328125" style="1184" customWidth="1"/>
    <col min="8713" max="8713" width="12.54296875" style="1184" customWidth="1"/>
    <col min="8714" max="8714" width="17.453125" style="1184" customWidth="1"/>
    <col min="8715" max="8715" width="14" style="1184" customWidth="1"/>
    <col min="8716" max="8716" width="17.453125" style="1184" customWidth="1"/>
    <col min="8717" max="8717" width="15.54296875" style="1184" customWidth="1"/>
    <col min="8718" max="8718" width="18.6328125" style="1184" customWidth="1"/>
    <col min="8719" max="8719" width="18.453125" style="1184" customWidth="1"/>
    <col min="8720" max="8720" width="15" style="1184" customWidth="1"/>
    <col min="8721" max="8721" width="14.453125" style="1184" customWidth="1"/>
    <col min="8722" max="8722" width="20" style="1184" customWidth="1"/>
    <col min="8723" max="8723" width="9.08984375" style="1184"/>
    <col min="8724" max="8724" width="17.453125" style="1184" customWidth="1"/>
    <col min="8725" max="8725" width="22.6328125" style="1184" customWidth="1"/>
    <col min="8726" max="8726" width="15.453125" style="1184" customWidth="1"/>
    <col min="8727" max="8727" width="14" style="1184" customWidth="1"/>
    <col min="8728" max="8728" width="16.6328125" style="1184" customWidth="1"/>
    <col min="8729" max="8729" width="9.08984375" style="1184"/>
    <col min="8730" max="8730" width="14.36328125" style="1184" customWidth="1"/>
    <col min="8731" max="8960" width="9.08984375" style="1184"/>
    <col min="8961" max="8961" width="15.453125" style="1184" customWidth="1"/>
    <col min="8962" max="8962" width="18.6328125" style="1184" bestFit="1" customWidth="1"/>
    <col min="8963" max="8963" width="17.6328125" style="1184" customWidth="1"/>
    <col min="8964" max="8964" width="16.6328125" style="1184" bestFit="1" customWidth="1"/>
    <col min="8965" max="8965" width="15.453125" style="1184" customWidth="1"/>
    <col min="8966" max="8966" width="64.90625" style="1184" customWidth="1"/>
    <col min="8967" max="8967" width="3.6328125" style="1184" customWidth="1"/>
    <col min="8968" max="8968" width="21.6328125" style="1184" customWidth="1"/>
    <col min="8969" max="8969" width="12.54296875" style="1184" customWidth="1"/>
    <col min="8970" max="8970" width="17.453125" style="1184" customWidth="1"/>
    <col min="8971" max="8971" width="14" style="1184" customWidth="1"/>
    <col min="8972" max="8972" width="17.453125" style="1184" customWidth="1"/>
    <col min="8973" max="8973" width="15.54296875" style="1184" customWidth="1"/>
    <col min="8974" max="8974" width="18.6328125" style="1184" customWidth="1"/>
    <col min="8975" max="8975" width="18.453125" style="1184" customWidth="1"/>
    <col min="8976" max="8976" width="15" style="1184" customWidth="1"/>
    <col min="8977" max="8977" width="14.453125" style="1184" customWidth="1"/>
    <col min="8978" max="8978" width="20" style="1184" customWidth="1"/>
    <col min="8979" max="8979" width="9.08984375" style="1184"/>
    <col min="8980" max="8980" width="17.453125" style="1184" customWidth="1"/>
    <col min="8981" max="8981" width="22.6328125" style="1184" customWidth="1"/>
    <col min="8982" max="8982" width="15.453125" style="1184" customWidth="1"/>
    <col min="8983" max="8983" width="14" style="1184" customWidth="1"/>
    <col min="8984" max="8984" width="16.6328125" style="1184" customWidth="1"/>
    <col min="8985" max="8985" width="9.08984375" style="1184"/>
    <col min="8986" max="8986" width="14.36328125" style="1184" customWidth="1"/>
    <col min="8987" max="9216" width="9.08984375" style="1184"/>
    <col min="9217" max="9217" width="15.453125" style="1184" customWidth="1"/>
    <col min="9218" max="9218" width="18.6328125" style="1184" bestFit="1" customWidth="1"/>
    <col min="9219" max="9219" width="17.6328125" style="1184" customWidth="1"/>
    <col min="9220" max="9220" width="16.6328125" style="1184" bestFit="1" customWidth="1"/>
    <col min="9221" max="9221" width="15.453125" style="1184" customWidth="1"/>
    <col min="9222" max="9222" width="64.90625" style="1184" customWidth="1"/>
    <col min="9223" max="9223" width="3.6328125" style="1184" customWidth="1"/>
    <col min="9224" max="9224" width="21.6328125" style="1184" customWidth="1"/>
    <col min="9225" max="9225" width="12.54296875" style="1184" customWidth="1"/>
    <col min="9226" max="9226" width="17.453125" style="1184" customWidth="1"/>
    <col min="9227" max="9227" width="14" style="1184" customWidth="1"/>
    <col min="9228" max="9228" width="17.453125" style="1184" customWidth="1"/>
    <col min="9229" max="9229" width="15.54296875" style="1184" customWidth="1"/>
    <col min="9230" max="9230" width="18.6328125" style="1184" customWidth="1"/>
    <col min="9231" max="9231" width="18.453125" style="1184" customWidth="1"/>
    <col min="9232" max="9232" width="15" style="1184" customWidth="1"/>
    <col min="9233" max="9233" width="14.453125" style="1184" customWidth="1"/>
    <col min="9234" max="9234" width="20" style="1184" customWidth="1"/>
    <col min="9235" max="9235" width="9.08984375" style="1184"/>
    <col min="9236" max="9236" width="17.453125" style="1184" customWidth="1"/>
    <col min="9237" max="9237" width="22.6328125" style="1184" customWidth="1"/>
    <col min="9238" max="9238" width="15.453125" style="1184" customWidth="1"/>
    <col min="9239" max="9239" width="14" style="1184" customWidth="1"/>
    <col min="9240" max="9240" width="16.6328125" style="1184" customWidth="1"/>
    <col min="9241" max="9241" width="9.08984375" style="1184"/>
    <col min="9242" max="9242" width="14.36328125" style="1184" customWidth="1"/>
    <col min="9243" max="9472" width="9.08984375" style="1184"/>
    <col min="9473" max="9473" width="15.453125" style="1184" customWidth="1"/>
    <col min="9474" max="9474" width="18.6328125" style="1184" bestFit="1" customWidth="1"/>
    <col min="9475" max="9475" width="17.6328125" style="1184" customWidth="1"/>
    <col min="9476" max="9476" width="16.6328125" style="1184" bestFit="1" customWidth="1"/>
    <col min="9477" max="9477" width="15.453125" style="1184" customWidth="1"/>
    <col min="9478" max="9478" width="64.90625" style="1184" customWidth="1"/>
    <col min="9479" max="9479" width="3.6328125" style="1184" customWidth="1"/>
    <col min="9480" max="9480" width="21.6328125" style="1184" customWidth="1"/>
    <col min="9481" max="9481" width="12.54296875" style="1184" customWidth="1"/>
    <col min="9482" max="9482" width="17.453125" style="1184" customWidth="1"/>
    <col min="9483" max="9483" width="14" style="1184" customWidth="1"/>
    <col min="9484" max="9484" width="17.453125" style="1184" customWidth="1"/>
    <col min="9485" max="9485" width="15.54296875" style="1184" customWidth="1"/>
    <col min="9486" max="9486" width="18.6328125" style="1184" customWidth="1"/>
    <col min="9487" max="9487" width="18.453125" style="1184" customWidth="1"/>
    <col min="9488" max="9488" width="15" style="1184" customWidth="1"/>
    <col min="9489" max="9489" width="14.453125" style="1184" customWidth="1"/>
    <col min="9490" max="9490" width="20" style="1184" customWidth="1"/>
    <col min="9491" max="9491" width="9.08984375" style="1184"/>
    <col min="9492" max="9492" width="17.453125" style="1184" customWidth="1"/>
    <col min="9493" max="9493" width="22.6328125" style="1184" customWidth="1"/>
    <col min="9494" max="9494" width="15.453125" style="1184" customWidth="1"/>
    <col min="9495" max="9495" width="14" style="1184" customWidth="1"/>
    <col min="9496" max="9496" width="16.6328125" style="1184" customWidth="1"/>
    <col min="9497" max="9497" width="9.08984375" style="1184"/>
    <col min="9498" max="9498" width="14.36328125" style="1184" customWidth="1"/>
    <col min="9499" max="9728" width="9.08984375" style="1184"/>
    <col min="9729" max="9729" width="15.453125" style="1184" customWidth="1"/>
    <col min="9730" max="9730" width="18.6328125" style="1184" bestFit="1" customWidth="1"/>
    <col min="9731" max="9731" width="17.6328125" style="1184" customWidth="1"/>
    <col min="9732" max="9732" width="16.6328125" style="1184" bestFit="1" customWidth="1"/>
    <col min="9733" max="9733" width="15.453125" style="1184" customWidth="1"/>
    <col min="9734" max="9734" width="64.90625" style="1184" customWidth="1"/>
    <col min="9735" max="9735" width="3.6328125" style="1184" customWidth="1"/>
    <col min="9736" max="9736" width="21.6328125" style="1184" customWidth="1"/>
    <col min="9737" max="9737" width="12.54296875" style="1184" customWidth="1"/>
    <col min="9738" max="9738" width="17.453125" style="1184" customWidth="1"/>
    <col min="9739" max="9739" width="14" style="1184" customWidth="1"/>
    <col min="9740" max="9740" width="17.453125" style="1184" customWidth="1"/>
    <col min="9741" max="9741" width="15.54296875" style="1184" customWidth="1"/>
    <col min="9742" max="9742" width="18.6328125" style="1184" customWidth="1"/>
    <col min="9743" max="9743" width="18.453125" style="1184" customWidth="1"/>
    <col min="9744" max="9744" width="15" style="1184" customWidth="1"/>
    <col min="9745" max="9745" width="14.453125" style="1184" customWidth="1"/>
    <col min="9746" max="9746" width="20" style="1184" customWidth="1"/>
    <col min="9747" max="9747" width="9.08984375" style="1184"/>
    <col min="9748" max="9748" width="17.453125" style="1184" customWidth="1"/>
    <col min="9749" max="9749" width="22.6328125" style="1184" customWidth="1"/>
    <col min="9750" max="9750" width="15.453125" style="1184" customWidth="1"/>
    <col min="9751" max="9751" width="14" style="1184" customWidth="1"/>
    <col min="9752" max="9752" width="16.6328125" style="1184" customWidth="1"/>
    <col min="9753" max="9753" width="9.08984375" style="1184"/>
    <col min="9754" max="9754" width="14.36328125" style="1184" customWidth="1"/>
    <col min="9755" max="9984" width="9.08984375" style="1184"/>
    <col min="9985" max="9985" width="15.453125" style="1184" customWidth="1"/>
    <col min="9986" max="9986" width="18.6328125" style="1184" bestFit="1" customWidth="1"/>
    <col min="9987" max="9987" width="17.6328125" style="1184" customWidth="1"/>
    <col min="9988" max="9988" width="16.6328125" style="1184" bestFit="1" customWidth="1"/>
    <col min="9989" max="9989" width="15.453125" style="1184" customWidth="1"/>
    <col min="9990" max="9990" width="64.90625" style="1184" customWidth="1"/>
    <col min="9991" max="9991" width="3.6328125" style="1184" customWidth="1"/>
    <col min="9992" max="9992" width="21.6328125" style="1184" customWidth="1"/>
    <col min="9993" max="9993" width="12.54296875" style="1184" customWidth="1"/>
    <col min="9994" max="9994" width="17.453125" style="1184" customWidth="1"/>
    <col min="9995" max="9995" width="14" style="1184" customWidth="1"/>
    <col min="9996" max="9996" width="17.453125" style="1184" customWidth="1"/>
    <col min="9997" max="9997" width="15.54296875" style="1184" customWidth="1"/>
    <col min="9998" max="9998" width="18.6328125" style="1184" customWidth="1"/>
    <col min="9999" max="9999" width="18.453125" style="1184" customWidth="1"/>
    <col min="10000" max="10000" width="15" style="1184" customWidth="1"/>
    <col min="10001" max="10001" width="14.453125" style="1184" customWidth="1"/>
    <col min="10002" max="10002" width="20" style="1184" customWidth="1"/>
    <col min="10003" max="10003" width="9.08984375" style="1184"/>
    <col min="10004" max="10004" width="17.453125" style="1184" customWidth="1"/>
    <col min="10005" max="10005" width="22.6328125" style="1184" customWidth="1"/>
    <col min="10006" max="10006" width="15.453125" style="1184" customWidth="1"/>
    <col min="10007" max="10007" width="14" style="1184" customWidth="1"/>
    <col min="10008" max="10008" width="16.6328125" style="1184" customWidth="1"/>
    <col min="10009" max="10009" width="9.08984375" style="1184"/>
    <col min="10010" max="10010" width="14.36328125" style="1184" customWidth="1"/>
    <col min="10011" max="10240" width="9.08984375" style="1184"/>
    <col min="10241" max="10241" width="15.453125" style="1184" customWidth="1"/>
    <col min="10242" max="10242" width="18.6328125" style="1184" bestFit="1" customWidth="1"/>
    <col min="10243" max="10243" width="17.6328125" style="1184" customWidth="1"/>
    <col min="10244" max="10244" width="16.6328125" style="1184" bestFit="1" customWidth="1"/>
    <col min="10245" max="10245" width="15.453125" style="1184" customWidth="1"/>
    <col min="10246" max="10246" width="64.90625" style="1184" customWidth="1"/>
    <col min="10247" max="10247" width="3.6328125" style="1184" customWidth="1"/>
    <col min="10248" max="10248" width="21.6328125" style="1184" customWidth="1"/>
    <col min="10249" max="10249" width="12.54296875" style="1184" customWidth="1"/>
    <col min="10250" max="10250" width="17.453125" style="1184" customWidth="1"/>
    <col min="10251" max="10251" width="14" style="1184" customWidth="1"/>
    <col min="10252" max="10252" width="17.453125" style="1184" customWidth="1"/>
    <col min="10253" max="10253" width="15.54296875" style="1184" customWidth="1"/>
    <col min="10254" max="10254" width="18.6328125" style="1184" customWidth="1"/>
    <col min="10255" max="10255" width="18.453125" style="1184" customWidth="1"/>
    <col min="10256" max="10256" width="15" style="1184" customWidth="1"/>
    <col min="10257" max="10257" width="14.453125" style="1184" customWidth="1"/>
    <col min="10258" max="10258" width="20" style="1184" customWidth="1"/>
    <col min="10259" max="10259" width="9.08984375" style="1184"/>
    <col min="10260" max="10260" width="17.453125" style="1184" customWidth="1"/>
    <col min="10261" max="10261" width="22.6328125" style="1184" customWidth="1"/>
    <col min="10262" max="10262" width="15.453125" style="1184" customWidth="1"/>
    <col min="10263" max="10263" width="14" style="1184" customWidth="1"/>
    <col min="10264" max="10264" width="16.6328125" style="1184" customWidth="1"/>
    <col min="10265" max="10265" width="9.08984375" style="1184"/>
    <col min="10266" max="10266" width="14.36328125" style="1184" customWidth="1"/>
    <col min="10267" max="10496" width="9.08984375" style="1184"/>
    <col min="10497" max="10497" width="15.453125" style="1184" customWidth="1"/>
    <col min="10498" max="10498" width="18.6328125" style="1184" bestFit="1" customWidth="1"/>
    <col min="10499" max="10499" width="17.6328125" style="1184" customWidth="1"/>
    <col min="10500" max="10500" width="16.6328125" style="1184" bestFit="1" customWidth="1"/>
    <col min="10501" max="10501" width="15.453125" style="1184" customWidth="1"/>
    <col min="10502" max="10502" width="64.90625" style="1184" customWidth="1"/>
    <col min="10503" max="10503" width="3.6328125" style="1184" customWidth="1"/>
    <col min="10504" max="10504" width="21.6328125" style="1184" customWidth="1"/>
    <col min="10505" max="10505" width="12.54296875" style="1184" customWidth="1"/>
    <col min="10506" max="10506" width="17.453125" style="1184" customWidth="1"/>
    <col min="10507" max="10507" width="14" style="1184" customWidth="1"/>
    <col min="10508" max="10508" width="17.453125" style="1184" customWidth="1"/>
    <col min="10509" max="10509" width="15.54296875" style="1184" customWidth="1"/>
    <col min="10510" max="10510" width="18.6328125" style="1184" customWidth="1"/>
    <col min="10511" max="10511" width="18.453125" style="1184" customWidth="1"/>
    <col min="10512" max="10512" width="15" style="1184" customWidth="1"/>
    <col min="10513" max="10513" width="14.453125" style="1184" customWidth="1"/>
    <col min="10514" max="10514" width="20" style="1184" customWidth="1"/>
    <col min="10515" max="10515" width="9.08984375" style="1184"/>
    <col min="10516" max="10516" width="17.453125" style="1184" customWidth="1"/>
    <col min="10517" max="10517" width="22.6328125" style="1184" customWidth="1"/>
    <col min="10518" max="10518" width="15.453125" style="1184" customWidth="1"/>
    <col min="10519" max="10519" width="14" style="1184" customWidth="1"/>
    <col min="10520" max="10520" width="16.6328125" style="1184" customWidth="1"/>
    <col min="10521" max="10521" width="9.08984375" style="1184"/>
    <col min="10522" max="10522" width="14.36328125" style="1184" customWidth="1"/>
    <col min="10523" max="10752" width="9.08984375" style="1184"/>
    <col min="10753" max="10753" width="15.453125" style="1184" customWidth="1"/>
    <col min="10754" max="10754" width="18.6328125" style="1184" bestFit="1" customWidth="1"/>
    <col min="10755" max="10755" width="17.6328125" style="1184" customWidth="1"/>
    <col min="10756" max="10756" width="16.6328125" style="1184" bestFit="1" customWidth="1"/>
    <col min="10757" max="10757" width="15.453125" style="1184" customWidth="1"/>
    <col min="10758" max="10758" width="64.90625" style="1184" customWidth="1"/>
    <col min="10759" max="10759" width="3.6328125" style="1184" customWidth="1"/>
    <col min="10760" max="10760" width="21.6328125" style="1184" customWidth="1"/>
    <col min="10761" max="10761" width="12.54296875" style="1184" customWidth="1"/>
    <col min="10762" max="10762" width="17.453125" style="1184" customWidth="1"/>
    <col min="10763" max="10763" width="14" style="1184" customWidth="1"/>
    <col min="10764" max="10764" width="17.453125" style="1184" customWidth="1"/>
    <col min="10765" max="10765" width="15.54296875" style="1184" customWidth="1"/>
    <col min="10766" max="10766" width="18.6328125" style="1184" customWidth="1"/>
    <col min="10767" max="10767" width="18.453125" style="1184" customWidth="1"/>
    <col min="10768" max="10768" width="15" style="1184" customWidth="1"/>
    <col min="10769" max="10769" width="14.453125" style="1184" customWidth="1"/>
    <col min="10770" max="10770" width="20" style="1184" customWidth="1"/>
    <col min="10771" max="10771" width="9.08984375" style="1184"/>
    <col min="10772" max="10772" width="17.453125" style="1184" customWidth="1"/>
    <col min="10773" max="10773" width="22.6328125" style="1184" customWidth="1"/>
    <col min="10774" max="10774" width="15.453125" style="1184" customWidth="1"/>
    <col min="10775" max="10775" width="14" style="1184" customWidth="1"/>
    <col min="10776" max="10776" width="16.6328125" style="1184" customWidth="1"/>
    <col min="10777" max="10777" width="9.08984375" style="1184"/>
    <col min="10778" max="10778" width="14.36328125" style="1184" customWidth="1"/>
    <col min="10779" max="11008" width="9.08984375" style="1184"/>
    <col min="11009" max="11009" width="15.453125" style="1184" customWidth="1"/>
    <col min="11010" max="11010" width="18.6328125" style="1184" bestFit="1" customWidth="1"/>
    <col min="11011" max="11011" width="17.6328125" style="1184" customWidth="1"/>
    <col min="11012" max="11012" width="16.6328125" style="1184" bestFit="1" customWidth="1"/>
    <col min="11013" max="11013" width="15.453125" style="1184" customWidth="1"/>
    <col min="11014" max="11014" width="64.90625" style="1184" customWidth="1"/>
    <col min="11015" max="11015" width="3.6328125" style="1184" customWidth="1"/>
    <col min="11016" max="11016" width="21.6328125" style="1184" customWidth="1"/>
    <col min="11017" max="11017" width="12.54296875" style="1184" customWidth="1"/>
    <col min="11018" max="11018" width="17.453125" style="1184" customWidth="1"/>
    <col min="11019" max="11019" width="14" style="1184" customWidth="1"/>
    <col min="11020" max="11020" width="17.453125" style="1184" customWidth="1"/>
    <col min="11021" max="11021" width="15.54296875" style="1184" customWidth="1"/>
    <col min="11022" max="11022" width="18.6328125" style="1184" customWidth="1"/>
    <col min="11023" max="11023" width="18.453125" style="1184" customWidth="1"/>
    <col min="11024" max="11024" width="15" style="1184" customWidth="1"/>
    <col min="11025" max="11025" width="14.453125" style="1184" customWidth="1"/>
    <col min="11026" max="11026" width="20" style="1184" customWidth="1"/>
    <col min="11027" max="11027" width="9.08984375" style="1184"/>
    <col min="11028" max="11028" width="17.453125" style="1184" customWidth="1"/>
    <col min="11029" max="11029" width="22.6328125" style="1184" customWidth="1"/>
    <col min="11030" max="11030" width="15.453125" style="1184" customWidth="1"/>
    <col min="11031" max="11031" width="14" style="1184" customWidth="1"/>
    <col min="11032" max="11032" width="16.6328125" style="1184" customWidth="1"/>
    <col min="11033" max="11033" width="9.08984375" style="1184"/>
    <col min="11034" max="11034" width="14.36328125" style="1184" customWidth="1"/>
    <col min="11035" max="11264" width="9.08984375" style="1184"/>
    <col min="11265" max="11265" width="15.453125" style="1184" customWidth="1"/>
    <col min="11266" max="11266" width="18.6328125" style="1184" bestFit="1" customWidth="1"/>
    <col min="11267" max="11267" width="17.6328125" style="1184" customWidth="1"/>
    <col min="11268" max="11268" width="16.6328125" style="1184" bestFit="1" customWidth="1"/>
    <col min="11269" max="11269" width="15.453125" style="1184" customWidth="1"/>
    <col min="11270" max="11270" width="64.90625" style="1184" customWidth="1"/>
    <col min="11271" max="11271" width="3.6328125" style="1184" customWidth="1"/>
    <col min="11272" max="11272" width="21.6328125" style="1184" customWidth="1"/>
    <col min="11273" max="11273" width="12.54296875" style="1184" customWidth="1"/>
    <col min="11274" max="11274" width="17.453125" style="1184" customWidth="1"/>
    <col min="11275" max="11275" width="14" style="1184" customWidth="1"/>
    <col min="11276" max="11276" width="17.453125" style="1184" customWidth="1"/>
    <col min="11277" max="11277" width="15.54296875" style="1184" customWidth="1"/>
    <col min="11278" max="11278" width="18.6328125" style="1184" customWidth="1"/>
    <col min="11279" max="11279" width="18.453125" style="1184" customWidth="1"/>
    <col min="11280" max="11280" width="15" style="1184" customWidth="1"/>
    <col min="11281" max="11281" width="14.453125" style="1184" customWidth="1"/>
    <col min="11282" max="11282" width="20" style="1184" customWidth="1"/>
    <col min="11283" max="11283" width="9.08984375" style="1184"/>
    <col min="11284" max="11284" width="17.453125" style="1184" customWidth="1"/>
    <col min="11285" max="11285" width="22.6328125" style="1184" customWidth="1"/>
    <col min="11286" max="11286" width="15.453125" style="1184" customWidth="1"/>
    <col min="11287" max="11287" width="14" style="1184" customWidth="1"/>
    <col min="11288" max="11288" width="16.6328125" style="1184" customWidth="1"/>
    <col min="11289" max="11289" width="9.08984375" style="1184"/>
    <col min="11290" max="11290" width="14.36328125" style="1184" customWidth="1"/>
    <col min="11291" max="11520" width="9.08984375" style="1184"/>
    <col min="11521" max="11521" width="15.453125" style="1184" customWidth="1"/>
    <col min="11522" max="11522" width="18.6328125" style="1184" bestFit="1" customWidth="1"/>
    <col min="11523" max="11523" width="17.6328125" style="1184" customWidth="1"/>
    <col min="11524" max="11524" width="16.6328125" style="1184" bestFit="1" customWidth="1"/>
    <col min="11525" max="11525" width="15.453125" style="1184" customWidth="1"/>
    <col min="11526" max="11526" width="64.90625" style="1184" customWidth="1"/>
    <col min="11527" max="11527" width="3.6328125" style="1184" customWidth="1"/>
    <col min="11528" max="11528" width="21.6328125" style="1184" customWidth="1"/>
    <col min="11529" max="11529" width="12.54296875" style="1184" customWidth="1"/>
    <col min="11530" max="11530" width="17.453125" style="1184" customWidth="1"/>
    <col min="11531" max="11531" width="14" style="1184" customWidth="1"/>
    <col min="11532" max="11532" width="17.453125" style="1184" customWidth="1"/>
    <col min="11533" max="11533" width="15.54296875" style="1184" customWidth="1"/>
    <col min="11534" max="11534" width="18.6328125" style="1184" customWidth="1"/>
    <col min="11535" max="11535" width="18.453125" style="1184" customWidth="1"/>
    <col min="11536" max="11536" width="15" style="1184" customWidth="1"/>
    <col min="11537" max="11537" width="14.453125" style="1184" customWidth="1"/>
    <col min="11538" max="11538" width="20" style="1184" customWidth="1"/>
    <col min="11539" max="11539" width="9.08984375" style="1184"/>
    <col min="11540" max="11540" width="17.453125" style="1184" customWidth="1"/>
    <col min="11541" max="11541" width="22.6328125" style="1184" customWidth="1"/>
    <col min="11542" max="11542" width="15.453125" style="1184" customWidth="1"/>
    <col min="11543" max="11543" width="14" style="1184" customWidth="1"/>
    <col min="11544" max="11544" width="16.6328125" style="1184" customWidth="1"/>
    <col min="11545" max="11545" width="9.08984375" style="1184"/>
    <col min="11546" max="11546" width="14.36328125" style="1184" customWidth="1"/>
    <col min="11547" max="11776" width="9.08984375" style="1184"/>
    <col min="11777" max="11777" width="15.453125" style="1184" customWidth="1"/>
    <col min="11778" max="11778" width="18.6328125" style="1184" bestFit="1" customWidth="1"/>
    <col min="11779" max="11779" width="17.6328125" style="1184" customWidth="1"/>
    <col min="11780" max="11780" width="16.6328125" style="1184" bestFit="1" customWidth="1"/>
    <col min="11781" max="11781" width="15.453125" style="1184" customWidth="1"/>
    <col min="11782" max="11782" width="64.90625" style="1184" customWidth="1"/>
    <col min="11783" max="11783" width="3.6328125" style="1184" customWidth="1"/>
    <col min="11784" max="11784" width="21.6328125" style="1184" customWidth="1"/>
    <col min="11785" max="11785" width="12.54296875" style="1184" customWidth="1"/>
    <col min="11786" max="11786" width="17.453125" style="1184" customWidth="1"/>
    <col min="11787" max="11787" width="14" style="1184" customWidth="1"/>
    <col min="11788" max="11788" width="17.453125" style="1184" customWidth="1"/>
    <col min="11789" max="11789" width="15.54296875" style="1184" customWidth="1"/>
    <col min="11790" max="11790" width="18.6328125" style="1184" customWidth="1"/>
    <col min="11791" max="11791" width="18.453125" style="1184" customWidth="1"/>
    <col min="11792" max="11792" width="15" style="1184" customWidth="1"/>
    <col min="11793" max="11793" width="14.453125" style="1184" customWidth="1"/>
    <col min="11794" max="11794" width="20" style="1184" customWidth="1"/>
    <col min="11795" max="11795" width="9.08984375" style="1184"/>
    <col min="11796" max="11796" width="17.453125" style="1184" customWidth="1"/>
    <col min="11797" max="11797" width="22.6328125" style="1184" customWidth="1"/>
    <col min="11798" max="11798" width="15.453125" style="1184" customWidth="1"/>
    <col min="11799" max="11799" width="14" style="1184" customWidth="1"/>
    <col min="11800" max="11800" width="16.6328125" style="1184" customWidth="1"/>
    <col min="11801" max="11801" width="9.08984375" style="1184"/>
    <col min="11802" max="11802" width="14.36328125" style="1184" customWidth="1"/>
    <col min="11803" max="12032" width="9.08984375" style="1184"/>
    <col min="12033" max="12033" width="15.453125" style="1184" customWidth="1"/>
    <col min="12034" max="12034" width="18.6328125" style="1184" bestFit="1" customWidth="1"/>
    <col min="12035" max="12035" width="17.6328125" style="1184" customWidth="1"/>
    <col min="12036" max="12036" width="16.6328125" style="1184" bestFit="1" customWidth="1"/>
    <col min="12037" max="12037" width="15.453125" style="1184" customWidth="1"/>
    <col min="12038" max="12038" width="64.90625" style="1184" customWidth="1"/>
    <col min="12039" max="12039" width="3.6328125" style="1184" customWidth="1"/>
    <col min="12040" max="12040" width="21.6328125" style="1184" customWidth="1"/>
    <col min="12041" max="12041" width="12.54296875" style="1184" customWidth="1"/>
    <col min="12042" max="12042" width="17.453125" style="1184" customWidth="1"/>
    <col min="12043" max="12043" width="14" style="1184" customWidth="1"/>
    <col min="12044" max="12044" width="17.453125" style="1184" customWidth="1"/>
    <col min="12045" max="12045" width="15.54296875" style="1184" customWidth="1"/>
    <col min="12046" max="12046" width="18.6328125" style="1184" customWidth="1"/>
    <col min="12047" max="12047" width="18.453125" style="1184" customWidth="1"/>
    <col min="12048" max="12048" width="15" style="1184" customWidth="1"/>
    <col min="12049" max="12049" width="14.453125" style="1184" customWidth="1"/>
    <col min="12050" max="12050" width="20" style="1184" customWidth="1"/>
    <col min="12051" max="12051" width="9.08984375" style="1184"/>
    <col min="12052" max="12052" width="17.453125" style="1184" customWidth="1"/>
    <col min="12053" max="12053" width="22.6328125" style="1184" customWidth="1"/>
    <col min="12054" max="12054" width="15.453125" style="1184" customWidth="1"/>
    <col min="12055" max="12055" width="14" style="1184" customWidth="1"/>
    <col min="12056" max="12056" width="16.6328125" style="1184" customWidth="1"/>
    <col min="12057" max="12057" width="9.08984375" style="1184"/>
    <col min="12058" max="12058" width="14.36328125" style="1184" customWidth="1"/>
    <col min="12059" max="12288" width="9.08984375" style="1184"/>
    <col min="12289" max="12289" width="15.453125" style="1184" customWidth="1"/>
    <col min="12290" max="12290" width="18.6328125" style="1184" bestFit="1" customWidth="1"/>
    <col min="12291" max="12291" width="17.6328125" style="1184" customWidth="1"/>
    <col min="12292" max="12292" width="16.6328125" style="1184" bestFit="1" customWidth="1"/>
    <col min="12293" max="12293" width="15.453125" style="1184" customWidth="1"/>
    <col min="12294" max="12294" width="64.90625" style="1184" customWidth="1"/>
    <col min="12295" max="12295" width="3.6328125" style="1184" customWidth="1"/>
    <col min="12296" max="12296" width="21.6328125" style="1184" customWidth="1"/>
    <col min="12297" max="12297" width="12.54296875" style="1184" customWidth="1"/>
    <col min="12298" max="12298" width="17.453125" style="1184" customWidth="1"/>
    <col min="12299" max="12299" width="14" style="1184" customWidth="1"/>
    <col min="12300" max="12300" width="17.453125" style="1184" customWidth="1"/>
    <col min="12301" max="12301" width="15.54296875" style="1184" customWidth="1"/>
    <col min="12302" max="12302" width="18.6328125" style="1184" customWidth="1"/>
    <col min="12303" max="12303" width="18.453125" style="1184" customWidth="1"/>
    <col min="12304" max="12304" width="15" style="1184" customWidth="1"/>
    <col min="12305" max="12305" width="14.453125" style="1184" customWidth="1"/>
    <col min="12306" max="12306" width="20" style="1184" customWidth="1"/>
    <col min="12307" max="12307" width="9.08984375" style="1184"/>
    <col min="12308" max="12308" width="17.453125" style="1184" customWidth="1"/>
    <col min="12309" max="12309" width="22.6328125" style="1184" customWidth="1"/>
    <col min="12310" max="12310" width="15.453125" style="1184" customWidth="1"/>
    <col min="12311" max="12311" width="14" style="1184" customWidth="1"/>
    <col min="12312" max="12312" width="16.6328125" style="1184" customWidth="1"/>
    <col min="12313" max="12313" width="9.08984375" style="1184"/>
    <col min="12314" max="12314" width="14.36328125" style="1184" customWidth="1"/>
    <col min="12315" max="12544" width="9.08984375" style="1184"/>
    <col min="12545" max="12545" width="15.453125" style="1184" customWidth="1"/>
    <col min="12546" max="12546" width="18.6328125" style="1184" bestFit="1" customWidth="1"/>
    <col min="12547" max="12547" width="17.6328125" style="1184" customWidth="1"/>
    <col min="12548" max="12548" width="16.6328125" style="1184" bestFit="1" customWidth="1"/>
    <col min="12549" max="12549" width="15.453125" style="1184" customWidth="1"/>
    <col min="12550" max="12550" width="64.90625" style="1184" customWidth="1"/>
    <col min="12551" max="12551" width="3.6328125" style="1184" customWidth="1"/>
    <col min="12552" max="12552" width="21.6328125" style="1184" customWidth="1"/>
    <col min="12553" max="12553" width="12.54296875" style="1184" customWidth="1"/>
    <col min="12554" max="12554" width="17.453125" style="1184" customWidth="1"/>
    <col min="12555" max="12555" width="14" style="1184" customWidth="1"/>
    <col min="12556" max="12556" width="17.453125" style="1184" customWidth="1"/>
    <col min="12557" max="12557" width="15.54296875" style="1184" customWidth="1"/>
    <col min="12558" max="12558" width="18.6328125" style="1184" customWidth="1"/>
    <col min="12559" max="12559" width="18.453125" style="1184" customWidth="1"/>
    <col min="12560" max="12560" width="15" style="1184" customWidth="1"/>
    <col min="12561" max="12561" width="14.453125" style="1184" customWidth="1"/>
    <col min="12562" max="12562" width="20" style="1184" customWidth="1"/>
    <col min="12563" max="12563" width="9.08984375" style="1184"/>
    <col min="12564" max="12564" width="17.453125" style="1184" customWidth="1"/>
    <col min="12565" max="12565" width="22.6328125" style="1184" customWidth="1"/>
    <col min="12566" max="12566" width="15.453125" style="1184" customWidth="1"/>
    <col min="12567" max="12567" width="14" style="1184" customWidth="1"/>
    <col min="12568" max="12568" width="16.6328125" style="1184" customWidth="1"/>
    <col min="12569" max="12569" width="9.08984375" style="1184"/>
    <col min="12570" max="12570" width="14.36328125" style="1184" customWidth="1"/>
    <col min="12571" max="12800" width="9.08984375" style="1184"/>
    <col min="12801" max="12801" width="15.453125" style="1184" customWidth="1"/>
    <col min="12802" max="12802" width="18.6328125" style="1184" bestFit="1" customWidth="1"/>
    <col min="12803" max="12803" width="17.6328125" style="1184" customWidth="1"/>
    <col min="12804" max="12804" width="16.6328125" style="1184" bestFit="1" customWidth="1"/>
    <col min="12805" max="12805" width="15.453125" style="1184" customWidth="1"/>
    <col min="12806" max="12806" width="64.90625" style="1184" customWidth="1"/>
    <col min="12807" max="12807" width="3.6328125" style="1184" customWidth="1"/>
    <col min="12808" max="12808" width="21.6328125" style="1184" customWidth="1"/>
    <col min="12809" max="12809" width="12.54296875" style="1184" customWidth="1"/>
    <col min="12810" max="12810" width="17.453125" style="1184" customWidth="1"/>
    <col min="12811" max="12811" width="14" style="1184" customWidth="1"/>
    <col min="12812" max="12812" width="17.453125" style="1184" customWidth="1"/>
    <col min="12813" max="12813" width="15.54296875" style="1184" customWidth="1"/>
    <col min="12814" max="12814" width="18.6328125" style="1184" customWidth="1"/>
    <col min="12815" max="12815" width="18.453125" style="1184" customWidth="1"/>
    <col min="12816" max="12816" width="15" style="1184" customWidth="1"/>
    <col min="12817" max="12817" width="14.453125" style="1184" customWidth="1"/>
    <col min="12818" max="12818" width="20" style="1184" customWidth="1"/>
    <col min="12819" max="12819" width="9.08984375" style="1184"/>
    <col min="12820" max="12820" width="17.453125" style="1184" customWidth="1"/>
    <col min="12821" max="12821" width="22.6328125" style="1184" customWidth="1"/>
    <col min="12822" max="12822" width="15.453125" style="1184" customWidth="1"/>
    <col min="12823" max="12823" width="14" style="1184" customWidth="1"/>
    <col min="12824" max="12824" width="16.6328125" style="1184" customWidth="1"/>
    <col min="12825" max="12825" width="9.08984375" style="1184"/>
    <col min="12826" max="12826" width="14.36328125" style="1184" customWidth="1"/>
    <col min="12827" max="13056" width="9.08984375" style="1184"/>
    <col min="13057" max="13057" width="15.453125" style="1184" customWidth="1"/>
    <col min="13058" max="13058" width="18.6328125" style="1184" bestFit="1" customWidth="1"/>
    <col min="13059" max="13059" width="17.6328125" style="1184" customWidth="1"/>
    <col min="13060" max="13060" width="16.6328125" style="1184" bestFit="1" customWidth="1"/>
    <col min="13061" max="13061" width="15.453125" style="1184" customWidth="1"/>
    <col min="13062" max="13062" width="64.90625" style="1184" customWidth="1"/>
    <col min="13063" max="13063" width="3.6328125" style="1184" customWidth="1"/>
    <col min="13064" max="13064" width="21.6328125" style="1184" customWidth="1"/>
    <col min="13065" max="13065" width="12.54296875" style="1184" customWidth="1"/>
    <col min="13066" max="13066" width="17.453125" style="1184" customWidth="1"/>
    <col min="13067" max="13067" width="14" style="1184" customWidth="1"/>
    <col min="13068" max="13068" width="17.453125" style="1184" customWidth="1"/>
    <col min="13069" max="13069" width="15.54296875" style="1184" customWidth="1"/>
    <col min="13070" max="13070" width="18.6328125" style="1184" customWidth="1"/>
    <col min="13071" max="13071" width="18.453125" style="1184" customWidth="1"/>
    <col min="13072" max="13072" width="15" style="1184" customWidth="1"/>
    <col min="13073" max="13073" width="14.453125" style="1184" customWidth="1"/>
    <col min="13074" max="13074" width="20" style="1184" customWidth="1"/>
    <col min="13075" max="13075" width="9.08984375" style="1184"/>
    <col min="13076" max="13076" width="17.453125" style="1184" customWidth="1"/>
    <col min="13077" max="13077" width="22.6328125" style="1184" customWidth="1"/>
    <col min="13078" max="13078" width="15.453125" style="1184" customWidth="1"/>
    <col min="13079" max="13079" width="14" style="1184" customWidth="1"/>
    <col min="13080" max="13080" width="16.6328125" style="1184" customWidth="1"/>
    <col min="13081" max="13081" width="9.08984375" style="1184"/>
    <col min="13082" max="13082" width="14.36328125" style="1184" customWidth="1"/>
    <col min="13083" max="13312" width="9.08984375" style="1184"/>
    <col min="13313" max="13313" width="15.453125" style="1184" customWidth="1"/>
    <col min="13314" max="13314" width="18.6328125" style="1184" bestFit="1" customWidth="1"/>
    <col min="13315" max="13315" width="17.6328125" style="1184" customWidth="1"/>
    <col min="13316" max="13316" width="16.6328125" style="1184" bestFit="1" customWidth="1"/>
    <col min="13317" max="13317" width="15.453125" style="1184" customWidth="1"/>
    <col min="13318" max="13318" width="64.90625" style="1184" customWidth="1"/>
    <col min="13319" max="13319" width="3.6328125" style="1184" customWidth="1"/>
    <col min="13320" max="13320" width="21.6328125" style="1184" customWidth="1"/>
    <col min="13321" max="13321" width="12.54296875" style="1184" customWidth="1"/>
    <col min="13322" max="13322" width="17.453125" style="1184" customWidth="1"/>
    <col min="13323" max="13323" width="14" style="1184" customWidth="1"/>
    <col min="13324" max="13324" width="17.453125" style="1184" customWidth="1"/>
    <col min="13325" max="13325" width="15.54296875" style="1184" customWidth="1"/>
    <col min="13326" max="13326" width="18.6328125" style="1184" customWidth="1"/>
    <col min="13327" max="13327" width="18.453125" style="1184" customWidth="1"/>
    <col min="13328" max="13328" width="15" style="1184" customWidth="1"/>
    <col min="13329" max="13329" width="14.453125" style="1184" customWidth="1"/>
    <col min="13330" max="13330" width="20" style="1184" customWidth="1"/>
    <col min="13331" max="13331" width="9.08984375" style="1184"/>
    <col min="13332" max="13332" width="17.453125" style="1184" customWidth="1"/>
    <col min="13333" max="13333" width="22.6328125" style="1184" customWidth="1"/>
    <col min="13334" max="13334" width="15.453125" style="1184" customWidth="1"/>
    <col min="13335" max="13335" width="14" style="1184" customWidth="1"/>
    <col min="13336" max="13336" width="16.6328125" style="1184" customWidth="1"/>
    <col min="13337" max="13337" width="9.08984375" style="1184"/>
    <col min="13338" max="13338" width="14.36328125" style="1184" customWidth="1"/>
    <col min="13339" max="13568" width="9.08984375" style="1184"/>
    <col min="13569" max="13569" width="15.453125" style="1184" customWidth="1"/>
    <col min="13570" max="13570" width="18.6328125" style="1184" bestFit="1" customWidth="1"/>
    <col min="13571" max="13571" width="17.6328125" style="1184" customWidth="1"/>
    <col min="13572" max="13572" width="16.6328125" style="1184" bestFit="1" customWidth="1"/>
    <col min="13573" max="13573" width="15.453125" style="1184" customWidth="1"/>
    <col min="13574" max="13574" width="64.90625" style="1184" customWidth="1"/>
    <col min="13575" max="13575" width="3.6328125" style="1184" customWidth="1"/>
    <col min="13576" max="13576" width="21.6328125" style="1184" customWidth="1"/>
    <col min="13577" max="13577" width="12.54296875" style="1184" customWidth="1"/>
    <col min="13578" max="13578" width="17.453125" style="1184" customWidth="1"/>
    <col min="13579" max="13579" width="14" style="1184" customWidth="1"/>
    <col min="13580" max="13580" width="17.453125" style="1184" customWidth="1"/>
    <col min="13581" max="13581" width="15.54296875" style="1184" customWidth="1"/>
    <col min="13582" max="13582" width="18.6328125" style="1184" customWidth="1"/>
    <col min="13583" max="13583" width="18.453125" style="1184" customWidth="1"/>
    <col min="13584" max="13584" width="15" style="1184" customWidth="1"/>
    <col min="13585" max="13585" width="14.453125" style="1184" customWidth="1"/>
    <col min="13586" max="13586" width="20" style="1184" customWidth="1"/>
    <col min="13587" max="13587" width="9.08984375" style="1184"/>
    <col min="13588" max="13588" width="17.453125" style="1184" customWidth="1"/>
    <col min="13589" max="13589" width="22.6328125" style="1184" customWidth="1"/>
    <col min="13590" max="13590" width="15.453125" style="1184" customWidth="1"/>
    <col min="13591" max="13591" width="14" style="1184" customWidth="1"/>
    <col min="13592" max="13592" width="16.6328125" style="1184" customWidth="1"/>
    <col min="13593" max="13593" width="9.08984375" style="1184"/>
    <col min="13594" max="13594" width="14.36328125" style="1184" customWidth="1"/>
    <col min="13595" max="13824" width="9.08984375" style="1184"/>
    <col min="13825" max="13825" width="15.453125" style="1184" customWidth="1"/>
    <col min="13826" max="13826" width="18.6328125" style="1184" bestFit="1" customWidth="1"/>
    <col min="13827" max="13827" width="17.6328125" style="1184" customWidth="1"/>
    <col min="13828" max="13828" width="16.6328125" style="1184" bestFit="1" customWidth="1"/>
    <col min="13829" max="13829" width="15.453125" style="1184" customWidth="1"/>
    <col min="13830" max="13830" width="64.90625" style="1184" customWidth="1"/>
    <col min="13831" max="13831" width="3.6328125" style="1184" customWidth="1"/>
    <col min="13832" max="13832" width="21.6328125" style="1184" customWidth="1"/>
    <col min="13833" max="13833" width="12.54296875" style="1184" customWidth="1"/>
    <col min="13834" max="13834" width="17.453125" style="1184" customWidth="1"/>
    <col min="13835" max="13835" width="14" style="1184" customWidth="1"/>
    <col min="13836" max="13836" width="17.453125" style="1184" customWidth="1"/>
    <col min="13837" max="13837" width="15.54296875" style="1184" customWidth="1"/>
    <col min="13838" max="13838" width="18.6328125" style="1184" customWidth="1"/>
    <col min="13839" max="13839" width="18.453125" style="1184" customWidth="1"/>
    <col min="13840" max="13840" width="15" style="1184" customWidth="1"/>
    <col min="13841" max="13841" width="14.453125" style="1184" customWidth="1"/>
    <col min="13842" max="13842" width="20" style="1184" customWidth="1"/>
    <col min="13843" max="13843" width="9.08984375" style="1184"/>
    <col min="13844" max="13844" width="17.453125" style="1184" customWidth="1"/>
    <col min="13845" max="13845" width="22.6328125" style="1184" customWidth="1"/>
    <col min="13846" max="13846" width="15.453125" style="1184" customWidth="1"/>
    <col min="13847" max="13847" width="14" style="1184" customWidth="1"/>
    <col min="13848" max="13848" width="16.6328125" style="1184" customWidth="1"/>
    <col min="13849" max="13849" width="9.08984375" style="1184"/>
    <col min="13850" max="13850" width="14.36328125" style="1184" customWidth="1"/>
    <col min="13851" max="14080" width="9.08984375" style="1184"/>
    <col min="14081" max="14081" width="15.453125" style="1184" customWidth="1"/>
    <col min="14082" max="14082" width="18.6328125" style="1184" bestFit="1" customWidth="1"/>
    <col min="14083" max="14083" width="17.6328125" style="1184" customWidth="1"/>
    <col min="14084" max="14084" width="16.6328125" style="1184" bestFit="1" customWidth="1"/>
    <col min="14085" max="14085" width="15.453125" style="1184" customWidth="1"/>
    <col min="14086" max="14086" width="64.90625" style="1184" customWidth="1"/>
    <col min="14087" max="14087" width="3.6328125" style="1184" customWidth="1"/>
    <col min="14088" max="14088" width="21.6328125" style="1184" customWidth="1"/>
    <col min="14089" max="14089" width="12.54296875" style="1184" customWidth="1"/>
    <col min="14090" max="14090" width="17.453125" style="1184" customWidth="1"/>
    <col min="14091" max="14091" width="14" style="1184" customWidth="1"/>
    <col min="14092" max="14092" width="17.453125" style="1184" customWidth="1"/>
    <col min="14093" max="14093" width="15.54296875" style="1184" customWidth="1"/>
    <col min="14094" max="14094" width="18.6328125" style="1184" customWidth="1"/>
    <col min="14095" max="14095" width="18.453125" style="1184" customWidth="1"/>
    <col min="14096" max="14096" width="15" style="1184" customWidth="1"/>
    <col min="14097" max="14097" width="14.453125" style="1184" customWidth="1"/>
    <col min="14098" max="14098" width="20" style="1184" customWidth="1"/>
    <col min="14099" max="14099" width="9.08984375" style="1184"/>
    <col min="14100" max="14100" width="17.453125" style="1184" customWidth="1"/>
    <col min="14101" max="14101" width="22.6328125" style="1184" customWidth="1"/>
    <col min="14102" max="14102" width="15.453125" style="1184" customWidth="1"/>
    <col min="14103" max="14103" width="14" style="1184" customWidth="1"/>
    <col min="14104" max="14104" width="16.6328125" style="1184" customWidth="1"/>
    <col min="14105" max="14105" width="9.08984375" style="1184"/>
    <col min="14106" max="14106" width="14.36328125" style="1184" customWidth="1"/>
    <col min="14107" max="14336" width="9.08984375" style="1184"/>
    <col min="14337" max="14337" width="15.453125" style="1184" customWidth="1"/>
    <col min="14338" max="14338" width="18.6328125" style="1184" bestFit="1" customWidth="1"/>
    <col min="14339" max="14339" width="17.6328125" style="1184" customWidth="1"/>
    <col min="14340" max="14340" width="16.6328125" style="1184" bestFit="1" customWidth="1"/>
    <col min="14341" max="14341" width="15.453125" style="1184" customWidth="1"/>
    <col min="14342" max="14342" width="64.90625" style="1184" customWidth="1"/>
    <col min="14343" max="14343" width="3.6328125" style="1184" customWidth="1"/>
    <col min="14344" max="14344" width="21.6328125" style="1184" customWidth="1"/>
    <col min="14345" max="14345" width="12.54296875" style="1184" customWidth="1"/>
    <col min="14346" max="14346" width="17.453125" style="1184" customWidth="1"/>
    <col min="14347" max="14347" width="14" style="1184" customWidth="1"/>
    <col min="14348" max="14348" width="17.453125" style="1184" customWidth="1"/>
    <col min="14349" max="14349" width="15.54296875" style="1184" customWidth="1"/>
    <col min="14350" max="14350" width="18.6328125" style="1184" customWidth="1"/>
    <col min="14351" max="14351" width="18.453125" style="1184" customWidth="1"/>
    <col min="14352" max="14352" width="15" style="1184" customWidth="1"/>
    <col min="14353" max="14353" width="14.453125" style="1184" customWidth="1"/>
    <col min="14354" max="14354" width="20" style="1184" customWidth="1"/>
    <col min="14355" max="14355" width="9.08984375" style="1184"/>
    <col min="14356" max="14356" width="17.453125" style="1184" customWidth="1"/>
    <col min="14357" max="14357" width="22.6328125" style="1184" customWidth="1"/>
    <col min="14358" max="14358" width="15.453125" style="1184" customWidth="1"/>
    <col min="14359" max="14359" width="14" style="1184" customWidth="1"/>
    <col min="14360" max="14360" width="16.6328125" style="1184" customWidth="1"/>
    <col min="14361" max="14361" width="9.08984375" style="1184"/>
    <col min="14362" max="14362" width="14.36328125" style="1184" customWidth="1"/>
    <col min="14363" max="14592" width="9.08984375" style="1184"/>
    <col min="14593" max="14593" width="15.453125" style="1184" customWidth="1"/>
    <col min="14594" max="14594" width="18.6328125" style="1184" bestFit="1" customWidth="1"/>
    <col min="14595" max="14595" width="17.6328125" style="1184" customWidth="1"/>
    <col min="14596" max="14596" width="16.6328125" style="1184" bestFit="1" customWidth="1"/>
    <col min="14597" max="14597" width="15.453125" style="1184" customWidth="1"/>
    <col min="14598" max="14598" width="64.90625" style="1184" customWidth="1"/>
    <col min="14599" max="14599" width="3.6328125" style="1184" customWidth="1"/>
    <col min="14600" max="14600" width="21.6328125" style="1184" customWidth="1"/>
    <col min="14601" max="14601" width="12.54296875" style="1184" customWidth="1"/>
    <col min="14602" max="14602" width="17.453125" style="1184" customWidth="1"/>
    <col min="14603" max="14603" width="14" style="1184" customWidth="1"/>
    <col min="14604" max="14604" width="17.453125" style="1184" customWidth="1"/>
    <col min="14605" max="14605" width="15.54296875" style="1184" customWidth="1"/>
    <col min="14606" max="14606" width="18.6328125" style="1184" customWidth="1"/>
    <col min="14607" max="14607" width="18.453125" style="1184" customWidth="1"/>
    <col min="14608" max="14608" width="15" style="1184" customWidth="1"/>
    <col min="14609" max="14609" width="14.453125" style="1184" customWidth="1"/>
    <col min="14610" max="14610" width="20" style="1184" customWidth="1"/>
    <col min="14611" max="14611" width="9.08984375" style="1184"/>
    <col min="14612" max="14612" width="17.453125" style="1184" customWidth="1"/>
    <col min="14613" max="14613" width="22.6328125" style="1184" customWidth="1"/>
    <col min="14614" max="14614" width="15.453125" style="1184" customWidth="1"/>
    <col min="14615" max="14615" width="14" style="1184" customWidth="1"/>
    <col min="14616" max="14616" width="16.6328125" style="1184" customWidth="1"/>
    <col min="14617" max="14617" width="9.08984375" style="1184"/>
    <col min="14618" max="14618" width="14.36328125" style="1184" customWidth="1"/>
    <col min="14619" max="14848" width="9.08984375" style="1184"/>
    <col min="14849" max="14849" width="15.453125" style="1184" customWidth="1"/>
    <col min="14850" max="14850" width="18.6328125" style="1184" bestFit="1" customWidth="1"/>
    <col min="14851" max="14851" width="17.6328125" style="1184" customWidth="1"/>
    <col min="14852" max="14852" width="16.6328125" style="1184" bestFit="1" customWidth="1"/>
    <col min="14853" max="14853" width="15.453125" style="1184" customWidth="1"/>
    <col min="14854" max="14854" width="64.90625" style="1184" customWidth="1"/>
    <col min="14855" max="14855" width="3.6328125" style="1184" customWidth="1"/>
    <col min="14856" max="14856" width="21.6328125" style="1184" customWidth="1"/>
    <col min="14857" max="14857" width="12.54296875" style="1184" customWidth="1"/>
    <col min="14858" max="14858" width="17.453125" style="1184" customWidth="1"/>
    <col min="14859" max="14859" width="14" style="1184" customWidth="1"/>
    <col min="14860" max="14860" width="17.453125" style="1184" customWidth="1"/>
    <col min="14861" max="14861" width="15.54296875" style="1184" customWidth="1"/>
    <col min="14862" max="14862" width="18.6328125" style="1184" customWidth="1"/>
    <col min="14863" max="14863" width="18.453125" style="1184" customWidth="1"/>
    <col min="14864" max="14864" width="15" style="1184" customWidth="1"/>
    <col min="14865" max="14865" width="14.453125" style="1184" customWidth="1"/>
    <col min="14866" max="14866" width="20" style="1184" customWidth="1"/>
    <col min="14867" max="14867" width="9.08984375" style="1184"/>
    <col min="14868" max="14868" width="17.453125" style="1184" customWidth="1"/>
    <col min="14869" max="14869" width="22.6328125" style="1184" customWidth="1"/>
    <col min="14870" max="14870" width="15.453125" style="1184" customWidth="1"/>
    <col min="14871" max="14871" width="14" style="1184" customWidth="1"/>
    <col min="14872" max="14872" width="16.6328125" style="1184" customWidth="1"/>
    <col min="14873" max="14873" width="9.08984375" style="1184"/>
    <col min="14874" max="14874" width="14.36328125" style="1184" customWidth="1"/>
    <col min="14875" max="15104" width="9.08984375" style="1184"/>
    <col min="15105" max="15105" width="15.453125" style="1184" customWidth="1"/>
    <col min="15106" max="15106" width="18.6328125" style="1184" bestFit="1" customWidth="1"/>
    <col min="15107" max="15107" width="17.6328125" style="1184" customWidth="1"/>
    <col min="15108" max="15108" width="16.6328125" style="1184" bestFit="1" customWidth="1"/>
    <col min="15109" max="15109" width="15.453125" style="1184" customWidth="1"/>
    <col min="15110" max="15110" width="64.90625" style="1184" customWidth="1"/>
    <col min="15111" max="15111" width="3.6328125" style="1184" customWidth="1"/>
    <col min="15112" max="15112" width="21.6328125" style="1184" customWidth="1"/>
    <col min="15113" max="15113" width="12.54296875" style="1184" customWidth="1"/>
    <col min="15114" max="15114" width="17.453125" style="1184" customWidth="1"/>
    <col min="15115" max="15115" width="14" style="1184" customWidth="1"/>
    <col min="15116" max="15116" width="17.453125" style="1184" customWidth="1"/>
    <col min="15117" max="15117" width="15.54296875" style="1184" customWidth="1"/>
    <col min="15118" max="15118" width="18.6328125" style="1184" customWidth="1"/>
    <col min="15119" max="15119" width="18.453125" style="1184" customWidth="1"/>
    <col min="15120" max="15120" width="15" style="1184" customWidth="1"/>
    <col min="15121" max="15121" width="14.453125" style="1184" customWidth="1"/>
    <col min="15122" max="15122" width="20" style="1184" customWidth="1"/>
    <col min="15123" max="15123" width="9.08984375" style="1184"/>
    <col min="15124" max="15124" width="17.453125" style="1184" customWidth="1"/>
    <col min="15125" max="15125" width="22.6328125" style="1184" customWidth="1"/>
    <col min="15126" max="15126" width="15.453125" style="1184" customWidth="1"/>
    <col min="15127" max="15127" width="14" style="1184" customWidth="1"/>
    <col min="15128" max="15128" width="16.6328125" style="1184" customWidth="1"/>
    <col min="15129" max="15129" width="9.08984375" style="1184"/>
    <col min="15130" max="15130" width="14.36328125" style="1184" customWidth="1"/>
    <col min="15131" max="15360" width="9.08984375" style="1184"/>
    <col min="15361" max="15361" width="15.453125" style="1184" customWidth="1"/>
    <col min="15362" max="15362" width="18.6328125" style="1184" bestFit="1" customWidth="1"/>
    <col min="15363" max="15363" width="17.6328125" style="1184" customWidth="1"/>
    <col min="15364" max="15364" width="16.6328125" style="1184" bestFit="1" customWidth="1"/>
    <col min="15365" max="15365" width="15.453125" style="1184" customWidth="1"/>
    <col min="15366" max="15366" width="64.90625" style="1184" customWidth="1"/>
    <col min="15367" max="15367" width="3.6328125" style="1184" customWidth="1"/>
    <col min="15368" max="15368" width="21.6328125" style="1184" customWidth="1"/>
    <col min="15369" max="15369" width="12.54296875" style="1184" customWidth="1"/>
    <col min="15370" max="15370" width="17.453125" style="1184" customWidth="1"/>
    <col min="15371" max="15371" width="14" style="1184" customWidth="1"/>
    <col min="15372" max="15372" width="17.453125" style="1184" customWidth="1"/>
    <col min="15373" max="15373" width="15.54296875" style="1184" customWidth="1"/>
    <col min="15374" max="15374" width="18.6328125" style="1184" customWidth="1"/>
    <col min="15375" max="15375" width="18.453125" style="1184" customWidth="1"/>
    <col min="15376" max="15376" width="15" style="1184" customWidth="1"/>
    <col min="15377" max="15377" width="14.453125" style="1184" customWidth="1"/>
    <col min="15378" max="15378" width="20" style="1184" customWidth="1"/>
    <col min="15379" max="15379" width="9.08984375" style="1184"/>
    <col min="15380" max="15380" width="17.453125" style="1184" customWidth="1"/>
    <col min="15381" max="15381" width="22.6328125" style="1184" customWidth="1"/>
    <col min="15382" max="15382" width="15.453125" style="1184" customWidth="1"/>
    <col min="15383" max="15383" width="14" style="1184" customWidth="1"/>
    <col min="15384" max="15384" width="16.6328125" style="1184" customWidth="1"/>
    <col min="15385" max="15385" width="9.08984375" style="1184"/>
    <col min="15386" max="15386" width="14.36328125" style="1184" customWidth="1"/>
    <col min="15387" max="15616" width="9.08984375" style="1184"/>
    <col min="15617" max="15617" width="15.453125" style="1184" customWidth="1"/>
    <col min="15618" max="15618" width="18.6328125" style="1184" bestFit="1" customWidth="1"/>
    <col min="15619" max="15619" width="17.6328125" style="1184" customWidth="1"/>
    <col min="15620" max="15620" width="16.6328125" style="1184" bestFit="1" customWidth="1"/>
    <col min="15621" max="15621" width="15.453125" style="1184" customWidth="1"/>
    <col min="15622" max="15622" width="64.90625" style="1184" customWidth="1"/>
    <col min="15623" max="15623" width="3.6328125" style="1184" customWidth="1"/>
    <col min="15624" max="15624" width="21.6328125" style="1184" customWidth="1"/>
    <col min="15625" max="15625" width="12.54296875" style="1184" customWidth="1"/>
    <col min="15626" max="15626" width="17.453125" style="1184" customWidth="1"/>
    <col min="15627" max="15627" width="14" style="1184" customWidth="1"/>
    <col min="15628" max="15628" width="17.453125" style="1184" customWidth="1"/>
    <col min="15629" max="15629" width="15.54296875" style="1184" customWidth="1"/>
    <col min="15630" max="15630" width="18.6328125" style="1184" customWidth="1"/>
    <col min="15631" max="15631" width="18.453125" style="1184" customWidth="1"/>
    <col min="15632" max="15632" width="15" style="1184" customWidth="1"/>
    <col min="15633" max="15633" width="14.453125" style="1184" customWidth="1"/>
    <col min="15634" max="15634" width="20" style="1184" customWidth="1"/>
    <col min="15635" max="15635" width="9.08984375" style="1184"/>
    <col min="15636" max="15636" width="17.453125" style="1184" customWidth="1"/>
    <col min="15637" max="15637" width="22.6328125" style="1184" customWidth="1"/>
    <col min="15638" max="15638" width="15.453125" style="1184" customWidth="1"/>
    <col min="15639" max="15639" width="14" style="1184" customWidth="1"/>
    <col min="15640" max="15640" width="16.6328125" style="1184" customWidth="1"/>
    <col min="15641" max="15641" width="9.08984375" style="1184"/>
    <col min="15642" max="15642" width="14.36328125" style="1184" customWidth="1"/>
    <col min="15643" max="15872" width="9.08984375" style="1184"/>
    <col min="15873" max="15873" width="15.453125" style="1184" customWidth="1"/>
    <col min="15874" max="15874" width="18.6328125" style="1184" bestFit="1" customWidth="1"/>
    <col min="15875" max="15875" width="17.6328125" style="1184" customWidth="1"/>
    <col min="15876" max="15876" width="16.6328125" style="1184" bestFit="1" customWidth="1"/>
    <col min="15877" max="15877" width="15.453125" style="1184" customWidth="1"/>
    <col min="15878" max="15878" width="64.90625" style="1184" customWidth="1"/>
    <col min="15879" max="15879" width="3.6328125" style="1184" customWidth="1"/>
    <col min="15880" max="15880" width="21.6328125" style="1184" customWidth="1"/>
    <col min="15881" max="15881" width="12.54296875" style="1184" customWidth="1"/>
    <col min="15882" max="15882" width="17.453125" style="1184" customWidth="1"/>
    <col min="15883" max="15883" width="14" style="1184" customWidth="1"/>
    <col min="15884" max="15884" width="17.453125" style="1184" customWidth="1"/>
    <col min="15885" max="15885" width="15.54296875" style="1184" customWidth="1"/>
    <col min="15886" max="15886" width="18.6328125" style="1184" customWidth="1"/>
    <col min="15887" max="15887" width="18.453125" style="1184" customWidth="1"/>
    <col min="15888" max="15888" width="15" style="1184" customWidth="1"/>
    <col min="15889" max="15889" width="14.453125" style="1184" customWidth="1"/>
    <col min="15890" max="15890" width="20" style="1184" customWidth="1"/>
    <col min="15891" max="15891" width="9.08984375" style="1184"/>
    <col min="15892" max="15892" width="17.453125" style="1184" customWidth="1"/>
    <col min="15893" max="15893" width="22.6328125" style="1184" customWidth="1"/>
    <col min="15894" max="15894" width="15.453125" style="1184" customWidth="1"/>
    <col min="15895" max="15895" width="14" style="1184" customWidth="1"/>
    <col min="15896" max="15896" width="16.6328125" style="1184" customWidth="1"/>
    <col min="15897" max="15897" width="9.08984375" style="1184"/>
    <col min="15898" max="15898" width="14.36328125" style="1184" customWidth="1"/>
    <col min="15899" max="16128" width="9.08984375" style="1184"/>
    <col min="16129" max="16129" width="15.453125" style="1184" customWidth="1"/>
    <col min="16130" max="16130" width="18.6328125" style="1184" bestFit="1" customWidth="1"/>
    <col min="16131" max="16131" width="17.6328125" style="1184" customWidth="1"/>
    <col min="16132" max="16132" width="16.6328125" style="1184" bestFit="1" customWidth="1"/>
    <col min="16133" max="16133" width="15.453125" style="1184" customWidth="1"/>
    <col min="16134" max="16134" width="64.90625" style="1184" customWidth="1"/>
    <col min="16135" max="16135" width="3.6328125" style="1184" customWidth="1"/>
    <col min="16136" max="16136" width="21.6328125" style="1184" customWidth="1"/>
    <col min="16137" max="16137" width="12.54296875" style="1184" customWidth="1"/>
    <col min="16138" max="16138" width="17.453125" style="1184" customWidth="1"/>
    <col min="16139" max="16139" width="14" style="1184" customWidth="1"/>
    <col min="16140" max="16140" width="17.453125" style="1184" customWidth="1"/>
    <col min="16141" max="16141" width="15.54296875" style="1184" customWidth="1"/>
    <col min="16142" max="16142" width="18.6328125" style="1184" customWidth="1"/>
    <col min="16143" max="16143" width="18.453125" style="1184" customWidth="1"/>
    <col min="16144" max="16144" width="15" style="1184" customWidth="1"/>
    <col min="16145" max="16145" width="14.453125" style="1184" customWidth="1"/>
    <col min="16146" max="16146" width="20" style="1184" customWidth="1"/>
    <col min="16147" max="16147" width="9.08984375" style="1184"/>
    <col min="16148" max="16148" width="17.453125" style="1184" customWidth="1"/>
    <col min="16149" max="16149" width="22.6328125" style="1184" customWidth="1"/>
    <col min="16150" max="16150" width="15.453125" style="1184" customWidth="1"/>
    <col min="16151" max="16151" width="14" style="1184" customWidth="1"/>
    <col min="16152" max="16152" width="16.6328125" style="1184" customWidth="1"/>
    <col min="16153" max="16153" width="9.08984375" style="1184"/>
    <col min="16154" max="16154" width="14.36328125" style="1184" customWidth="1"/>
    <col min="16155" max="16384" width="9.08984375" style="1184"/>
  </cols>
  <sheetData>
    <row r="1" spans="1:24" ht="20.25" customHeight="1" thickBot="1">
      <c r="I1" s="1185"/>
      <c r="J1" s="1186"/>
    </row>
    <row r="2" spans="1:24" ht="20.25" customHeight="1">
      <c r="A2" s="1188" t="s">
        <v>484</v>
      </c>
      <c r="B2" s="1189"/>
      <c r="C2" s="1189"/>
      <c r="D2" s="1189"/>
      <c r="E2" s="1189"/>
      <c r="F2" s="1190"/>
      <c r="H2" s="1191"/>
      <c r="I2" s="1191"/>
      <c r="J2" s="1191"/>
      <c r="K2" s="1191"/>
      <c r="L2" s="1191"/>
      <c r="M2" s="1191"/>
      <c r="N2" s="1191"/>
      <c r="O2" s="1191"/>
      <c r="P2" s="1191"/>
      <c r="Q2" s="1191"/>
      <c r="R2" s="1191"/>
      <c r="S2" s="1191"/>
      <c r="T2" s="1191"/>
      <c r="U2" s="1191"/>
      <c r="V2" s="1191"/>
      <c r="W2" s="1191"/>
      <c r="X2" s="1191"/>
    </row>
    <row r="3" spans="1:24" ht="20.25" customHeight="1">
      <c r="A3" s="1192"/>
      <c r="B3" s="1193" t="s">
        <v>485</v>
      </c>
      <c r="C3" s="1194" t="s">
        <v>486</v>
      </c>
      <c r="D3" s="1195"/>
      <c r="E3" s="1196"/>
      <c r="F3" s="1197"/>
      <c r="K3" s="1198"/>
      <c r="L3" s="1198"/>
      <c r="M3" s="1199"/>
      <c r="N3" s="1199"/>
      <c r="O3" s="1199"/>
      <c r="Q3" s="1198"/>
      <c r="R3" s="1198"/>
      <c r="S3" s="1199"/>
      <c r="T3" s="1199"/>
      <c r="U3" s="1199"/>
      <c r="W3" s="1198"/>
      <c r="X3" s="1198"/>
    </row>
    <row r="4" spans="1:24" ht="14.5">
      <c r="A4" s="1200" t="s">
        <v>487</v>
      </c>
      <c r="B4" s="1201">
        <v>15</v>
      </c>
      <c r="C4" s="1201">
        <f>B4*8</f>
        <v>120</v>
      </c>
      <c r="D4" s="1195"/>
      <c r="E4" s="1202"/>
      <c r="F4" s="1197"/>
      <c r="H4" s="1203" t="s">
        <v>488</v>
      </c>
      <c r="I4" s="1203"/>
      <c r="J4" s="1203"/>
      <c r="K4" s="1203"/>
      <c r="L4" s="1203"/>
      <c r="M4" s="1204"/>
      <c r="N4" s="1203" t="s">
        <v>489</v>
      </c>
      <c r="O4" s="1203"/>
      <c r="P4" s="1203"/>
      <c r="Q4" s="1203"/>
      <c r="R4" s="1203"/>
      <c r="S4" s="1204"/>
      <c r="T4" s="1203" t="s">
        <v>490</v>
      </c>
      <c r="U4" s="1203"/>
      <c r="V4" s="1203"/>
      <c r="W4" s="1203"/>
      <c r="X4" s="1203"/>
    </row>
    <row r="5" spans="1:24" ht="15" thickBot="1">
      <c r="A5" s="1200" t="s">
        <v>491</v>
      </c>
      <c r="B5" s="1193">
        <v>8</v>
      </c>
      <c r="C5" s="1201">
        <f>B5*8</f>
        <v>64</v>
      </c>
      <c r="D5" s="1195"/>
      <c r="E5" s="1202"/>
      <c r="F5" s="1197"/>
      <c r="G5" s="1205"/>
      <c r="H5" s="1206" t="s">
        <v>492</v>
      </c>
      <c r="I5" s="1206"/>
      <c r="J5" s="1206"/>
      <c r="K5" s="1206"/>
      <c r="L5" s="1206"/>
      <c r="M5" s="1204"/>
      <c r="N5" s="1206" t="s">
        <v>492</v>
      </c>
      <c r="O5" s="1206"/>
      <c r="P5" s="1206"/>
      <c r="Q5" s="1206"/>
      <c r="R5" s="1206"/>
      <c r="S5" s="1204"/>
      <c r="T5" s="1207" t="s">
        <v>492</v>
      </c>
      <c r="U5" s="1206"/>
      <c r="V5" s="1206"/>
      <c r="W5" s="1206"/>
      <c r="X5" s="1208"/>
    </row>
    <row r="6" spans="1:24" ht="14.5">
      <c r="A6" s="1200" t="s">
        <v>493</v>
      </c>
      <c r="B6" s="1201">
        <v>10</v>
      </c>
      <c r="C6" s="1201">
        <f>B6*8</f>
        <v>80</v>
      </c>
      <c r="D6" s="1195"/>
      <c r="E6" s="1196"/>
      <c r="F6" s="1197"/>
      <c r="G6" s="1205"/>
      <c r="H6" s="1209" t="s">
        <v>494</v>
      </c>
      <c r="I6" s="1193"/>
      <c r="J6" s="1210">
        <v>15</v>
      </c>
      <c r="K6" s="1211" t="s">
        <v>495</v>
      </c>
      <c r="L6" s="1212">
        <f>J6*365</f>
        <v>5475</v>
      </c>
      <c r="M6" s="1204"/>
      <c r="N6" s="1209" t="s">
        <v>496</v>
      </c>
      <c r="O6" s="1193"/>
      <c r="P6" s="1210">
        <v>11</v>
      </c>
      <c r="Q6" s="1211" t="s">
        <v>495</v>
      </c>
      <c r="R6" s="1212">
        <f>P6*365</f>
        <v>4015</v>
      </c>
      <c r="S6" s="1204"/>
      <c r="T6" s="1213" t="s">
        <v>497</v>
      </c>
      <c r="U6" s="1193"/>
      <c r="V6" s="1210">
        <v>8</v>
      </c>
      <c r="W6" s="1211" t="s">
        <v>495</v>
      </c>
      <c r="X6" s="1214">
        <f>V6*365</f>
        <v>2920</v>
      </c>
    </row>
    <row r="7" spans="1:24" ht="15" thickBot="1">
      <c r="A7" s="1215" t="s">
        <v>498</v>
      </c>
      <c r="B7" s="1201">
        <v>10</v>
      </c>
      <c r="C7" s="1216">
        <f>B7*8</f>
        <v>80</v>
      </c>
      <c r="D7" s="1217"/>
      <c r="E7" s="1193"/>
      <c r="F7" s="1197"/>
      <c r="G7" s="1205"/>
      <c r="H7" s="1209"/>
      <c r="I7" s="1218"/>
      <c r="J7" s="1219" t="s">
        <v>499</v>
      </c>
      <c r="K7" s="1211"/>
      <c r="L7" s="1211"/>
      <c r="M7" s="1204"/>
      <c r="N7" s="1209"/>
      <c r="O7" s="1199"/>
      <c r="P7" s="1219" t="s">
        <v>499</v>
      </c>
      <c r="Q7" s="1211"/>
      <c r="R7" s="1211"/>
      <c r="S7" s="1204"/>
      <c r="T7" s="1213"/>
      <c r="U7" s="1199"/>
      <c r="V7" s="1219" t="s">
        <v>499</v>
      </c>
      <c r="W7" s="1211"/>
      <c r="X7" s="1220"/>
    </row>
    <row r="8" spans="1:24" ht="15" thickTop="1">
      <c r="A8" s="1200"/>
      <c r="B8" s="1221" t="s">
        <v>500</v>
      </c>
      <c r="C8" s="1201">
        <f>SUM(C4:C7)</f>
        <v>344</v>
      </c>
      <c r="D8" s="1222"/>
      <c r="E8" s="1211"/>
      <c r="F8" s="1197"/>
      <c r="G8" s="1205"/>
      <c r="H8" s="1223"/>
      <c r="I8" s="1223"/>
      <c r="J8" s="1224" t="s">
        <v>29</v>
      </c>
      <c r="K8" s="1224" t="s">
        <v>501</v>
      </c>
      <c r="L8" s="1224" t="s">
        <v>31</v>
      </c>
      <c r="M8" s="1204"/>
      <c r="N8" s="1223"/>
      <c r="O8" s="1223"/>
      <c r="P8" s="1224" t="s">
        <v>29</v>
      </c>
      <c r="Q8" s="1224" t="s">
        <v>501</v>
      </c>
      <c r="R8" s="1224" t="s">
        <v>31</v>
      </c>
      <c r="S8" s="1204"/>
      <c r="T8" s="1225"/>
      <c r="U8" s="1223"/>
      <c r="V8" s="1224" t="s">
        <v>29</v>
      </c>
      <c r="W8" s="1224" t="s">
        <v>501</v>
      </c>
      <c r="X8" s="1226" t="s">
        <v>31</v>
      </c>
    </row>
    <row r="9" spans="1:24" ht="15" thickBot="1">
      <c r="A9" s="1227"/>
      <c r="B9" s="1228"/>
      <c r="C9" s="1229"/>
      <c r="D9" s="1230"/>
      <c r="E9" s="1231"/>
      <c r="F9" s="1232"/>
      <c r="G9" s="1205"/>
      <c r="H9" s="1233" t="s">
        <v>11</v>
      </c>
      <c r="I9" s="1209"/>
      <c r="J9" s="1234">
        <f>+C12</f>
        <v>69600</v>
      </c>
      <c r="K9" s="1235">
        <f>C17</f>
        <v>0.55000000000000004</v>
      </c>
      <c r="L9" s="1234">
        <f>J9*K9</f>
        <v>38280</v>
      </c>
      <c r="M9" s="1204"/>
      <c r="N9" s="1233" t="s">
        <v>11</v>
      </c>
      <c r="O9" s="1209"/>
      <c r="P9" s="1234">
        <f>+D12</f>
        <v>69600</v>
      </c>
      <c r="Q9" s="1235">
        <f>D17</f>
        <v>0.5</v>
      </c>
      <c r="R9" s="1234">
        <f>P9*Q9</f>
        <v>34800</v>
      </c>
      <c r="S9" s="1204"/>
      <c r="T9" s="1236" t="s">
        <v>11</v>
      </c>
      <c r="U9" s="1209"/>
      <c r="V9" s="1234">
        <f>+E12</f>
        <v>69600</v>
      </c>
      <c r="W9" s="1235">
        <f>E17</f>
        <v>0.45</v>
      </c>
      <c r="X9" s="1237">
        <f>V9*W9</f>
        <v>31320</v>
      </c>
    </row>
    <row r="10" spans="1:24" ht="30" customHeight="1" thickBot="1">
      <c r="A10" s="1238" t="s">
        <v>484</v>
      </c>
      <c r="B10" s="1239"/>
      <c r="C10" s="1239"/>
      <c r="D10" s="1239"/>
      <c r="E10" s="1239"/>
      <c r="F10" s="1240"/>
      <c r="H10" s="1241" t="s">
        <v>502</v>
      </c>
      <c r="I10" s="1242"/>
      <c r="J10" s="1234">
        <f>+D13</f>
        <v>45375.199999999997</v>
      </c>
      <c r="K10" s="1235">
        <f>C18</f>
        <v>1</v>
      </c>
      <c r="L10" s="1234">
        <f>J10*K10</f>
        <v>45375.199999999997</v>
      </c>
      <c r="M10" s="1204"/>
      <c r="N10" s="1241" t="s">
        <v>502</v>
      </c>
      <c r="O10" s="1242"/>
      <c r="P10" s="1234">
        <f>+D13</f>
        <v>45375.199999999997</v>
      </c>
      <c r="Q10" s="1235">
        <f>D18</f>
        <v>1</v>
      </c>
      <c r="R10" s="1234">
        <f>P10*Q10</f>
        <v>45375.199999999997</v>
      </c>
      <c r="S10" s="1204"/>
      <c r="T10" s="1241" t="s">
        <v>502</v>
      </c>
      <c r="U10" s="1242"/>
      <c r="V10" s="1234">
        <f>+E13</f>
        <v>45375.199999999997</v>
      </c>
      <c r="W10" s="1235">
        <f>E18</f>
        <v>1</v>
      </c>
      <c r="X10" s="1237">
        <f>V10*W10</f>
        <v>45375.199999999997</v>
      </c>
    </row>
    <row r="11" spans="1:24" ht="32.25" customHeight="1">
      <c r="A11" s="1243" t="s">
        <v>503</v>
      </c>
      <c r="B11" s="1244"/>
      <c r="C11" s="1245" t="s">
        <v>504</v>
      </c>
      <c r="D11" s="1245" t="s">
        <v>505</v>
      </c>
      <c r="E11" s="1245" t="s">
        <v>506</v>
      </c>
      <c r="F11" s="1246"/>
      <c r="G11" s="1205"/>
      <c r="H11" s="1233" t="s">
        <v>507</v>
      </c>
      <c r="I11" s="1209"/>
      <c r="J11" s="1234">
        <f>C14</f>
        <v>45210.880000000005</v>
      </c>
      <c r="K11" s="1235">
        <f>C19</f>
        <v>0.2</v>
      </c>
      <c r="L11" s="1234">
        <f>J11*K11</f>
        <v>9042.1760000000013</v>
      </c>
      <c r="M11" s="1204"/>
      <c r="N11" s="1233" t="s">
        <v>507</v>
      </c>
      <c r="O11" s="1209"/>
      <c r="P11" s="1234">
        <f>J11</f>
        <v>45210.880000000005</v>
      </c>
      <c r="Q11" s="1235">
        <f>D19</f>
        <v>0.2</v>
      </c>
      <c r="R11" s="1234">
        <f>P11*Q11</f>
        <v>9042.1760000000013</v>
      </c>
      <c r="S11" s="1204"/>
      <c r="T11" s="1233" t="s">
        <v>507</v>
      </c>
      <c r="U11" s="1209"/>
      <c r="V11" s="1234">
        <f>P11</f>
        <v>45210.880000000005</v>
      </c>
      <c r="W11" s="1235">
        <f>E19</f>
        <v>0.2</v>
      </c>
      <c r="X11" s="1237">
        <f>V11*W11</f>
        <v>9042.1760000000013</v>
      </c>
    </row>
    <row r="12" spans="1:24" ht="15.5">
      <c r="A12" s="1247" t="s">
        <v>11</v>
      </c>
      <c r="B12" s="1248"/>
      <c r="C12" s="1249">
        <f>'[2]M2020 BLS  SALARY CHART'!C22</f>
        <v>69600</v>
      </c>
      <c r="D12" s="1249">
        <f>'[2]M2020 BLS  SALARY CHART'!C22</f>
        <v>69600</v>
      </c>
      <c r="E12" s="1249">
        <f>'[2]M2020 BLS  SALARY CHART'!C22</f>
        <v>69600</v>
      </c>
      <c r="F12" s="1250" t="s">
        <v>70</v>
      </c>
      <c r="G12" s="1205"/>
      <c r="H12" s="1211" t="s">
        <v>509</v>
      </c>
      <c r="I12" s="1251"/>
      <c r="J12" s="1252">
        <f>C15</f>
        <v>34927.359999999993</v>
      </c>
      <c r="K12" s="1253">
        <v>1.9</v>
      </c>
      <c r="L12" s="1252">
        <f>J12*K12</f>
        <v>66361.983999999982</v>
      </c>
      <c r="M12" s="1204"/>
      <c r="N12" s="1211" t="s">
        <v>509</v>
      </c>
      <c r="O12" s="1251"/>
      <c r="P12" s="1252">
        <f>D15</f>
        <v>34927.359999999993</v>
      </c>
      <c r="Q12" s="1235">
        <v>2.15</v>
      </c>
      <c r="R12" s="1252">
        <f>P12*Q12</f>
        <v>75093.823999999979</v>
      </c>
      <c r="S12" s="1204"/>
      <c r="T12" s="1254" t="s">
        <v>509</v>
      </c>
      <c r="U12" s="1251"/>
      <c r="V12" s="1252">
        <f>E15</f>
        <v>34927.359999999993</v>
      </c>
      <c r="W12" s="1235">
        <v>2.58</v>
      </c>
      <c r="X12" s="1255">
        <f>V12*W12</f>
        <v>90112.588799999983</v>
      </c>
    </row>
    <row r="13" spans="1:24" s="1187" customFormat="1" ht="27" customHeight="1">
      <c r="A13" s="1256" t="s">
        <v>502</v>
      </c>
      <c r="B13" s="1257"/>
      <c r="C13" s="1249">
        <f>'[2]M2020 BLS  SALARY CHART'!$C$12</f>
        <v>45375.199999999997</v>
      </c>
      <c r="D13" s="1249">
        <f>'[2]M2020 BLS  SALARY CHART'!$C$12</f>
        <v>45375.199999999997</v>
      </c>
      <c r="E13" s="1249">
        <f>'[2]M2020 BLS  SALARY CHART'!$C$12</f>
        <v>45375.199999999997</v>
      </c>
      <c r="F13" s="1250" t="s">
        <v>70</v>
      </c>
      <c r="G13" s="1258"/>
      <c r="H13" s="1259" t="s">
        <v>32</v>
      </c>
      <c r="I13" s="1259"/>
      <c r="J13" s="1260"/>
      <c r="K13" s="1261">
        <f>SUM(K9:K12)</f>
        <v>3.65</v>
      </c>
      <c r="L13" s="1262">
        <f>SUM(L9:L12)</f>
        <v>159059.35999999999</v>
      </c>
      <c r="M13" s="1204"/>
      <c r="N13" s="1259" t="s">
        <v>32</v>
      </c>
      <c r="O13" s="1259"/>
      <c r="P13" s="1260"/>
      <c r="Q13" s="1261">
        <f>SUM(Q9:Q12)</f>
        <v>3.8499999999999996</v>
      </c>
      <c r="R13" s="1262">
        <f>SUM(R9:R12)</f>
        <v>164311.19999999998</v>
      </c>
      <c r="S13" s="1204"/>
      <c r="T13" s="1263" t="s">
        <v>32</v>
      </c>
      <c r="U13" s="1259"/>
      <c r="V13" s="1260"/>
      <c r="W13" s="1261">
        <f>SUM(W9:W12)</f>
        <v>4.2300000000000004</v>
      </c>
      <c r="X13" s="1264">
        <f>SUM(X9:X12)</f>
        <v>175849.96479999999</v>
      </c>
    </row>
    <row r="14" spans="1:24" ht="15.5">
      <c r="A14" s="1247" t="s">
        <v>510</v>
      </c>
      <c r="B14" s="1248"/>
      <c r="C14" s="1249">
        <f>'[2]M2020 BLS  SALARY CHART'!$C$8</f>
        <v>45210.880000000005</v>
      </c>
      <c r="D14" s="1249">
        <f>'[2]M2020 BLS  SALARY CHART'!$C$8</f>
        <v>45210.880000000005</v>
      </c>
      <c r="E14" s="1249">
        <f>'[2]M2020 BLS  SALARY CHART'!$C$8</f>
        <v>45210.880000000005</v>
      </c>
      <c r="F14" s="1250" t="s">
        <v>70</v>
      </c>
      <c r="G14" s="1205"/>
      <c r="H14" s="1209" t="s">
        <v>511</v>
      </c>
      <c r="I14" s="1209"/>
      <c r="J14" s="1211"/>
      <c r="K14" s="1211" t="s">
        <v>512</v>
      </c>
      <c r="L14" s="1211"/>
      <c r="M14" s="1204"/>
      <c r="N14" s="1209" t="s">
        <v>511</v>
      </c>
      <c r="O14" s="1209"/>
      <c r="P14" s="1211"/>
      <c r="Q14" s="1211" t="s">
        <v>512</v>
      </c>
      <c r="R14" s="1211"/>
      <c r="S14" s="1204"/>
      <c r="T14" s="1213" t="s">
        <v>511</v>
      </c>
      <c r="U14" s="1209"/>
      <c r="V14" s="1211"/>
      <c r="W14" s="1211" t="s">
        <v>512</v>
      </c>
      <c r="X14" s="1220"/>
    </row>
    <row r="15" spans="1:24" ht="15.5">
      <c r="A15" s="1265" t="s">
        <v>509</v>
      </c>
      <c r="B15" s="1266"/>
      <c r="C15" s="1267">
        <f>'[2]M2020 BLS  SALARY CHART'!$C$6</f>
        <v>34927.359999999993</v>
      </c>
      <c r="D15" s="1267">
        <f>'[2]M2020 BLS  SALARY CHART'!$C$6</f>
        <v>34927.359999999993</v>
      </c>
      <c r="E15" s="1267">
        <f>'[2]M2020 BLS  SALARY CHART'!$C$6</f>
        <v>34927.359999999993</v>
      </c>
      <c r="F15" s="1250" t="s">
        <v>70</v>
      </c>
      <c r="G15" s="1205"/>
      <c r="H15" s="1209" t="s">
        <v>33</v>
      </c>
      <c r="I15" s="1209"/>
      <c r="J15" s="1268">
        <f>$E$22</f>
        <v>0.24219999999999997</v>
      </c>
      <c r="K15" s="1211"/>
      <c r="L15" s="1234">
        <f>J15*L13</f>
        <v>38524.176991999993</v>
      </c>
      <c r="M15" s="1204"/>
      <c r="N15" s="1209" t="s">
        <v>33</v>
      </c>
      <c r="O15" s="1209"/>
      <c r="P15" s="1268">
        <f>$E$22</f>
        <v>0.24219999999999997</v>
      </c>
      <c r="Q15" s="1211"/>
      <c r="R15" s="1234">
        <f>P15*R13</f>
        <v>39796.17263999999</v>
      </c>
      <c r="S15" s="1204"/>
      <c r="T15" s="1213" t="s">
        <v>33</v>
      </c>
      <c r="U15" s="1209"/>
      <c r="V15" s="1268">
        <f>$E$22</f>
        <v>0.24219999999999997</v>
      </c>
      <c r="W15" s="1211"/>
      <c r="X15" s="1237">
        <f>V15*X13</f>
        <v>42590.861474559992</v>
      </c>
    </row>
    <row r="16" spans="1:24" ht="24.75" customHeight="1">
      <c r="A16" s="1269" t="s">
        <v>292</v>
      </c>
      <c r="B16" s="1270"/>
      <c r="C16" s="1271" t="s">
        <v>513</v>
      </c>
      <c r="D16" s="1271" t="s">
        <v>514</v>
      </c>
      <c r="E16" s="1271" t="s">
        <v>515</v>
      </c>
      <c r="F16" s="1272"/>
      <c r="G16" s="1205"/>
      <c r="H16" s="1259" t="s">
        <v>300</v>
      </c>
      <c r="I16" s="1259"/>
      <c r="J16" s="1260"/>
      <c r="K16" s="1273"/>
      <c r="L16" s="1262">
        <f>L15+L13</f>
        <v>197583.53699199998</v>
      </c>
      <c r="M16" s="1274"/>
      <c r="N16" s="1259" t="s">
        <v>300</v>
      </c>
      <c r="O16" s="1259"/>
      <c r="P16" s="1260"/>
      <c r="Q16" s="1273"/>
      <c r="R16" s="1262">
        <f>R15+R13</f>
        <v>204107.37263999996</v>
      </c>
      <c r="S16" s="1274"/>
      <c r="T16" s="1263" t="s">
        <v>300</v>
      </c>
      <c r="U16" s="1259"/>
      <c r="V16" s="1260"/>
      <c r="W16" s="1273"/>
      <c r="X16" s="1264">
        <f>X15+X13</f>
        <v>218440.82627455998</v>
      </c>
    </row>
    <row r="17" spans="1:24" ht="20.25" customHeight="1">
      <c r="A17" s="1247" t="s">
        <v>11</v>
      </c>
      <c r="B17" s="1248"/>
      <c r="C17" s="1275">
        <v>0.55000000000000004</v>
      </c>
      <c r="D17" s="1275">
        <v>0.5</v>
      </c>
      <c r="E17" s="1275">
        <v>0.45</v>
      </c>
      <c r="F17" s="1276" t="s">
        <v>516</v>
      </c>
      <c r="G17" s="1205"/>
      <c r="H17" s="1241" t="s">
        <v>517</v>
      </c>
      <c r="I17" s="1242"/>
      <c r="J17" s="1211"/>
      <c r="K17" s="1252">
        <f>+C26</f>
        <v>497.04770289921817</v>
      </c>
      <c r="L17" s="1252">
        <f>K17*J6</f>
        <v>7455.7155434882725</v>
      </c>
      <c r="M17" s="1204"/>
      <c r="N17" s="1241" t="s">
        <v>517</v>
      </c>
      <c r="O17" s="1242"/>
      <c r="P17" s="1211"/>
      <c r="Q17" s="1252">
        <f>+D26</f>
        <v>1180.2036194819359</v>
      </c>
      <c r="R17" s="1234">
        <f>Q17*P6</f>
        <v>12982.239814301294</v>
      </c>
      <c r="S17" s="1204"/>
      <c r="T17" s="1241" t="s">
        <v>517</v>
      </c>
      <c r="U17" s="1242"/>
      <c r="V17" s="1211"/>
      <c r="W17" s="1252">
        <f>+E26</f>
        <v>4720.8038358752692</v>
      </c>
      <c r="X17" s="1237">
        <f>W17*V6</f>
        <v>37766.430687002154</v>
      </c>
    </row>
    <row r="18" spans="1:24" ht="20.25" customHeight="1">
      <c r="A18" s="1256" t="s">
        <v>502</v>
      </c>
      <c r="B18" s="1257"/>
      <c r="C18" s="1275">
        <v>1</v>
      </c>
      <c r="D18" s="1275">
        <v>1</v>
      </c>
      <c r="E18" s="1275">
        <v>1</v>
      </c>
      <c r="F18" s="1276" t="s">
        <v>516</v>
      </c>
      <c r="G18" s="1205"/>
      <c r="H18" s="1277" t="s">
        <v>518</v>
      </c>
      <c r="I18" s="1278"/>
      <c r="J18" s="1211"/>
      <c r="K18" s="1252"/>
      <c r="L18" s="1252">
        <f>C31</f>
        <v>11615.069333333329</v>
      </c>
      <c r="M18" s="1204"/>
      <c r="N18" s="1277" t="s">
        <v>518</v>
      </c>
      <c r="O18" s="1278"/>
      <c r="P18" s="1211"/>
      <c r="Q18" s="1252"/>
      <c r="R18" s="1234">
        <f>D31</f>
        <v>12632.312666666661</v>
      </c>
      <c r="S18" s="1204"/>
      <c r="T18" s="1279" t="s">
        <v>518</v>
      </c>
      <c r="U18" s="1280"/>
      <c r="V18" s="1211"/>
      <c r="W18" s="1252"/>
      <c r="X18" s="1237">
        <f>E31</f>
        <v>15647.052</v>
      </c>
    </row>
    <row r="19" spans="1:24" ht="20.25" customHeight="1">
      <c r="A19" s="1247" t="s">
        <v>510</v>
      </c>
      <c r="B19" s="1248"/>
      <c r="C19" s="1275">
        <v>0.2</v>
      </c>
      <c r="D19" s="1275">
        <v>0.2</v>
      </c>
      <c r="E19" s="1275">
        <v>0.2</v>
      </c>
      <c r="F19" s="1276" t="s">
        <v>516</v>
      </c>
      <c r="G19" s="1205"/>
      <c r="H19" s="1279" t="s">
        <v>519</v>
      </c>
      <c r="I19" s="1280"/>
      <c r="J19" s="1211"/>
      <c r="K19" s="1281">
        <f>+C28</f>
        <v>176.42052847115562</v>
      </c>
      <c r="L19" s="1252"/>
      <c r="M19" s="1204"/>
      <c r="N19" s="1279" t="s">
        <v>519</v>
      </c>
      <c r="O19" s="1280"/>
      <c r="P19" s="1211"/>
      <c r="Q19" s="1281">
        <f>+D28</f>
        <v>176.42052847115562</v>
      </c>
      <c r="R19" s="1211"/>
      <c r="S19" s="1204"/>
      <c r="T19" s="1279" t="s">
        <v>519</v>
      </c>
      <c r="U19" s="1280"/>
      <c r="V19" s="1211"/>
      <c r="W19" s="1281">
        <f>+E28</f>
        <v>176.42052847115562</v>
      </c>
      <c r="X19" s="1220"/>
    </row>
    <row r="20" spans="1:24" ht="20.25" customHeight="1" thickBot="1">
      <c r="A20" s="1282" t="s">
        <v>509</v>
      </c>
      <c r="B20" s="1283"/>
      <c r="C20" s="1284">
        <v>1.94</v>
      </c>
      <c r="D20" s="1284">
        <v>2.14</v>
      </c>
      <c r="E20" s="1284">
        <v>2.58</v>
      </c>
      <c r="F20" s="1276" t="s">
        <v>516</v>
      </c>
      <c r="G20" s="1205"/>
      <c r="H20" s="1279" t="s">
        <v>520</v>
      </c>
      <c r="I20" s="1280"/>
      <c r="J20" s="1211"/>
      <c r="K20" s="1285">
        <f>+C29</f>
        <v>2540.660180413498</v>
      </c>
      <c r="L20" s="1211"/>
      <c r="M20" s="1204"/>
      <c r="N20" s="1279" t="s">
        <v>520</v>
      </c>
      <c r="O20" s="1280"/>
      <c r="P20" s="1211"/>
      <c r="Q20" s="1285">
        <f>+D29</f>
        <v>2540.660180413498</v>
      </c>
      <c r="R20" s="1211"/>
      <c r="S20" s="1204"/>
      <c r="T20" s="1279" t="s">
        <v>520</v>
      </c>
      <c r="U20" s="1280"/>
      <c r="V20" s="1211"/>
      <c r="W20" s="1286">
        <f>+E29</f>
        <v>2540.660180413498</v>
      </c>
      <c r="X20" s="1220"/>
    </row>
    <row r="21" spans="1:24" ht="20.25" customHeight="1" thickTop="1" thickBot="1">
      <c r="A21" s="1287" t="s">
        <v>18</v>
      </c>
      <c r="B21" s="1288"/>
      <c r="C21" s="1271" t="s">
        <v>513</v>
      </c>
      <c r="D21" s="1271" t="s">
        <v>514</v>
      </c>
      <c r="E21" s="1271" t="s">
        <v>515</v>
      </c>
      <c r="F21" s="1272"/>
      <c r="G21" s="1205"/>
      <c r="H21" s="1289" t="s">
        <v>318</v>
      </c>
      <c r="I21" s="1290"/>
      <c r="J21" s="1211"/>
      <c r="K21" s="1252">
        <f>SUM(K19:K20)</f>
        <v>2717.0807088846536</v>
      </c>
      <c r="L21" s="1252">
        <f>K21*K13</f>
        <v>9917.3445874289864</v>
      </c>
      <c r="M21" s="1291"/>
      <c r="N21" s="1289" t="s">
        <v>318</v>
      </c>
      <c r="O21" s="1290"/>
      <c r="P21" s="1211"/>
      <c r="Q21" s="1252">
        <f>SUM(Q19:Q20)</f>
        <v>2717.0807088846536</v>
      </c>
      <c r="R21" s="1252">
        <f>Q21*Q13</f>
        <v>10460.760729205915</v>
      </c>
      <c r="S21" s="1204"/>
      <c r="T21" s="1279" t="s">
        <v>521</v>
      </c>
      <c r="U21" s="1280"/>
      <c r="V21" s="1211"/>
      <c r="W21" s="1285">
        <f>+E30</f>
        <v>1392.4593560966089</v>
      </c>
      <c r="X21" s="1220"/>
    </row>
    <row r="22" spans="1:24" ht="31.5" thickTop="1">
      <c r="A22" s="1247" t="s">
        <v>522</v>
      </c>
      <c r="B22" s="1248"/>
      <c r="C22" s="1297">
        <f>22.22%+2%</f>
        <v>0.24219999999999997</v>
      </c>
      <c r="D22" s="1297">
        <f>C22</f>
        <v>0.24219999999999997</v>
      </c>
      <c r="E22" s="1297">
        <f>C22</f>
        <v>0.24219999999999997</v>
      </c>
      <c r="F22" s="1292" t="str">
        <f>'Acute A &amp; B'!E19</f>
        <v>See M2020 Benchmark Tab</v>
      </c>
      <c r="G22" s="1205"/>
      <c r="H22" s="1251"/>
      <c r="I22" s="1251"/>
      <c r="J22" s="1219"/>
      <c r="K22" s="1219"/>
      <c r="L22" s="1219"/>
      <c r="M22" s="1274"/>
      <c r="N22" s="1251"/>
      <c r="O22" s="1251"/>
      <c r="P22" s="1219"/>
      <c r="Q22" s="1219"/>
      <c r="R22" s="1219"/>
      <c r="S22" s="1204"/>
      <c r="T22" s="1289" t="s">
        <v>318</v>
      </c>
      <c r="U22" s="1290"/>
      <c r="V22" s="1211"/>
      <c r="W22" s="1252">
        <f>SUM(W19:W21)</f>
        <v>4109.5400649812627</v>
      </c>
      <c r="X22" s="1255">
        <f>W22*W13</f>
        <v>17383.354474870743</v>
      </c>
    </row>
    <row r="23" spans="1:24" ht="20.25" customHeight="1">
      <c r="A23" s="1247" t="s">
        <v>523</v>
      </c>
      <c r="B23" s="1248"/>
      <c r="C23" s="1293">
        <v>0.12</v>
      </c>
      <c r="D23" s="1293">
        <f>C23</f>
        <v>0.12</v>
      </c>
      <c r="E23" s="1293">
        <f>C23</f>
        <v>0.12</v>
      </c>
      <c r="F23" s="1294" t="s">
        <v>524</v>
      </c>
      <c r="G23" s="1205"/>
      <c r="H23" s="1259" t="s">
        <v>525</v>
      </c>
      <c r="I23" s="1259"/>
      <c r="J23" s="1260"/>
      <c r="K23" s="1260"/>
      <c r="L23" s="1262">
        <f>SUM(L16:L21)</f>
        <v>226571.66645625056</v>
      </c>
      <c r="M23" s="1274"/>
      <c r="N23" s="1259" t="s">
        <v>525</v>
      </c>
      <c r="O23" s="1259"/>
      <c r="P23" s="1260"/>
      <c r="Q23" s="1260"/>
      <c r="R23" s="1262">
        <f>SUM(R16:R21)</f>
        <v>240182.68585017382</v>
      </c>
      <c r="S23" s="1204"/>
      <c r="T23" s="1263" t="s">
        <v>525</v>
      </c>
      <c r="U23" s="1259"/>
      <c r="V23" s="1260"/>
      <c r="W23" s="1260"/>
      <c r="X23" s="1264">
        <f>SUM(X16:X22)</f>
        <v>289237.66343643289</v>
      </c>
    </row>
    <row r="24" spans="1:24" ht="20.25" customHeight="1">
      <c r="A24" s="1295" t="s">
        <v>526</v>
      </c>
      <c r="B24" s="1296"/>
      <c r="C24" s="1297">
        <f>'[2]New Fall CAF 2021'!CD24</f>
        <v>2.3077627802923752E-2</v>
      </c>
      <c r="D24" s="1297">
        <f>C24</f>
        <v>2.3077627802923752E-2</v>
      </c>
      <c r="E24" s="1297">
        <f>C24</f>
        <v>2.3077627802923752E-2</v>
      </c>
      <c r="F24" s="1276" t="str">
        <f>'Support Models '!D20</f>
        <v>FY23 &amp; FY24</v>
      </c>
      <c r="G24" s="1205"/>
      <c r="H24" s="1209"/>
      <c r="I24" s="1209"/>
      <c r="J24" s="1211"/>
      <c r="K24" s="1211"/>
      <c r="L24" s="1211"/>
      <c r="M24" s="1204"/>
      <c r="N24" s="1209"/>
      <c r="O24" s="1209"/>
      <c r="P24" s="1211"/>
      <c r="Q24" s="1211"/>
      <c r="R24" s="1211"/>
      <c r="S24" s="1204"/>
      <c r="T24" s="1213"/>
      <c r="U24" s="1209"/>
      <c r="V24" s="1211"/>
      <c r="W24" s="1211"/>
      <c r="X24" s="1220"/>
    </row>
    <row r="25" spans="1:24" ht="20.25" customHeight="1">
      <c r="A25" s="1298" t="s">
        <v>528</v>
      </c>
      <c r="B25" s="1299"/>
      <c r="C25" s="1271" t="s">
        <v>513</v>
      </c>
      <c r="D25" s="1271" t="s">
        <v>514</v>
      </c>
      <c r="E25" s="1271" t="s">
        <v>515</v>
      </c>
      <c r="F25" s="1272"/>
      <c r="G25" s="1205"/>
      <c r="H25" s="1209" t="s">
        <v>527</v>
      </c>
      <c r="I25" s="1209"/>
      <c r="J25" s="1268">
        <f>C23</f>
        <v>0.12</v>
      </c>
      <c r="K25" s="1211"/>
      <c r="L25" s="1234">
        <f>J25*L23</f>
        <v>27188.599974750065</v>
      </c>
      <c r="M25" s="1204"/>
      <c r="N25" s="1209" t="s">
        <v>527</v>
      </c>
      <c r="O25" s="1209"/>
      <c r="P25" s="1268">
        <f>D23</f>
        <v>0.12</v>
      </c>
      <c r="Q25" s="1211"/>
      <c r="R25" s="1234">
        <f>P25*R23</f>
        <v>28821.922302020856</v>
      </c>
      <c r="S25" s="1204"/>
      <c r="T25" s="1213" t="s">
        <v>527</v>
      </c>
      <c r="U25" s="1209"/>
      <c r="V25" s="1268">
        <f>E23</f>
        <v>0.12</v>
      </c>
      <c r="W25" s="1211"/>
      <c r="X25" s="1237">
        <f>V25*X23</f>
        <v>34708.519612371943</v>
      </c>
    </row>
    <row r="26" spans="1:24" ht="20.25" customHeight="1">
      <c r="A26" s="1247" t="s">
        <v>530</v>
      </c>
      <c r="B26" s="1248"/>
      <c r="C26" s="1302">
        <f>467.06*(1+2.64%)*(1+1.87%)*(1+1.78%)</f>
        <v>497.04770289921817</v>
      </c>
      <c r="D26" s="1302">
        <f>1109*(1+2.64%)*(1+1.87%)*(1+1.78%)</f>
        <v>1180.2036194819359</v>
      </c>
      <c r="E26" s="1302">
        <f>4435.99*(1+2.64%)*(1+1.87%)*(1+1.78%)</f>
        <v>4720.8038358752692</v>
      </c>
      <c r="F26" s="1294" t="s">
        <v>626</v>
      </c>
      <c r="G26" s="1205"/>
      <c r="H26" s="1209" t="s">
        <v>529</v>
      </c>
      <c r="I26" s="1209"/>
      <c r="J26" s="1268">
        <v>0.05</v>
      </c>
      <c r="K26" s="1300">
        <f>C27</f>
        <v>39963</v>
      </c>
      <c r="L26" s="1234">
        <f>K26*J6*J26</f>
        <v>29972.25</v>
      </c>
      <c r="M26" s="1301"/>
      <c r="N26" s="1209" t="s">
        <v>529</v>
      </c>
      <c r="O26" s="1209"/>
      <c r="P26" s="1268">
        <f>J26</f>
        <v>0.05</v>
      </c>
      <c r="Q26" s="1300">
        <f>D27</f>
        <v>39963</v>
      </c>
      <c r="R26" s="1234">
        <f>Q26*P26*P6</f>
        <v>21979.65</v>
      </c>
      <c r="S26" s="1204"/>
      <c r="T26" s="1209" t="s">
        <v>529</v>
      </c>
      <c r="U26" s="1209"/>
      <c r="V26" s="1268">
        <f>J26</f>
        <v>0.05</v>
      </c>
      <c r="W26" s="1300">
        <f>E27</f>
        <v>39963</v>
      </c>
      <c r="X26" s="1237">
        <f>W26*V26*V6</f>
        <v>15985.2</v>
      </c>
    </row>
    <row r="27" spans="1:24" ht="20.25" customHeight="1">
      <c r="A27" s="1247" t="s">
        <v>531</v>
      </c>
      <c r="B27" s="1248"/>
      <c r="C27" s="1303">
        <v>39963</v>
      </c>
      <c r="D27" s="1303">
        <f>C27</f>
        <v>39963</v>
      </c>
      <c r="E27" s="1303">
        <f>C27</f>
        <v>39963</v>
      </c>
      <c r="F27" s="1276" t="s">
        <v>532</v>
      </c>
      <c r="G27" s="1205"/>
      <c r="H27" s="1209"/>
      <c r="I27" s="1209"/>
      <c r="J27" s="1211"/>
      <c r="K27" s="1211"/>
      <c r="L27" s="1211"/>
      <c r="M27" s="1204"/>
      <c r="N27" s="1209"/>
      <c r="O27" s="1209"/>
      <c r="P27" s="1211"/>
      <c r="Q27" s="1211"/>
      <c r="R27" s="1211"/>
      <c r="S27" s="1204"/>
      <c r="T27" s="1213"/>
      <c r="U27" s="1209"/>
      <c r="V27" s="1211"/>
      <c r="W27" s="1211"/>
      <c r="X27" s="1220"/>
    </row>
    <row r="28" spans="1:24" ht="20.25" customHeight="1" thickBot="1">
      <c r="A28" s="1247" t="s">
        <v>519</v>
      </c>
      <c r="B28" s="1248"/>
      <c r="C28" s="1309">
        <f>'[2]BTL analysis'!L13</f>
        <v>176.42052847115562</v>
      </c>
      <c r="D28" s="1309">
        <f>'[2]BTL analysis'!L13</f>
        <v>176.42052847115562</v>
      </c>
      <c r="E28" s="1309">
        <f>'[2]BTL analysis'!L13</f>
        <v>176.42052847115562</v>
      </c>
      <c r="F28" s="1294" t="s">
        <v>534</v>
      </c>
      <c r="G28" s="1205"/>
      <c r="H28" s="1304" t="s">
        <v>533</v>
      </c>
      <c r="I28" s="1304"/>
      <c r="J28" s="1305"/>
      <c r="K28" s="1305"/>
      <c r="L28" s="1306">
        <f>SUM(L23:L26)</f>
        <v>283732.51643100067</v>
      </c>
      <c r="M28" s="1204"/>
      <c r="N28" s="1304" t="s">
        <v>533</v>
      </c>
      <c r="O28" s="1304"/>
      <c r="P28" s="1305"/>
      <c r="Q28" s="1305"/>
      <c r="R28" s="1306">
        <f>SUM(R23:R26)</f>
        <v>290984.25815219467</v>
      </c>
      <c r="S28" s="1204"/>
      <c r="T28" s="1307" t="s">
        <v>533</v>
      </c>
      <c r="U28" s="1304"/>
      <c r="V28" s="1305"/>
      <c r="W28" s="1305"/>
      <c r="X28" s="1308">
        <f>SUM(X23:X26)</f>
        <v>339931.38304880483</v>
      </c>
    </row>
    <row r="29" spans="1:24" ht="16" thickTop="1">
      <c r="A29" s="1247" t="s">
        <v>520</v>
      </c>
      <c r="B29" s="1248"/>
      <c r="C29" s="1303">
        <f>'[2]BTL analysis'!L23</f>
        <v>2540.660180413498</v>
      </c>
      <c r="D29" s="1303">
        <f>C29</f>
        <v>2540.660180413498</v>
      </c>
      <c r="E29" s="1303">
        <f>C29</f>
        <v>2540.660180413498</v>
      </c>
      <c r="F29" s="1294" t="s">
        <v>534</v>
      </c>
      <c r="G29" s="1205"/>
      <c r="H29" s="1209" t="s">
        <v>271</v>
      </c>
      <c r="I29" s="1209"/>
      <c r="J29" s="1268">
        <f>C24</f>
        <v>2.3077627802923752E-2</v>
      </c>
      <c r="K29" s="1211"/>
      <c r="L29" s="1310">
        <f>(L28*(1+J29))</f>
        <v>290280.38984078221</v>
      </c>
      <c r="M29" s="1311"/>
      <c r="N29" s="1209" t="s">
        <v>271</v>
      </c>
      <c r="O29" s="1209"/>
      <c r="P29" s="1268">
        <f>D24</f>
        <v>2.3077627802923752E-2</v>
      </c>
      <c r="Q29" s="1211"/>
      <c r="R29" s="1310">
        <f>(R28*(1+P29))</f>
        <v>297699.48455834086</v>
      </c>
      <c r="S29" s="1204"/>
      <c r="T29" s="1213" t="s">
        <v>271</v>
      </c>
      <c r="U29" s="1209"/>
      <c r="V29" s="1268">
        <f>E24</f>
        <v>2.3077627802923752E-2</v>
      </c>
      <c r="W29" s="1211"/>
      <c r="X29" s="1312">
        <f>(X28*(1+V29))</f>
        <v>347776.19298533822</v>
      </c>
    </row>
    <row r="30" spans="1:24" ht="17" customHeight="1">
      <c r="A30" s="1247" t="s">
        <v>521</v>
      </c>
      <c r="B30" s="1248"/>
      <c r="C30" s="1309">
        <v>0</v>
      </c>
      <c r="D30" s="1309">
        <v>0</v>
      </c>
      <c r="E30" s="1309">
        <f>1308.45*(1+2.64%)*(1+1.87%)*(1+1.78%)</f>
        <v>1392.4593560966089</v>
      </c>
      <c r="F30" s="1294" t="s">
        <v>536</v>
      </c>
      <c r="G30" s="1205"/>
      <c r="H30" s="1209"/>
      <c r="I30" s="1209"/>
      <c r="J30" s="1211"/>
      <c r="K30" s="1211"/>
      <c r="L30" s="1313" t="s">
        <v>535</v>
      </c>
      <c r="M30" s="1274"/>
      <c r="N30" s="1209"/>
      <c r="O30" s="1209"/>
      <c r="P30" s="1211"/>
      <c r="Q30" s="1211"/>
      <c r="R30" s="1313" t="s">
        <v>535</v>
      </c>
      <c r="S30" s="1204"/>
      <c r="T30" s="1213"/>
      <c r="U30" s="1209"/>
      <c r="V30" s="1211"/>
      <c r="W30" s="1211"/>
      <c r="X30" s="1314" t="s">
        <v>535</v>
      </c>
    </row>
    <row r="31" spans="1:24" ht="17" customHeight="1">
      <c r="A31" s="1247" t="s">
        <v>518</v>
      </c>
      <c r="B31" s="1248"/>
      <c r="C31" s="1303">
        <f>'DDS Calc for Respite Care'!K7</f>
        <v>11615.069333333329</v>
      </c>
      <c r="D31" s="1303">
        <f>'DDS Calc for Respite Care'!K8</f>
        <v>12632.312666666661</v>
      </c>
      <c r="E31" s="1303">
        <f>'DDS Calc for Respite Care'!K9</f>
        <v>15647.052</v>
      </c>
      <c r="F31" s="1294" t="s">
        <v>538</v>
      </c>
      <c r="G31" s="1205"/>
      <c r="H31" s="1209" t="s">
        <v>537</v>
      </c>
      <c r="I31" s="1209"/>
      <c r="J31" s="1211"/>
      <c r="K31" s="1315"/>
      <c r="L31" s="1315">
        <f>L29/L6</f>
        <v>53.01924928598762</v>
      </c>
      <c r="M31" s="1204"/>
      <c r="N31" s="1209" t="s">
        <v>537</v>
      </c>
      <c r="O31" s="1209"/>
      <c r="P31" s="1211"/>
      <c r="Q31" s="1315"/>
      <c r="R31" s="1315">
        <f>R29/R6</f>
        <v>74.146820562475924</v>
      </c>
      <c r="S31" s="1204"/>
      <c r="T31" s="1213" t="s">
        <v>537</v>
      </c>
      <c r="U31" s="1209"/>
      <c r="V31" s="1211"/>
      <c r="W31" s="1315"/>
      <c r="X31" s="1316">
        <f>X29/X6</f>
        <v>119.10143595388296</v>
      </c>
    </row>
    <row r="32" spans="1:24" ht="16" thickBot="1">
      <c r="A32" s="1328"/>
      <c r="B32" s="1329"/>
      <c r="C32" s="1330"/>
      <c r="D32" s="1330"/>
      <c r="E32" s="1330"/>
      <c r="F32" s="1331"/>
      <c r="G32" s="1205"/>
      <c r="H32" s="1317" t="s">
        <v>539</v>
      </c>
      <c r="I32" s="1318">
        <v>0.95</v>
      </c>
      <c r="J32" s="1319"/>
      <c r="K32" s="1320"/>
      <c r="L32" s="1321">
        <f>L31/I32</f>
        <v>55.809736090513283</v>
      </c>
      <c r="M32" s="1322"/>
      <c r="N32" s="1323" t="s">
        <v>539</v>
      </c>
      <c r="O32" s="1324">
        <v>0.95</v>
      </c>
      <c r="P32" s="1325"/>
      <c r="Q32" s="1326"/>
      <c r="R32" s="1327">
        <f>R31/O32</f>
        <v>78.049284802606238</v>
      </c>
      <c r="S32" s="1322"/>
      <c r="T32" s="1317" t="s">
        <v>539</v>
      </c>
      <c r="U32" s="1318">
        <v>0.95</v>
      </c>
      <c r="V32" s="1319"/>
      <c r="W32" s="1320"/>
      <c r="X32" s="1321">
        <f>X31/U32</f>
        <v>125.3699325830347</v>
      </c>
    </row>
    <row r="33" spans="1:37" ht="14.5">
      <c r="A33" s="1344"/>
      <c r="B33" s="1344"/>
      <c r="G33" s="1205"/>
      <c r="H33" s="1332"/>
      <c r="I33" s="1333"/>
      <c r="J33" s="1334"/>
      <c r="K33" s="1335"/>
      <c r="L33" s="1315"/>
      <c r="M33" s="1336"/>
      <c r="N33" s="1337"/>
      <c r="O33" s="1338"/>
      <c r="P33" s="1339"/>
      <c r="Q33" s="1335"/>
      <c r="R33" s="1340"/>
      <c r="S33" s="1336"/>
      <c r="T33" s="1341"/>
      <c r="U33" s="1342"/>
      <c r="V33" s="1343"/>
      <c r="W33" s="1335"/>
      <c r="X33" s="1340"/>
    </row>
    <row r="34" spans="1:37" ht="14.5">
      <c r="A34" s="1344"/>
      <c r="B34" s="1344"/>
      <c r="C34" s="1347"/>
      <c r="D34" s="1344"/>
      <c r="E34" s="1344"/>
      <c r="F34" s="1348"/>
      <c r="G34" s="1205"/>
      <c r="H34" s="1345"/>
      <c r="L34" s="1346"/>
      <c r="R34" s="1346"/>
      <c r="X34" s="1346"/>
    </row>
    <row r="35" spans="1:37" ht="29.75" customHeight="1">
      <c r="C35" s="1187"/>
      <c r="Y35" s="1349"/>
    </row>
    <row r="36" spans="1:37" ht="17" customHeight="1" thickBot="1"/>
    <row r="37" spans="1:37" ht="21.5" thickBot="1">
      <c r="B37" s="1353" t="s">
        <v>541</v>
      </c>
      <c r="C37" s="1354"/>
      <c r="D37" s="1354"/>
      <c r="E37" s="1354"/>
      <c r="F37" s="1355"/>
      <c r="I37" s="1350" t="s">
        <v>540</v>
      </c>
      <c r="J37" s="1351"/>
      <c r="K37" s="1351"/>
      <c r="L37" s="1352"/>
      <c r="O37" s="1350" t="s">
        <v>540</v>
      </c>
      <c r="P37" s="1351"/>
      <c r="Q37" s="1351"/>
      <c r="R37" s="1352"/>
      <c r="U37" s="1350" t="s">
        <v>540</v>
      </c>
      <c r="V37" s="1351"/>
      <c r="W37" s="1351"/>
      <c r="X37" s="1352"/>
    </row>
    <row r="38" spans="1:37" s="1187" customFormat="1" ht="24" customHeight="1" thickBot="1">
      <c r="A38" s="1184"/>
      <c r="B38" s="1360" t="s">
        <v>542</v>
      </c>
      <c r="C38" s="1184"/>
      <c r="D38" s="1184"/>
      <c r="E38" s="1184"/>
      <c r="F38" s="1197"/>
      <c r="G38" s="1184"/>
      <c r="H38" s="1184"/>
      <c r="I38" s="1356" t="str">
        <f>H32</f>
        <v>Utilization Rate:</v>
      </c>
      <c r="J38" s="1357">
        <f>I32</f>
        <v>0.95</v>
      </c>
      <c r="K38" s="1358"/>
      <c r="L38" s="1359">
        <f>L32</f>
        <v>55.809736090513283</v>
      </c>
      <c r="M38" s="1184"/>
      <c r="N38" s="1184"/>
      <c r="O38" s="1356" t="str">
        <f>N32</f>
        <v>Utilization Rate:</v>
      </c>
      <c r="P38" s="1357">
        <f>O32</f>
        <v>0.95</v>
      </c>
      <c r="Q38" s="1358"/>
      <c r="R38" s="1359">
        <f>R32</f>
        <v>78.049284802606238</v>
      </c>
      <c r="S38" s="1184"/>
      <c r="T38" s="1184"/>
      <c r="U38" s="1356" t="str">
        <f>T32</f>
        <v>Utilization Rate:</v>
      </c>
      <c r="V38" s="1357">
        <f>U32</f>
        <v>0.95</v>
      </c>
      <c r="W38" s="1358"/>
      <c r="X38" s="1359">
        <f>X32</f>
        <v>125.3699325830347</v>
      </c>
      <c r="AE38" s="1184"/>
      <c r="AF38" s="1184"/>
      <c r="AG38" s="1184"/>
      <c r="AH38" s="1184"/>
      <c r="AI38" s="1184"/>
      <c r="AJ38" s="1184"/>
      <c r="AK38" s="1184"/>
    </row>
    <row r="39" spans="1:37" s="1187" customFormat="1" ht="20.25" customHeight="1">
      <c r="A39" s="1184"/>
      <c r="B39" s="1360" t="s">
        <v>543</v>
      </c>
      <c r="C39" s="1184"/>
      <c r="D39" s="1184"/>
      <c r="E39" s="1184"/>
      <c r="F39" s="1197"/>
      <c r="G39" s="1184"/>
      <c r="H39" s="1184"/>
      <c r="I39" s="1184"/>
      <c r="M39" s="1184"/>
      <c r="N39" s="1184"/>
      <c r="O39" s="1184"/>
      <c r="S39" s="1184"/>
      <c r="T39" s="1184"/>
      <c r="U39" s="1184"/>
      <c r="AE39" s="1184"/>
      <c r="AF39" s="1184"/>
      <c r="AG39" s="1184"/>
      <c r="AH39" s="1184"/>
      <c r="AI39" s="1184"/>
      <c r="AJ39" s="1184"/>
      <c r="AK39" s="1184"/>
    </row>
    <row r="40" spans="1:37" s="1187" customFormat="1" ht="20.25" customHeight="1">
      <c r="A40" s="1184"/>
      <c r="B40" s="1360" t="s">
        <v>544</v>
      </c>
      <c r="C40" s="1184"/>
      <c r="D40" s="1184"/>
      <c r="E40" s="1184"/>
      <c r="F40" s="1197"/>
      <c r="G40" s="1184"/>
      <c r="H40" s="1184"/>
      <c r="I40" s="1184"/>
      <c r="M40" s="1184"/>
      <c r="N40" s="1184"/>
      <c r="O40" s="1184"/>
      <c r="S40" s="1184"/>
      <c r="T40" s="1184"/>
      <c r="U40" s="1184"/>
      <c r="AE40" s="1184"/>
      <c r="AF40" s="1184"/>
      <c r="AG40" s="1184"/>
      <c r="AH40" s="1184"/>
      <c r="AI40" s="1184"/>
      <c r="AJ40" s="1184"/>
      <c r="AK40" s="1184"/>
    </row>
    <row r="41" spans="1:37" s="1187" customFormat="1" ht="28.5" customHeight="1" thickBot="1">
      <c r="A41" s="1184"/>
      <c r="B41" s="1361" t="s">
        <v>545</v>
      </c>
      <c r="C41" s="1362"/>
      <c r="D41" s="1362"/>
      <c r="E41" s="1362"/>
      <c r="F41" s="1232"/>
      <c r="G41" s="1184"/>
      <c r="H41" s="1184"/>
      <c r="I41" s="1184"/>
      <c r="M41" s="1184"/>
      <c r="N41" s="1184"/>
      <c r="O41" s="1184"/>
      <c r="S41" s="1184"/>
      <c r="T41" s="1184"/>
      <c r="U41" s="1184"/>
      <c r="AE41" s="1184"/>
      <c r="AF41" s="1184"/>
      <c r="AG41" s="1184"/>
      <c r="AH41" s="1184"/>
      <c r="AI41" s="1184"/>
      <c r="AJ41" s="1184"/>
      <c r="AK41" s="1184"/>
    </row>
    <row r="42" spans="1:37" s="1187" customFormat="1" ht="28.5" customHeight="1">
      <c r="A42" s="1184"/>
      <c r="B42" s="1184"/>
      <c r="C42" s="1184"/>
      <c r="D42" s="1184"/>
      <c r="E42" s="1184"/>
      <c r="F42" s="1184"/>
      <c r="G42" s="1184"/>
      <c r="H42" s="1184"/>
      <c r="I42" s="1184"/>
      <c r="M42" s="1184"/>
      <c r="N42" s="1184"/>
      <c r="O42" s="1184"/>
      <c r="S42" s="1184"/>
      <c r="T42" s="1184"/>
      <c r="U42" s="1184"/>
      <c r="AE42" s="1184"/>
      <c r="AF42" s="1184"/>
      <c r="AG42" s="1184"/>
      <c r="AH42" s="1184"/>
      <c r="AI42" s="1184"/>
      <c r="AJ42" s="1184"/>
      <c r="AK42" s="1184"/>
    </row>
    <row r="43" spans="1:37" s="1187" customFormat="1" ht="28.5" customHeight="1" thickBot="1">
      <c r="A43" s="1184"/>
      <c r="B43" s="1184"/>
      <c r="C43" s="1184"/>
      <c r="D43" s="1184"/>
      <c r="E43" s="1184"/>
      <c r="F43" s="1184"/>
      <c r="G43" s="1184"/>
      <c r="H43" s="1184"/>
      <c r="I43" s="1184"/>
      <c r="M43" s="1184"/>
      <c r="N43" s="1184"/>
      <c r="O43" s="1184"/>
      <c r="S43" s="1184"/>
      <c r="T43" s="1184"/>
      <c r="U43" s="1184"/>
      <c r="AE43" s="1184"/>
      <c r="AF43" s="1184"/>
      <c r="AG43" s="1184"/>
      <c r="AH43" s="1184"/>
      <c r="AI43" s="1184"/>
      <c r="AJ43" s="1184"/>
      <c r="AK43" s="1184"/>
    </row>
    <row r="44" spans="1:37" s="1187" customFormat="1" ht="28.5" customHeight="1" thickBot="1">
      <c r="A44" s="1184"/>
      <c r="B44" s="1364" t="s">
        <v>546</v>
      </c>
      <c r="C44" s="1365"/>
      <c r="D44" s="1365"/>
      <c r="E44" s="1366"/>
      <c r="F44" s="1355"/>
      <c r="G44" s="1184"/>
      <c r="H44" s="1363"/>
      <c r="I44" s="1184"/>
      <c r="J44" s="1184"/>
      <c r="K44" s="1184"/>
      <c r="M44" s="1184"/>
      <c r="N44" s="1184"/>
      <c r="O44" s="1184"/>
      <c r="S44" s="1184"/>
      <c r="T44" s="1184"/>
      <c r="U44" s="1184"/>
      <c r="AE44" s="1184"/>
      <c r="AF44" s="1184"/>
      <c r="AG44" s="1184"/>
      <c r="AH44" s="1184"/>
      <c r="AI44" s="1184"/>
      <c r="AJ44" s="1184"/>
      <c r="AK44" s="1184"/>
    </row>
    <row r="45" spans="1:37" s="1187" customFormat="1" ht="24" customHeight="1">
      <c r="A45" s="1184"/>
      <c r="B45" s="1360" t="s">
        <v>542</v>
      </c>
      <c r="C45" s="1184"/>
      <c r="D45" s="1184"/>
      <c r="E45" s="1184"/>
      <c r="F45" s="1197"/>
      <c r="G45" s="1184"/>
      <c r="H45" s="1184"/>
      <c r="I45" s="1184"/>
      <c r="J45" s="1184"/>
      <c r="K45" s="1184"/>
      <c r="M45" s="1184"/>
      <c r="N45" s="1184"/>
      <c r="O45" s="1184"/>
      <c r="S45" s="1184"/>
      <c r="T45" s="1184"/>
      <c r="U45" s="1184"/>
      <c r="AE45" s="1184"/>
      <c r="AF45" s="1184"/>
      <c r="AG45" s="1184"/>
      <c r="AH45" s="1184"/>
      <c r="AI45" s="1184"/>
      <c r="AJ45" s="1184"/>
      <c r="AK45" s="1184"/>
    </row>
    <row r="46" spans="1:37" ht="19.5" customHeight="1">
      <c r="B46" s="1360" t="s">
        <v>543</v>
      </c>
      <c r="F46" s="1197"/>
      <c r="H46" s="1367"/>
      <c r="J46" s="1367"/>
      <c r="K46" s="1184"/>
    </row>
    <row r="47" spans="1:37" ht="20.25" customHeight="1">
      <c r="B47" s="1360" t="s">
        <v>547</v>
      </c>
      <c r="C47" s="1369"/>
      <c r="D47" s="1370"/>
      <c r="F47" s="1197"/>
      <c r="H47" s="1368"/>
      <c r="J47" s="1368"/>
      <c r="K47" s="1184"/>
    </row>
    <row r="48" spans="1:37" ht="20.25" customHeight="1">
      <c r="B48" s="1360" t="s">
        <v>548</v>
      </c>
      <c r="C48" s="1372"/>
      <c r="D48" s="1370"/>
      <c r="F48" s="1197"/>
      <c r="H48" s="1371"/>
      <c r="J48" s="1371"/>
      <c r="K48" s="1184"/>
    </row>
    <row r="49" spans="2:6" ht="20.25" customHeight="1">
      <c r="B49" s="1360" t="s">
        <v>549</v>
      </c>
      <c r="C49" s="1373"/>
      <c r="D49" s="1373"/>
      <c r="E49" s="1373"/>
      <c r="F49" s="1374"/>
    </row>
    <row r="50" spans="2:6" ht="20.25" customHeight="1">
      <c r="B50" s="1360" t="s">
        <v>550</v>
      </c>
      <c r="C50" s="1373"/>
      <c r="D50" s="1373"/>
      <c r="E50" s="1373"/>
      <c r="F50" s="1374"/>
    </row>
    <row r="51" spans="2:6" ht="20.25" customHeight="1">
      <c r="B51" s="1360" t="s">
        <v>551</v>
      </c>
      <c r="C51" s="1373"/>
      <c r="D51" s="1373"/>
      <c r="E51" s="1373"/>
      <c r="F51" s="1374"/>
    </row>
    <row r="52" spans="2:6" ht="20.25" customHeight="1">
      <c r="B52" s="1360" t="s">
        <v>552</v>
      </c>
      <c r="F52" s="1197"/>
    </row>
    <row r="53" spans="2:6" ht="20.25" customHeight="1">
      <c r="B53" s="1360" t="s">
        <v>553</v>
      </c>
      <c r="F53" s="1197"/>
    </row>
    <row r="54" spans="2:6" ht="20.25" customHeight="1">
      <c r="B54" s="1360" t="s">
        <v>554</v>
      </c>
      <c r="F54" s="1197"/>
    </row>
    <row r="55" spans="2:6" ht="20.25" customHeight="1">
      <c r="B55" s="1360" t="s">
        <v>555</v>
      </c>
      <c r="F55" s="1197"/>
    </row>
    <row r="56" spans="2:6" ht="20.25" customHeight="1" thickBot="1">
      <c r="B56" s="1375"/>
      <c r="C56" s="1362"/>
      <c r="D56" s="1362"/>
      <c r="E56" s="1362"/>
      <c r="F56" s="1232"/>
    </row>
  </sheetData>
  <mergeCells count="50">
    <mergeCell ref="A32:B32"/>
    <mergeCell ref="I37:L37"/>
    <mergeCell ref="O37:R37"/>
    <mergeCell ref="U37:X37"/>
    <mergeCell ref="A26:B26"/>
    <mergeCell ref="A27:B27"/>
    <mergeCell ref="A28:B28"/>
    <mergeCell ref="A29:B29"/>
    <mergeCell ref="A30:B30"/>
    <mergeCell ref="A31:B31"/>
    <mergeCell ref="A22:B22"/>
    <mergeCell ref="T22:U22"/>
    <mergeCell ref="A23:B23"/>
    <mergeCell ref="A24:B24"/>
    <mergeCell ref="A25:B25"/>
    <mergeCell ref="A20:B20"/>
    <mergeCell ref="H20:I20"/>
    <mergeCell ref="N20:O20"/>
    <mergeCell ref="T20:U20"/>
    <mergeCell ref="H21:I21"/>
    <mergeCell ref="N21:O21"/>
    <mergeCell ref="T21:U21"/>
    <mergeCell ref="N17:O17"/>
    <mergeCell ref="T17:U17"/>
    <mergeCell ref="A18:B18"/>
    <mergeCell ref="T18:U18"/>
    <mergeCell ref="A19:B19"/>
    <mergeCell ref="H19:I19"/>
    <mergeCell ref="N19:O19"/>
    <mergeCell ref="T19:U19"/>
    <mergeCell ref="A13:B13"/>
    <mergeCell ref="A14:B14"/>
    <mergeCell ref="A15:B15"/>
    <mergeCell ref="A16:B16"/>
    <mergeCell ref="A17:B17"/>
    <mergeCell ref="H17:I17"/>
    <mergeCell ref="A10:F10"/>
    <mergeCell ref="H10:I10"/>
    <mergeCell ref="N10:O10"/>
    <mergeCell ref="T10:U10"/>
    <mergeCell ref="A11:B11"/>
    <mergeCell ref="A12:B12"/>
    <mergeCell ref="A2:F2"/>
    <mergeCell ref="H2:X2"/>
    <mergeCell ref="H4:L4"/>
    <mergeCell ref="N4:R4"/>
    <mergeCell ref="T4:X4"/>
    <mergeCell ref="H5:L5"/>
    <mergeCell ref="N5:R5"/>
    <mergeCell ref="T5:X5"/>
  </mergeCells>
  <pageMargins left="0.25" right="0.25" top="0.75" bottom="0.75" header="0.3" footer="0.3"/>
  <pageSetup scale="6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A5C94-68B6-4249-93B4-5710B78C1C0D}">
  <sheetPr>
    <tabColor theme="3" tint="0.59999389629810485"/>
    <pageSetUpPr fitToPage="1"/>
  </sheetPr>
  <dimension ref="B1:L39"/>
  <sheetViews>
    <sheetView workbookViewId="0">
      <selection activeCell="I29" sqref="I29"/>
    </sheetView>
  </sheetViews>
  <sheetFormatPr defaultColWidth="8.6328125" defaultRowHeight="14.5"/>
  <cols>
    <col min="1" max="1" width="8.6328125" style="756"/>
    <col min="2" max="2" width="25.453125" style="756" bestFit="1" customWidth="1"/>
    <col min="3" max="3" width="16.36328125" style="1376" customWidth="1"/>
    <col min="4" max="4" width="13.36328125" style="1377" customWidth="1"/>
    <col min="5" max="5" width="15.08984375" style="1376" bestFit="1" customWidth="1"/>
    <col min="6" max="6" width="16.453125" style="1376" customWidth="1"/>
    <col min="7" max="7" width="15.08984375" style="1376" customWidth="1"/>
    <col min="8" max="8" width="20.36328125" style="1376" customWidth="1"/>
    <col min="9" max="10" width="14.453125" style="1376" customWidth="1"/>
    <col min="11" max="11" width="24.6328125" style="756" customWidth="1"/>
    <col min="12" max="12" width="25.6328125" style="756" customWidth="1"/>
    <col min="13" max="13" width="14.6328125" style="756" customWidth="1"/>
    <col min="14" max="14" width="12" style="756" bestFit="1" customWidth="1"/>
    <col min="15" max="15" width="8.6328125" style="756"/>
    <col min="16" max="16" width="8.6328125" style="756" customWidth="1"/>
    <col min="17" max="18" width="8.6328125" style="756"/>
    <col min="19" max="20" width="10" style="756" bestFit="1" customWidth="1"/>
    <col min="21" max="257" width="8.6328125" style="756"/>
    <col min="258" max="258" width="25.453125" style="756" bestFit="1" customWidth="1"/>
    <col min="259" max="259" width="16.36328125" style="756" customWidth="1"/>
    <col min="260" max="260" width="13.36328125" style="756" customWidth="1"/>
    <col min="261" max="261" width="15.08984375" style="756" bestFit="1" customWidth="1"/>
    <col min="262" max="262" width="16.453125" style="756" customWidth="1"/>
    <col min="263" max="263" width="15.08984375" style="756" customWidth="1"/>
    <col min="264" max="264" width="20.36328125" style="756" customWidth="1"/>
    <col min="265" max="266" width="14.453125" style="756" customWidth="1"/>
    <col min="267" max="267" width="24.6328125" style="756" customWidth="1"/>
    <col min="268" max="268" width="25.6328125" style="756" customWidth="1"/>
    <col min="269" max="269" width="14.6328125" style="756" customWidth="1"/>
    <col min="270" max="270" width="12" style="756" bestFit="1" customWidth="1"/>
    <col min="271" max="274" width="8.6328125" style="756"/>
    <col min="275" max="276" width="10" style="756" bestFit="1" customWidth="1"/>
    <col min="277" max="513" width="8.6328125" style="756"/>
    <col min="514" max="514" width="25.453125" style="756" bestFit="1" customWidth="1"/>
    <col min="515" max="515" width="16.36328125" style="756" customWidth="1"/>
    <col min="516" max="516" width="13.36328125" style="756" customWidth="1"/>
    <col min="517" max="517" width="15.08984375" style="756" bestFit="1" customWidth="1"/>
    <col min="518" max="518" width="16.453125" style="756" customWidth="1"/>
    <col min="519" max="519" width="15.08984375" style="756" customWidth="1"/>
    <col min="520" max="520" width="20.36328125" style="756" customWidth="1"/>
    <col min="521" max="522" width="14.453125" style="756" customWidth="1"/>
    <col min="523" max="523" width="24.6328125" style="756" customWidth="1"/>
    <col min="524" max="524" width="25.6328125" style="756" customWidth="1"/>
    <col min="525" max="525" width="14.6328125" style="756" customWidth="1"/>
    <col min="526" max="526" width="12" style="756" bestFit="1" customWidth="1"/>
    <col min="527" max="530" width="8.6328125" style="756"/>
    <col min="531" max="532" width="10" style="756" bestFit="1" customWidth="1"/>
    <col min="533" max="769" width="8.6328125" style="756"/>
    <col min="770" max="770" width="25.453125" style="756" bestFit="1" customWidth="1"/>
    <col min="771" max="771" width="16.36328125" style="756" customWidth="1"/>
    <col min="772" max="772" width="13.36328125" style="756" customWidth="1"/>
    <col min="773" max="773" width="15.08984375" style="756" bestFit="1" customWidth="1"/>
    <col min="774" max="774" width="16.453125" style="756" customWidth="1"/>
    <col min="775" max="775" width="15.08984375" style="756" customWidth="1"/>
    <col min="776" max="776" width="20.36328125" style="756" customWidth="1"/>
    <col min="777" max="778" width="14.453125" style="756" customWidth="1"/>
    <col min="779" max="779" width="24.6328125" style="756" customWidth="1"/>
    <col min="780" max="780" width="25.6328125" style="756" customWidth="1"/>
    <col min="781" max="781" width="14.6328125" style="756" customWidth="1"/>
    <col min="782" max="782" width="12" style="756" bestFit="1" customWidth="1"/>
    <col min="783" max="786" width="8.6328125" style="756"/>
    <col min="787" max="788" width="10" style="756" bestFit="1" customWidth="1"/>
    <col min="789" max="1025" width="8.6328125" style="756"/>
    <col min="1026" max="1026" width="25.453125" style="756" bestFit="1" customWidth="1"/>
    <col min="1027" max="1027" width="16.36328125" style="756" customWidth="1"/>
    <col min="1028" max="1028" width="13.36328125" style="756" customWidth="1"/>
    <col min="1029" max="1029" width="15.08984375" style="756" bestFit="1" customWidth="1"/>
    <col min="1030" max="1030" width="16.453125" style="756" customWidth="1"/>
    <col min="1031" max="1031" width="15.08984375" style="756" customWidth="1"/>
    <col min="1032" max="1032" width="20.36328125" style="756" customWidth="1"/>
    <col min="1033" max="1034" width="14.453125" style="756" customWidth="1"/>
    <col min="1035" max="1035" width="24.6328125" style="756" customWidth="1"/>
    <col min="1036" max="1036" width="25.6328125" style="756" customWidth="1"/>
    <col min="1037" max="1037" width="14.6328125" style="756" customWidth="1"/>
    <col min="1038" max="1038" width="12" style="756" bestFit="1" customWidth="1"/>
    <col min="1039" max="1042" width="8.6328125" style="756"/>
    <col min="1043" max="1044" width="10" style="756" bestFit="1" customWidth="1"/>
    <col min="1045" max="1281" width="8.6328125" style="756"/>
    <col min="1282" max="1282" width="25.453125" style="756" bestFit="1" customWidth="1"/>
    <col min="1283" max="1283" width="16.36328125" style="756" customWidth="1"/>
    <col min="1284" max="1284" width="13.36328125" style="756" customWidth="1"/>
    <col min="1285" max="1285" width="15.08984375" style="756" bestFit="1" customWidth="1"/>
    <col min="1286" max="1286" width="16.453125" style="756" customWidth="1"/>
    <col min="1287" max="1287" width="15.08984375" style="756" customWidth="1"/>
    <col min="1288" max="1288" width="20.36328125" style="756" customWidth="1"/>
    <col min="1289" max="1290" width="14.453125" style="756" customWidth="1"/>
    <col min="1291" max="1291" width="24.6328125" style="756" customWidth="1"/>
    <col min="1292" max="1292" width="25.6328125" style="756" customWidth="1"/>
    <col min="1293" max="1293" width="14.6328125" style="756" customWidth="1"/>
    <col min="1294" max="1294" width="12" style="756" bestFit="1" customWidth="1"/>
    <col min="1295" max="1298" width="8.6328125" style="756"/>
    <col min="1299" max="1300" width="10" style="756" bestFit="1" customWidth="1"/>
    <col min="1301" max="1537" width="8.6328125" style="756"/>
    <col min="1538" max="1538" width="25.453125" style="756" bestFit="1" customWidth="1"/>
    <col min="1539" max="1539" width="16.36328125" style="756" customWidth="1"/>
    <col min="1540" max="1540" width="13.36328125" style="756" customWidth="1"/>
    <col min="1541" max="1541" width="15.08984375" style="756" bestFit="1" customWidth="1"/>
    <col min="1542" max="1542" width="16.453125" style="756" customWidth="1"/>
    <col min="1543" max="1543" width="15.08984375" style="756" customWidth="1"/>
    <col min="1544" max="1544" width="20.36328125" style="756" customWidth="1"/>
    <col min="1545" max="1546" width="14.453125" style="756" customWidth="1"/>
    <col min="1547" max="1547" width="24.6328125" style="756" customWidth="1"/>
    <col min="1548" max="1548" width="25.6328125" style="756" customWidth="1"/>
    <col min="1549" max="1549" width="14.6328125" style="756" customWidth="1"/>
    <col min="1550" max="1550" width="12" style="756" bestFit="1" customWidth="1"/>
    <col min="1551" max="1554" width="8.6328125" style="756"/>
    <col min="1555" max="1556" width="10" style="756" bestFit="1" customWidth="1"/>
    <col min="1557" max="1793" width="8.6328125" style="756"/>
    <col min="1794" max="1794" width="25.453125" style="756" bestFit="1" customWidth="1"/>
    <col min="1795" max="1795" width="16.36328125" style="756" customWidth="1"/>
    <col min="1796" max="1796" width="13.36328125" style="756" customWidth="1"/>
    <col min="1797" max="1797" width="15.08984375" style="756" bestFit="1" customWidth="1"/>
    <col min="1798" max="1798" width="16.453125" style="756" customWidth="1"/>
    <col min="1799" max="1799" width="15.08984375" style="756" customWidth="1"/>
    <col min="1800" max="1800" width="20.36328125" style="756" customWidth="1"/>
    <col min="1801" max="1802" width="14.453125" style="756" customWidth="1"/>
    <col min="1803" max="1803" width="24.6328125" style="756" customWidth="1"/>
    <col min="1804" max="1804" width="25.6328125" style="756" customWidth="1"/>
    <col min="1805" max="1805" width="14.6328125" style="756" customWidth="1"/>
    <col min="1806" max="1806" width="12" style="756" bestFit="1" customWidth="1"/>
    <col min="1807" max="1810" width="8.6328125" style="756"/>
    <col min="1811" max="1812" width="10" style="756" bestFit="1" customWidth="1"/>
    <col min="1813" max="2049" width="8.6328125" style="756"/>
    <col min="2050" max="2050" width="25.453125" style="756" bestFit="1" customWidth="1"/>
    <col min="2051" max="2051" width="16.36328125" style="756" customWidth="1"/>
    <col min="2052" max="2052" width="13.36328125" style="756" customWidth="1"/>
    <col min="2053" max="2053" width="15.08984375" style="756" bestFit="1" customWidth="1"/>
    <col min="2054" max="2054" width="16.453125" style="756" customWidth="1"/>
    <col min="2055" max="2055" width="15.08984375" style="756" customWidth="1"/>
    <col min="2056" max="2056" width="20.36328125" style="756" customWidth="1"/>
    <col min="2057" max="2058" width="14.453125" style="756" customWidth="1"/>
    <col min="2059" max="2059" width="24.6328125" style="756" customWidth="1"/>
    <col min="2060" max="2060" width="25.6328125" style="756" customWidth="1"/>
    <col min="2061" max="2061" width="14.6328125" style="756" customWidth="1"/>
    <col min="2062" max="2062" width="12" style="756" bestFit="1" customWidth="1"/>
    <col min="2063" max="2066" width="8.6328125" style="756"/>
    <col min="2067" max="2068" width="10" style="756" bestFit="1" customWidth="1"/>
    <col min="2069" max="2305" width="8.6328125" style="756"/>
    <col min="2306" max="2306" width="25.453125" style="756" bestFit="1" customWidth="1"/>
    <col min="2307" max="2307" width="16.36328125" style="756" customWidth="1"/>
    <col min="2308" max="2308" width="13.36328125" style="756" customWidth="1"/>
    <col min="2309" max="2309" width="15.08984375" style="756" bestFit="1" customWidth="1"/>
    <col min="2310" max="2310" width="16.453125" style="756" customWidth="1"/>
    <col min="2311" max="2311" width="15.08984375" style="756" customWidth="1"/>
    <col min="2312" max="2312" width="20.36328125" style="756" customWidth="1"/>
    <col min="2313" max="2314" width="14.453125" style="756" customWidth="1"/>
    <col min="2315" max="2315" width="24.6328125" style="756" customWidth="1"/>
    <col min="2316" max="2316" width="25.6328125" style="756" customWidth="1"/>
    <col min="2317" max="2317" width="14.6328125" style="756" customWidth="1"/>
    <col min="2318" max="2318" width="12" style="756" bestFit="1" customWidth="1"/>
    <col min="2319" max="2322" width="8.6328125" style="756"/>
    <col min="2323" max="2324" width="10" style="756" bestFit="1" customWidth="1"/>
    <col min="2325" max="2561" width="8.6328125" style="756"/>
    <col min="2562" max="2562" width="25.453125" style="756" bestFit="1" customWidth="1"/>
    <col min="2563" max="2563" width="16.36328125" style="756" customWidth="1"/>
    <col min="2564" max="2564" width="13.36328125" style="756" customWidth="1"/>
    <col min="2565" max="2565" width="15.08984375" style="756" bestFit="1" customWidth="1"/>
    <col min="2566" max="2566" width="16.453125" style="756" customWidth="1"/>
    <col min="2567" max="2567" width="15.08984375" style="756" customWidth="1"/>
    <col min="2568" max="2568" width="20.36328125" style="756" customWidth="1"/>
    <col min="2569" max="2570" width="14.453125" style="756" customWidth="1"/>
    <col min="2571" max="2571" width="24.6328125" style="756" customWidth="1"/>
    <col min="2572" max="2572" width="25.6328125" style="756" customWidth="1"/>
    <col min="2573" max="2573" width="14.6328125" style="756" customWidth="1"/>
    <col min="2574" max="2574" width="12" style="756" bestFit="1" customWidth="1"/>
    <col min="2575" max="2578" width="8.6328125" style="756"/>
    <col min="2579" max="2580" width="10" style="756" bestFit="1" customWidth="1"/>
    <col min="2581" max="2817" width="8.6328125" style="756"/>
    <col min="2818" max="2818" width="25.453125" style="756" bestFit="1" customWidth="1"/>
    <col min="2819" max="2819" width="16.36328125" style="756" customWidth="1"/>
    <col min="2820" max="2820" width="13.36328125" style="756" customWidth="1"/>
    <col min="2821" max="2821" width="15.08984375" style="756" bestFit="1" customWidth="1"/>
    <col min="2822" max="2822" width="16.453125" style="756" customWidth="1"/>
    <col min="2823" max="2823" width="15.08984375" style="756" customWidth="1"/>
    <col min="2824" max="2824" width="20.36328125" style="756" customWidth="1"/>
    <col min="2825" max="2826" width="14.453125" style="756" customWidth="1"/>
    <col min="2827" max="2827" width="24.6328125" style="756" customWidth="1"/>
    <col min="2828" max="2828" width="25.6328125" style="756" customWidth="1"/>
    <col min="2829" max="2829" width="14.6328125" style="756" customWidth="1"/>
    <col min="2830" max="2830" width="12" style="756" bestFit="1" customWidth="1"/>
    <col min="2831" max="2834" width="8.6328125" style="756"/>
    <col min="2835" max="2836" width="10" style="756" bestFit="1" customWidth="1"/>
    <col min="2837" max="3073" width="8.6328125" style="756"/>
    <col min="3074" max="3074" width="25.453125" style="756" bestFit="1" customWidth="1"/>
    <col min="3075" max="3075" width="16.36328125" style="756" customWidth="1"/>
    <col min="3076" max="3076" width="13.36328125" style="756" customWidth="1"/>
    <col min="3077" max="3077" width="15.08984375" style="756" bestFit="1" customWidth="1"/>
    <col min="3078" max="3078" width="16.453125" style="756" customWidth="1"/>
    <col min="3079" max="3079" width="15.08984375" style="756" customWidth="1"/>
    <col min="3080" max="3080" width="20.36328125" style="756" customWidth="1"/>
    <col min="3081" max="3082" width="14.453125" style="756" customWidth="1"/>
    <col min="3083" max="3083" width="24.6328125" style="756" customWidth="1"/>
    <col min="3084" max="3084" width="25.6328125" style="756" customWidth="1"/>
    <col min="3085" max="3085" width="14.6328125" style="756" customWidth="1"/>
    <col min="3086" max="3086" width="12" style="756" bestFit="1" customWidth="1"/>
    <col min="3087" max="3090" width="8.6328125" style="756"/>
    <col min="3091" max="3092" width="10" style="756" bestFit="1" customWidth="1"/>
    <col min="3093" max="3329" width="8.6328125" style="756"/>
    <col min="3330" max="3330" width="25.453125" style="756" bestFit="1" customWidth="1"/>
    <col min="3331" max="3331" width="16.36328125" style="756" customWidth="1"/>
    <col min="3332" max="3332" width="13.36328125" style="756" customWidth="1"/>
    <col min="3333" max="3333" width="15.08984375" style="756" bestFit="1" customWidth="1"/>
    <col min="3334" max="3334" width="16.453125" style="756" customWidth="1"/>
    <col min="3335" max="3335" width="15.08984375" style="756" customWidth="1"/>
    <col min="3336" max="3336" width="20.36328125" style="756" customWidth="1"/>
    <col min="3337" max="3338" width="14.453125" style="756" customWidth="1"/>
    <col min="3339" max="3339" width="24.6328125" style="756" customWidth="1"/>
    <col min="3340" max="3340" width="25.6328125" style="756" customWidth="1"/>
    <col min="3341" max="3341" width="14.6328125" style="756" customWidth="1"/>
    <col min="3342" max="3342" width="12" style="756" bestFit="1" customWidth="1"/>
    <col min="3343" max="3346" width="8.6328125" style="756"/>
    <col min="3347" max="3348" width="10" style="756" bestFit="1" customWidth="1"/>
    <col min="3349" max="3585" width="8.6328125" style="756"/>
    <col min="3586" max="3586" width="25.453125" style="756" bestFit="1" customWidth="1"/>
    <col min="3587" max="3587" width="16.36328125" style="756" customWidth="1"/>
    <col min="3588" max="3588" width="13.36328125" style="756" customWidth="1"/>
    <col min="3589" max="3589" width="15.08984375" style="756" bestFit="1" customWidth="1"/>
    <col min="3590" max="3590" width="16.453125" style="756" customWidth="1"/>
    <col min="3591" max="3591" width="15.08984375" style="756" customWidth="1"/>
    <col min="3592" max="3592" width="20.36328125" style="756" customWidth="1"/>
    <col min="3593" max="3594" width="14.453125" style="756" customWidth="1"/>
    <col min="3595" max="3595" width="24.6328125" style="756" customWidth="1"/>
    <col min="3596" max="3596" width="25.6328125" style="756" customWidth="1"/>
    <col min="3597" max="3597" width="14.6328125" style="756" customWidth="1"/>
    <col min="3598" max="3598" width="12" style="756" bestFit="1" customWidth="1"/>
    <col min="3599" max="3602" width="8.6328125" style="756"/>
    <col min="3603" max="3604" width="10" style="756" bestFit="1" customWidth="1"/>
    <col min="3605" max="3841" width="8.6328125" style="756"/>
    <col min="3842" max="3842" width="25.453125" style="756" bestFit="1" customWidth="1"/>
    <col min="3843" max="3843" width="16.36328125" style="756" customWidth="1"/>
    <col min="3844" max="3844" width="13.36328125" style="756" customWidth="1"/>
    <col min="3845" max="3845" width="15.08984375" style="756" bestFit="1" customWidth="1"/>
    <col min="3846" max="3846" width="16.453125" style="756" customWidth="1"/>
    <col min="3847" max="3847" width="15.08984375" style="756" customWidth="1"/>
    <col min="3848" max="3848" width="20.36328125" style="756" customWidth="1"/>
    <col min="3849" max="3850" width="14.453125" style="756" customWidth="1"/>
    <col min="3851" max="3851" width="24.6328125" style="756" customWidth="1"/>
    <col min="3852" max="3852" width="25.6328125" style="756" customWidth="1"/>
    <col min="3853" max="3853" width="14.6328125" style="756" customWidth="1"/>
    <col min="3854" max="3854" width="12" style="756" bestFit="1" customWidth="1"/>
    <col min="3855" max="3858" width="8.6328125" style="756"/>
    <col min="3859" max="3860" width="10" style="756" bestFit="1" customWidth="1"/>
    <col min="3861" max="4097" width="8.6328125" style="756"/>
    <col min="4098" max="4098" width="25.453125" style="756" bestFit="1" customWidth="1"/>
    <col min="4099" max="4099" width="16.36328125" style="756" customWidth="1"/>
    <col min="4100" max="4100" width="13.36328125" style="756" customWidth="1"/>
    <col min="4101" max="4101" width="15.08984375" style="756" bestFit="1" customWidth="1"/>
    <col min="4102" max="4102" width="16.453125" style="756" customWidth="1"/>
    <col min="4103" max="4103" width="15.08984375" style="756" customWidth="1"/>
    <col min="4104" max="4104" width="20.36328125" style="756" customWidth="1"/>
    <col min="4105" max="4106" width="14.453125" style="756" customWidth="1"/>
    <col min="4107" max="4107" width="24.6328125" style="756" customWidth="1"/>
    <col min="4108" max="4108" width="25.6328125" style="756" customWidth="1"/>
    <col min="4109" max="4109" width="14.6328125" style="756" customWidth="1"/>
    <col min="4110" max="4110" width="12" style="756" bestFit="1" customWidth="1"/>
    <col min="4111" max="4114" width="8.6328125" style="756"/>
    <col min="4115" max="4116" width="10" style="756" bestFit="1" customWidth="1"/>
    <col min="4117" max="4353" width="8.6328125" style="756"/>
    <col min="4354" max="4354" width="25.453125" style="756" bestFit="1" customWidth="1"/>
    <col min="4355" max="4355" width="16.36328125" style="756" customWidth="1"/>
    <col min="4356" max="4356" width="13.36328125" style="756" customWidth="1"/>
    <col min="4357" max="4357" width="15.08984375" style="756" bestFit="1" customWidth="1"/>
    <col min="4358" max="4358" width="16.453125" style="756" customWidth="1"/>
    <col min="4359" max="4359" width="15.08984375" style="756" customWidth="1"/>
    <col min="4360" max="4360" width="20.36328125" style="756" customWidth="1"/>
    <col min="4361" max="4362" width="14.453125" style="756" customWidth="1"/>
    <col min="4363" max="4363" width="24.6328125" style="756" customWidth="1"/>
    <col min="4364" max="4364" width="25.6328125" style="756" customWidth="1"/>
    <col min="4365" max="4365" width="14.6328125" style="756" customWidth="1"/>
    <col min="4366" max="4366" width="12" style="756" bestFit="1" customWidth="1"/>
    <col min="4367" max="4370" width="8.6328125" style="756"/>
    <col min="4371" max="4372" width="10" style="756" bestFit="1" customWidth="1"/>
    <col min="4373" max="4609" width="8.6328125" style="756"/>
    <col min="4610" max="4610" width="25.453125" style="756" bestFit="1" customWidth="1"/>
    <col min="4611" max="4611" width="16.36328125" style="756" customWidth="1"/>
    <col min="4612" max="4612" width="13.36328125" style="756" customWidth="1"/>
    <col min="4613" max="4613" width="15.08984375" style="756" bestFit="1" customWidth="1"/>
    <col min="4614" max="4614" width="16.453125" style="756" customWidth="1"/>
    <col min="4615" max="4615" width="15.08984375" style="756" customWidth="1"/>
    <col min="4616" max="4616" width="20.36328125" style="756" customWidth="1"/>
    <col min="4617" max="4618" width="14.453125" style="756" customWidth="1"/>
    <col min="4619" max="4619" width="24.6328125" style="756" customWidth="1"/>
    <col min="4620" max="4620" width="25.6328125" style="756" customWidth="1"/>
    <col min="4621" max="4621" width="14.6328125" style="756" customWidth="1"/>
    <col min="4622" max="4622" width="12" style="756" bestFit="1" customWidth="1"/>
    <col min="4623" max="4626" width="8.6328125" style="756"/>
    <col min="4627" max="4628" width="10" style="756" bestFit="1" customWidth="1"/>
    <col min="4629" max="4865" width="8.6328125" style="756"/>
    <col min="4866" max="4866" width="25.453125" style="756" bestFit="1" customWidth="1"/>
    <col min="4867" max="4867" width="16.36328125" style="756" customWidth="1"/>
    <col min="4868" max="4868" width="13.36328125" style="756" customWidth="1"/>
    <col min="4869" max="4869" width="15.08984375" style="756" bestFit="1" customWidth="1"/>
    <col min="4870" max="4870" width="16.453125" style="756" customWidth="1"/>
    <col min="4871" max="4871" width="15.08984375" style="756" customWidth="1"/>
    <col min="4872" max="4872" width="20.36328125" style="756" customWidth="1"/>
    <col min="4873" max="4874" width="14.453125" style="756" customWidth="1"/>
    <col min="4875" max="4875" width="24.6328125" style="756" customWidth="1"/>
    <col min="4876" max="4876" width="25.6328125" style="756" customWidth="1"/>
    <col min="4877" max="4877" width="14.6328125" style="756" customWidth="1"/>
    <col min="4878" max="4878" width="12" style="756" bestFit="1" customWidth="1"/>
    <col min="4879" max="4882" width="8.6328125" style="756"/>
    <col min="4883" max="4884" width="10" style="756" bestFit="1" customWidth="1"/>
    <col min="4885" max="5121" width="8.6328125" style="756"/>
    <col min="5122" max="5122" width="25.453125" style="756" bestFit="1" customWidth="1"/>
    <col min="5123" max="5123" width="16.36328125" style="756" customWidth="1"/>
    <col min="5124" max="5124" width="13.36328125" style="756" customWidth="1"/>
    <col min="5125" max="5125" width="15.08984375" style="756" bestFit="1" customWidth="1"/>
    <col min="5126" max="5126" width="16.453125" style="756" customWidth="1"/>
    <col min="5127" max="5127" width="15.08984375" style="756" customWidth="1"/>
    <col min="5128" max="5128" width="20.36328125" style="756" customWidth="1"/>
    <col min="5129" max="5130" width="14.453125" style="756" customWidth="1"/>
    <col min="5131" max="5131" width="24.6328125" style="756" customWidth="1"/>
    <col min="5132" max="5132" width="25.6328125" style="756" customWidth="1"/>
    <col min="5133" max="5133" width="14.6328125" style="756" customWidth="1"/>
    <col min="5134" max="5134" width="12" style="756" bestFit="1" customWidth="1"/>
    <col min="5135" max="5138" width="8.6328125" style="756"/>
    <col min="5139" max="5140" width="10" style="756" bestFit="1" customWidth="1"/>
    <col min="5141" max="5377" width="8.6328125" style="756"/>
    <col min="5378" max="5378" width="25.453125" style="756" bestFit="1" customWidth="1"/>
    <col min="5379" max="5379" width="16.36328125" style="756" customWidth="1"/>
    <col min="5380" max="5380" width="13.36328125" style="756" customWidth="1"/>
    <col min="5381" max="5381" width="15.08984375" style="756" bestFit="1" customWidth="1"/>
    <col min="5382" max="5382" width="16.453125" style="756" customWidth="1"/>
    <col min="5383" max="5383" width="15.08984375" style="756" customWidth="1"/>
    <col min="5384" max="5384" width="20.36328125" style="756" customWidth="1"/>
    <col min="5385" max="5386" width="14.453125" style="756" customWidth="1"/>
    <col min="5387" max="5387" width="24.6328125" style="756" customWidth="1"/>
    <col min="5388" max="5388" width="25.6328125" style="756" customWidth="1"/>
    <col min="5389" max="5389" width="14.6328125" style="756" customWidth="1"/>
    <col min="5390" max="5390" width="12" style="756" bestFit="1" customWidth="1"/>
    <col min="5391" max="5394" width="8.6328125" style="756"/>
    <col min="5395" max="5396" width="10" style="756" bestFit="1" customWidth="1"/>
    <col min="5397" max="5633" width="8.6328125" style="756"/>
    <col min="5634" max="5634" width="25.453125" style="756" bestFit="1" customWidth="1"/>
    <col min="5635" max="5635" width="16.36328125" style="756" customWidth="1"/>
    <col min="5636" max="5636" width="13.36328125" style="756" customWidth="1"/>
    <col min="5637" max="5637" width="15.08984375" style="756" bestFit="1" customWidth="1"/>
    <col min="5638" max="5638" width="16.453125" style="756" customWidth="1"/>
    <col min="5639" max="5639" width="15.08984375" style="756" customWidth="1"/>
    <col min="5640" max="5640" width="20.36328125" style="756" customWidth="1"/>
    <col min="5641" max="5642" width="14.453125" style="756" customWidth="1"/>
    <col min="5643" max="5643" width="24.6328125" style="756" customWidth="1"/>
    <col min="5644" max="5644" width="25.6328125" style="756" customWidth="1"/>
    <col min="5645" max="5645" width="14.6328125" style="756" customWidth="1"/>
    <col min="5646" max="5646" width="12" style="756" bestFit="1" customWidth="1"/>
    <col min="5647" max="5650" width="8.6328125" style="756"/>
    <col min="5651" max="5652" width="10" style="756" bestFit="1" customWidth="1"/>
    <col min="5653" max="5889" width="8.6328125" style="756"/>
    <col min="5890" max="5890" width="25.453125" style="756" bestFit="1" customWidth="1"/>
    <col min="5891" max="5891" width="16.36328125" style="756" customWidth="1"/>
    <col min="5892" max="5892" width="13.36328125" style="756" customWidth="1"/>
    <col min="5893" max="5893" width="15.08984375" style="756" bestFit="1" customWidth="1"/>
    <col min="5894" max="5894" width="16.453125" style="756" customWidth="1"/>
    <col min="5895" max="5895" width="15.08984375" style="756" customWidth="1"/>
    <col min="5896" max="5896" width="20.36328125" style="756" customWidth="1"/>
    <col min="5897" max="5898" width="14.453125" style="756" customWidth="1"/>
    <col min="5899" max="5899" width="24.6328125" style="756" customWidth="1"/>
    <col min="5900" max="5900" width="25.6328125" style="756" customWidth="1"/>
    <col min="5901" max="5901" width="14.6328125" style="756" customWidth="1"/>
    <col min="5902" max="5902" width="12" style="756" bestFit="1" customWidth="1"/>
    <col min="5903" max="5906" width="8.6328125" style="756"/>
    <col min="5907" max="5908" width="10" style="756" bestFit="1" customWidth="1"/>
    <col min="5909" max="6145" width="8.6328125" style="756"/>
    <col min="6146" max="6146" width="25.453125" style="756" bestFit="1" customWidth="1"/>
    <col min="6147" max="6147" width="16.36328125" style="756" customWidth="1"/>
    <col min="6148" max="6148" width="13.36328125" style="756" customWidth="1"/>
    <col min="6149" max="6149" width="15.08984375" style="756" bestFit="1" customWidth="1"/>
    <col min="6150" max="6150" width="16.453125" style="756" customWidth="1"/>
    <col min="6151" max="6151" width="15.08984375" style="756" customWidth="1"/>
    <col min="6152" max="6152" width="20.36328125" style="756" customWidth="1"/>
    <col min="6153" max="6154" width="14.453125" style="756" customWidth="1"/>
    <col min="6155" max="6155" width="24.6328125" style="756" customWidth="1"/>
    <col min="6156" max="6156" width="25.6328125" style="756" customWidth="1"/>
    <col min="6157" max="6157" width="14.6328125" style="756" customWidth="1"/>
    <col min="6158" max="6158" width="12" style="756" bestFit="1" customWidth="1"/>
    <col min="6159" max="6162" width="8.6328125" style="756"/>
    <col min="6163" max="6164" width="10" style="756" bestFit="1" customWidth="1"/>
    <col min="6165" max="6401" width="8.6328125" style="756"/>
    <col min="6402" max="6402" width="25.453125" style="756" bestFit="1" customWidth="1"/>
    <col min="6403" max="6403" width="16.36328125" style="756" customWidth="1"/>
    <col min="6404" max="6404" width="13.36328125" style="756" customWidth="1"/>
    <col min="6405" max="6405" width="15.08984375" style="756" bestFit="1" customWidth="1"/>
    <col min="6406" max="6406" width="16.453125" style="756" customWidth="1"/>
    <col min="6407" max="6407" width="15.08984375" style="756" customWidth="1"/>
    <col min="6408" max="6408" width="20.36328125" style="756" customWidth="1"/>
    <col min="6409" max="6410" width="14.453125" style="756" customWidth="1"/>
    <col min="6411" max="6411" width="24.6328125" style="756" customWidth="1"/>
    <col min="6412" max="6412" width="25.6328125" style="756" customWidth="1"/>
    <col min="6413" max="6413" width="14.6328125" style="756" customWidth="1"/>
    <col min="6414" max="6414" width="12" style="756" bestFit="1" customWidth="1"/>
    <col min="6415" max="6418" width="8.6328125" style="756"/>
    <col min="6419" max="6420" width="10" style="756" bestFit="1" customWidth="1"/>
    <col min="6421" max="6657" width="8.6328125" style="756"/>
    <col min="6658" max="6658" width="25.453125" style="756" bestFit="1" customWidth="1"/>
    <col min="6659" max="6659" width="16.36328125" style="756" customWidth="1"/>
    <col min="6660" max="6660" width="13.36328125" style="756" customWidth="1"/>
    <col min="6661" max="6661" width="15.08984375" style="756" bestFit="1" customWidth="1"/>
    <col min="6662" max="6662" width="16.453125" style="756" customWidth="1"/>
    <col min="6663" max="6663" width="15.08984375" style="756" customWidth="1"/>
    <col min="6664" max="6664" width="20.36328125" style="756" customWidth="1"/>
    <col min="6665" max="6666" width="14.453125" style="756" customWidth="1"/>
    <col min="6667" max="6667" width="24.6328125" style="756" customWidth="1"/>
    <col min="6668" max="6668" width="25.6328125" style="756" customWidth="1"/>
    <col min="6669" max="6669" width="14.6328125" style="756" customWidth="1"/>
    <col min="6670" max="6670" width="12" style="756" bestFit="1" customWidth="1"/>
    <col min="6671" max="6674" width="8.6328125" style="756"/>
    <col min="6675" max="6676" width="10" style="756" bestFit="1" customWidth="1"/>
    <col min="6677" max="6913" width="8.6328125" style="756"/>
    <col min="6914" max="6914" width="25.453125" style="756" bestFit="1" customWidth="1"/>
    <col min="6915" max="6915" width="16.36328125" style="756" customWidth="1"/>
    <col min="6916" max="6916" width="13.36328125" style="756" customWidth="1"/>
    <col min="6917" max="6917" width="15.08984375" style="756" bestFit="1" customWidth="1"/>
    <col min="6918" max="6918" width="16.453125" style="756" customWidth="1"/>
    <col min="6919" max="6919" width="15.08984375" style="756" customWidth="1"/>
    <col min="6920" max="6920" width="20.36328125" style="756" customWidth="1"/>
    <col min="6921" max="6922" width="14.453125" style="756" customWidth="1"/>
    <col min="6923" max="6923" width="24.6328125" style="756" customWidth="1"/>
    <col min="6924" max="6924" width="25.6328125" style="756" customWidth="1"/>
    <col min="6925" max="6925" width="14.6328125" style="756" customWidth="1"/>
    <col min="6926" max="6926" width="12" style="756" bestFit="1" customWidth="1"/>
    <col min="6927" max="6930" width="8.6328125" style="756"/>
    <col min="6931" max="6932" width="10" style="756" bestFit="1" customWidth="1"/>
    <col min="6933" max="7169" width="8.6328125" style="756"/>
    <col min="7170" max="7170" width="25.453125" style="756" bestFit="1" customWidth="1"/>
    <col min="7171" max="7171" width="16.36328125" style="756" customWidth="1"/>
    <col min="7172" max="7172" width="13.36328125" style="756" customWidth="1"/>
    <col min="7173" max="7173" width="15.08984375" style="756" bestFit="1" customWidth="1"/>
    <col min="7174" max="7174" width="16.453125" style="756" customWidth="1"/>
    <col min="7175" max="7175" width="15.08984375" style="756" customWidth="1"/>
    <col min="7176" max="7176" width="20.36328125" style="756" customWidth="1"/>
    <col min="7177" max="7178" width="14.453125" style="756" customWidth="1"/>
    <col min="7179" max="7179" width="24.6328125" style="756" customWidth="1"/>
    <col min="7180" max="7180" width="25.6328125" style="756" customWidth="1"/>
    <col min="7181" max="7181" width="14.6328125" style="756" customWidth="1"/>
    <col min="7182" max="7182" width="12" style="756" bestFit="1" customWidth="1"/>
    <col min="7183" max="7186" width="8.6328125" style="756"/>
    <col min="7187" max="7188" width="10" style="756" bestFit="1" customWidth="1"/>
    <col min="7189" max="7425" width="8.6328125" style="756"/>
    <col min="7426" max="7426" width="25.453125" style="756" bestFit="1" customWidth="1"/>
    <col min="7427" max="7427" width="16.36328125" style="756" customWidth="1"/>
    <col min="7428" max="7428" width="13.36328125" style="756" customWidth="1"/>
    <col min="7429" max="7429" width="15.08984375" style="756" bestFit="1" customWidth="1"/>
    <col min="7430" max="7430" width="16.453125" style="756" customWidth="1"/>
    <col min="7431" max="7431" width="15.08984375" style="756" customWidth="1"/>
    <col min="7432" max="7432" width="20.36328125" style="756" customWidth="1"/>
    <col min="7433" max="7434" width="14.453125" style="756" customWidth="1"/>
    <col min="7435" max="7435" width="24.6328125" style="756" customWidth="1"/>
    <col min="7436" max="7436" width="25.6328125" style="756" customWidth="1"/>
    <col min="7437" max="7437" width="14.6328125" style="756" customWidth="1"/>
    <col min="7438" max="7438" width="12" style="756" bestFit="1" customWidth="1"/>
    <col min="7439" max="7442" width="8.6328125" style="756"/>
    <col min="7443" max="7444" width="10" style="756" bestFit="1" customWidth="1"/>
    <col min="7445" max="7681" width="8.6328125" style="756"/>
    <col min="7682" max="7682" width="25.453125" style="756" bestFit="1" customWidth="1"/>
    <col min="7683" max="7683" width="16.36328125" style="756" customWidth="1"/>
    <col min="7684" max="7684" width="13.36328125" style="756" customWidth="1"/>
    <col min="7685" max="7685" width="15.08984375" style="756" bestFit="1" customWidth="1"/>
    <col min="7686" max="7686" width="16.453125" style="756" customWidth="1"/>
    <col min="7687" max="7687" width="15.08984375" style="756" customWidth="1"/>
    <col min="7688" max="7688" width="20.36328125" style="756" customWidth="1"/>
    <col min="7689" max="7690" width="14.453125" style="756" customWidth="1"/>
    <col min="7691" max="7691" width="24.6328125" style="756" customWidth="1"/>
    <col min="7692" max="7692" width="25.6328125" style="756" customWidth="1"/>
    <col min="7693" max="7693" width="14.6328125" style="756" customWidth="1"/>
    <col min="7694" max="7694" width="12" style="756" bestFit="1" customWidth="1"/>
    <col min="7695" max="7698" width="8.6328125" style="756"/>
    <col min="7699" max="7700" width="10" style="756" bestFit="1" customWidth="1"/>
    <col min="7701" max="7937" width="8.6328125" style="756"/>
    <col min="7938" max="7938" width="25.453125" style="756" bestFit="1" customWidth="1"/>
    <col min="7939" max="7939" width="16.36328125" style="756" customWidth="1"/>
    <col min="7940" max="7940" width="13.36328125" style="756" customWidth="1"/>
    <col min="7941" max="7941" width="15.08984375" style="756" bestFit="1" customWidth="1"/>
    <col min="7942" max="7942" width="16.453125" style="756" customWidth="1"/>
    <col min="7943" max="7943" width="15.08984375" style="756" customWidth="1"/>
    <col min="7944" max="7944" width="20.36328125" style="756" customWidth="1"/>
    <col min="7945" max="7946" width="14.453125" style="756" customWidth="1"/>
    <col min="7947" max="7947" width="24.6328125" style="756" customWidth="1"/>
    <col min="7948" max="7948" width="25.6328125" style="756" customWidth="1"/>
    <col min="7949" max="7949" width="14.6328125" style="756" customWidth="1"/>
    <col min="7950" max="7950" width="12" style="756" bestFit="1" customWidth="1"/>
    <col min="7951" max="7954" width="8.6328125" style="756"/>
    <col min="7955" max="7956" width="10" style="756" bestFit="1" customWidth="1"/>
    <col min="7957" max="8193" width="8.6328125" style="756"/>
    <col min="8194" max="8194" width="25.453125" style="756" bestFit="1" customWidth="1"/>
    <col min="8195" max="8195" width="16.36328125" style="756" customWidth="1"/>
    <col min="8196" max="8196" width="13.36328125" style="756" customWidth="1"/>
    <col min="8197" max="8197" width="15.08984375" style="756" bestFit="1" customWidth="1"/>
    <col min="8198" max="8198" width="16.453125" style="756" customWidth="1"/>
    <col min="8199" max="8199" width="15.08984375" style="756" customWidth="1"/>
    <col min="8200" max="8200" width="20.36328125" style="756" customWidth="1"/>
    <col min="8201" max="8202" width="14.453125" style="756" customWidth="1"/>
    <col min="8203" max="8203" width="24.6328125" style="756" customWidth="1"/>
    <col min="8204" max="8204" width="25.6328125" style="756" customWidth="1"/>
    <col min="8205" max="8205" width="14.6328125" style="756" customWidth="1"/>
    <col min="8206" max="8206" width="12" style="756" bestFit="1" customWidth="1"/>
    <col min="8207" max="8210" width="8.6328125" style="756"/>
    <col min="8211" max="8212" width="10" style="756" bestFit="1" customWidth="1"/>
    <col min="8213" max="8449" width="8.6328125" style="756"/>
    <col min="8450" max="8450" width="25.453125" style="756" bestFit="1" customWidth="1"/>
    <col min="8451" max="8451" width="16.36328125" style="756" customWidth="1"/>
    <col min="8452" max="8452" width="13.36328125" style="756" customWidth="1"/>
    <col min="8453" max="8453" width="15.08984375" style="756" bestFit="1" customWidth="1"/>
    <col min="8454" max="8454" width="16.453125" style="756" customWidth="1"/>
    <col min="8455" max="8455" width="15.08984375" style="756" customWidth="1"/>
    <col min="8456" max="8456" width="20.36328125" style="756" customWidth="1"/>
    <col min="8457" max="8458" width="14.453125" style="756" customWidth="1"/>
    <col min="8459" max="8459" width="24.6328125" style="756" customWidth="1"/>
    <col min="8460" max="8460" width="25.6328125" style="756" customWidth="1"/>
    <col min="8461" max="8461" width="14.6328125" style="756" customWidth="1"/>
    <col min="8462" max="8462" width="12" style="756" bestFit="1" customWidth="1"/>
    <col min="8463" max="8466" width="8.6328125" style="756"/>
    <col min="8467" max="8468" width="10" style="756" bestFit="1" customWidth="1"/>
    <col min="8469" max="8705" width="8.6328125" style="756"/>
    <col min="8706" max="8706" width="25.453125" style="756" bestFit="1" customWidth="1"/>
    <col min="8707" max="8707" width="16.36328125" style="756" customWidth="1"/>
    <col min="8708" max="8708" width="13.36328125" style="756" customWidth="1"/>
    <col min="8709" max="8709" width="15.08984375" style="756" bestFit="1" customWidth="1"/>
    <col min="8710" max="8710" width="16.453125" style="756" customWidth="1"/>
    <col min="8711" max="8711" width="15.08984375" style="756" customWidth="1"/>
    <col min="8712" max="8712" width="20.36328125" style="756" customWidth="1"/>
    <col min="8713" max="8714" width="14.453125" style="756" customWidth="1"/>
    <col min="8715" max="8715" width="24.6328125" style="756" customWidth="1"/>
    <col min="8716" max="8716" width="25.6328125" style="756" customWidth="1"/>
    <col min="8717" max="8717" width="14.6328125" style="756" customWidth="1"/>
    <col min="8718" max="8718" width="12" style="756" bestFit="1" customWidth="1"/>
    <col min="8719" max="8722" width="8.6328125" style="756"/>
    <col min="8723" max="8724" width="10" style="756" bestFit="1" customWidth="1"/>
    <col min="8725" max="8961" width="8.6328125" style="756"/>
    <col min="8962" max="8962" width="25.453125" style="756" bestFit="1" customWidth="1"/>
    <col min="8963" max="8963" width="16.36328125" style="756" customWidth="1"/>
    <col min="8964" max="8964" width="13.36328125" style="756" customWidth="1"/>
    <col min="8965" max="8965" width="15.08984375" style="756" bestFit="1" customWidth="1"/>
    <col min="8966" max="8966" width="16.453125" style="756" customWidth="1"/>
    <col min="8967" max="8967" width="15.08984375" style="756" customWidth="1"/>
    <col min="8968" max="8968" width="20.36328125" style="756" customWidth="1"/>
    <col min="8969" max="8970" width="14.453125" style="756" customWidth="1"/>
    <col min="8971" max="8971" width="24.6328125" style="756" customWidth="1"/>
    <col min="8972" max="8972" width="25.6328125" style="756" customWidth="1"/>
    <col min="8973" max="8973" width="14.6328125" style="756" customWidth="1"/>
    <col min="8974" max="8974" width="12" style="756" bestFit="1" customWidth="1"/>
    <col min="8975" max="8978" width="8.6328125" style="756"/>
    <col min="8979" max="8980" width="10" style="756" bestFit="1" customWidth="1"/>
    <col min="8981" max="9217" width="8.6328125" style="756"/>
    <col min="9218" max="9218" width="25.453125" style="756" bestFit="1" customWidth="1"/>
    <col min="9219" max="9219" width="16.36328125" style="756" customWidth="1"/>
    <col min="9220" max="9220" width="13.36328125" style="756" customWidth="1"/>
    <col min="9221" max="9221" width="15.08984375" style="756" bestFit="1" customWidth="1"/>
    <col min="9222" max="9222" width="16.453125" style="756" customWidth="1"/>
    <col min="9223" max="9223" width="15.08984375" style="756" customWidth="1"/>
    <col min="9224" max="9224" width="20.36328125" style="756" customWidth="1"/>
    <col min="9225" max="9226" width="14.453125" style="756" customWidth="1"/>
    <col min="9227" max="9227" width="24.6328125" style="756" customWidth="1"/>
    <col min="9228" max="9228" width="25.6328125" style="756" customWidth="1"/>
    <col min="9229" max="9229" width="14.6328125" style="756" customWidth="1"/>
    <col min="9230" max="9230" width="12" style="756" bestFit="1" customWidth="1"/>
    <col min="9231" max="9234" width="8.6328125" style="756"/>
    <col min="9235" max="9236" width="10" style="756" bestFit="1" customWidth="1"/>
    <col min="9237" max="9473" width="8.6328125" style="756"/>
    <col min="9474" max="9474" width="25.453125" style="756" bestFit="1" customWidth="1"/>
    <col min="9475" max="9475" width="16.36328125" style="756" customWidth="1"/>
    <col min="9476" max="9476" width="13.36328125" style="756" customWidth="1"/>
    <col min="9477" max="9477" width="15.08984375" style="756" bestFit="1" customWidth="1"/>
    <col min="9478" max="9478" width="16.453125" style="756" customWidth="1"/>
    <col min="9479" max="9479" width="15.08984375" style="756" customWidth="1"/>
    <col min="9480" max="9480" width="20.36328125" style="756" customWidth="1"/>
    <col min="9481" max="9482" width="14.453125" style="756" customWidth="1"/>
    <col min="9483" max="9483" width="24.6328125" style="756" customWidth="1"/>
    <col min="9484" max="9484" width="25.6328125" style="756" customWidth="1"/>
    <col min="9485" max="9485" width="14.6328125" style="756" customWidth="1"/>
    <col min="9486" max="9486" width="12" style="756" bestFit="1" customWidth="1"/>
    <col min="9487" max="9490" width="8.6328125" style="756"/>
    <col min="9491" max="9492" width="10" style="756" bestFit="1" customWidth="1"/>
    <col min="9493" max="9729" width="8.6328125" style="756"/>
    <col min="9730" max="9730" width="25.453125" style="756" bestFit="1" customWidth="1"/>
    <col min="9731" max="9731" width="16.36328125" style="756" customWidth="1"/>
    <col min="9732" max="9732" width="13.36328125" style="756" customWidth="1"/>
    <col min="9733" max="9733" width="15.08984375" style="756" bestFit="1" customWidth="1"/>
    <col min="9734" max="9734" width="16.453125" style="756" customWidth="1"/>
    <col min="9735" max="9735" width="15.08984375" style="756" customWidth="1"/>
    <col min="9736" max="9736" width="20.36328125" style="756" customWidth="1"/>
    <col min="9737" max="9738" width="14.453125" style="756" customWidth="1"/>
    <col min="9739" max="9739" width="24.6328125" style="756" customWidth="1"/>
    <col min="9740" max="9740" width="25.6328125" style="756" customWidth="1"/>
    <col min="9741" max="9741" width="14.6328125" style="756" customWidth="1"/>
    <col min="9742" max="9742" width="12" style="756" bestFit="1" customWidth="1"/>
    <col min="9743" max="9746" width="8.6328125" style="756"/>
    <col min="9747" max="9748" width="10" style="756" bestFit="1" customWidth="1"/>
    <col min="9749" max="9985" width="8.6328125" style="756"/>
    <col min="9986" max="9986" width="25.453125" style="756" bestFit="1" customWidth="1"/>
    <col min="9987" max="9987" width="16.36328125" style="756" customWidth="1"/>
    <col min="9988" max="9988" width="13.36328125" style="756" customWidth="1"/>
    <col min="9989" max="9989" width="15.08984375" style="756" bestFit="1" customWidth="1"/>
    <col min="9990" max="9990" width="16.453125" style="756" customWidth="1"/>
    <col min="9991" max="9991" width="15.08984375" style="756" customWidth="1"/>
    <col min="9992" max="9992" width="20.36328125" style="756" customWidth="1"/>
    <col min="9993" max="9994" width="14.453125" style="756" customWidth="1"/>
    <col min="9995" max="9995" width="24.6328125" style="756" customWidth="1"/>
    <col min="9996" max="9996" width="25.6328125" style="756" customWidth="1"/>
    <col min="9997" max="9997" width="14.6328125" style="756" customWidth="1"/>
    <col min="9998" max="9998" width="12" style="756" bestFit="1" customWidth="1"/>
    <col min="9999" max="10002" width="8.6328125" style="756"/>
    <col min="10003" max="10004" width="10" style="756" bestFit="1" customWidth="1"/>
    <col min="10005" max="10241" width="8.6328125" style="756"/>
    <col min="10242" max="10242" width="25.453125" style="756" bestFit="1" customWidth="1"/>
    <col min="10243" max="10243" width="16.36328125" style="756" customWidth="1"/>
    <col min="10244" max="10244" width="13.36328125" style="756" customWidth="1"/>
    <col min="10245" max="10245" width="15.08984375" style="756" bestFit="1" customWidth="1"/>
    <col min="10246" max="10246" width="16.453125" style="756" customWidth="1"/>
    <col min="10247" max="10247" width="15.08984375" style="756" customWidth="1"/>
    <col min="10248" max="10248" width="20.36328125" style="756" customWidth="1"/>
    <col min="10249" max="10250" width="14.453125" style="756" customWidth="1"/>
    <col min="10251" max="10251" width="24.6328125" style="756" customWidth="1"/>
    <col min="10252" max="10252" width="25.6328125" style="756" customWidth="1"/>
    <col min="10253" max="10253" width="14.6328125" style="756" customWidth="1"/>
    <col min="10254" max="10254" width="12" style="756" bestFit="1" customWidth="1"/>
    <col min="10255" max="10258" width="8.6328125" style="756"/>
    <col min="10259" max="10260" width="10" style="756" bestFit="1" customWidth="1"/>
    <col min="10261" max="10497" width="8.6328125" style="756"/>
    <col min="10498" max="10498" width="25.453125" style="756" bestFit="1" customWidth="1"/>
    <col min="10499" max="10499" width="16.36328125" style="756" customWidth="1"/>
    <col min="10500" max="10500" width="13.36328125" style="756" customWidth="1"/>
    <col min="10501" max="10501" width="15.08984375" style="756" bestFit="1" customWidth="1"/>
    <col min="10502" max="10502" width="16.453125" style="756" customWidth="1"/>
    <col min="10503" max="10503" width="15.08984375" style="756" customWidth="1"/>
    <col min="10504" max="10504" width="20.36328125" style="756" customWidth="1"/>
    <col min="10505" max="10506" width="14.453125" style="756" customWidth="1"/>
    <col min="10507" max="10507" width="24.6328125" style="756" customWidth="1"/>
    <col min="10508" max="10508" width="25.6328125" style="756" customWidth="1"/>
    <col min="10509" max="10509" width="14.6328125" style="756" customWidth="1"/>
    <col min="10510" max="10510" width="12" style="756" bestFit="1" customWidth="1"/>
    <col min="10511" max="10514" width="8.6328125" style="756"/>
    <col min="10515" max="10516" width="10" style="756" bestFit="1" customWidth="1"/>
    <col min="10517" max="10753" width="8.6328125" style="756"/>
    <col min="10754" max="10754" width="25.453125" style="756" bestFit="1" customWidth="1"/>
    <col min="10755" max="10755" width="16.36328125" style="756" customWidth="1"/>
    <col min="10756" max="10756" width="13.36328125" style="756" customWidth="1"/>
    <col min="10757" max="10757" width="15.08984375" style="756" bestFit="1" customWidth="1"/>
    <col min="10758" max="10758" width="16.453125" style="756" customWidth="1"/>
    <col min="10759" max="10759" width="15.08984375" style="756" customWidth="1"/>
    <col min="10760" max="10760" width="20.36328125" style="756" customWidth="1"/>
    <col min="10761" max="10762" width="14.453125" style="756" customWidth="1"/>
    <col min="10763" max="10763" width="24.6328125" style="756" customWidth="1"/>
    <col min="10764" max="10764" width="25.6328125" style="756" customWidth="1"/>
    <col min="10765" max="10765" width="14.6328125" style="756" customWidth="1"/>
    <col min="10766" max="10766" width="12" style="756" bestFit="1" customWidth="1"/>
    <col min="10767" max="10770" width="8.6328125" style="756"/>
    <col min="10771" max="10772" width="10" style="756" bestFit="1" customWidth="1"/>
    <col min="10773" max="11009" width="8.6328125" style="756"/>
    <col min="11010" max="11010" width="25.453125" style="756" bestFit="1" customWidth="1"/>
    <col min="11011" max="11011" width="16.36328125" style="756" customWidth="1"/>
    <col min="11012" max="11012" width="13.36328125" style="756" customWidth="1"/>
    <col min="11013" max="11013" width="15.08984375" style="756" bestFit="1" customWidth="1"/>
    <col min="11014" max="11014" width="16.453125" style="756" customWidth="1"/>
    <col min="11015" max="11015" width="15.08984375" style="756" customWidth="1"/>
    <col min="11016" max="11016" width="20.36328125" style="756" customWidth="1"/>
    <col min="11017" max="11018" width="14.453125" style="756" customWidth="1"/>
    <col min="11019" max="11019" width="24.6328125" style="756" customWidth="1"/>
    <col min="11020" max="11020" width="25.6328125" style="756" customWidth="1"/>
    <col min="11021" max="11021" width="14.6328125" style="756" customWidth="1"/>
    <col min="11022" max="11022" width="12" style="756" bestFit="1" customWidth="1"/>
    <col min="11023" max="11026" width="8.6328125" style="756"/>
    <col min="11027" max="11028" width="10" style="756" bestFit="1" customWidth="1"/>
    <col min="11029" max="11265" width="8.6328125" style="756"/>
    <col min="11266" max="11266" width="25.453125" style="756" bestFit="1" customWidth="1"/>
    <col min="11267" max="11267" width="16.36328125" style="756" customWidth="1"/>
    <col min="11268" max="11268" width="13.36328125" style="756" customWidth="1"/>
    <col min="11269" max="11269" width="15.08984375" style="756" bestFit="1" customWidth="1"/>
    <col min="11270" max="11270" width="16.453125" style="756" customWidth="1"/>
    <col min="11271" max="11271" width="15.08984375" style="756" customWidth="1"/>
    <col min="11272" max="11272" width="20.36328125" style="756" customWidth="1"/>
    <col min="11273" max="11274" width="14.453125" style="756" customWidth="1"/>
    <col min="11275" max="11275" width="24.6328125" style="756" customWidth="1"/>
    <col min="11276" max="11276" width="25.6328125" style="756" customWidth="1"/>
    <col min="11277" max="11277" width="14.6328125" style="756" customWidth="1"/>
    <col min="11278" max="11278" width="12" style="756" bestFit="1" customWidth="1"/>
    <col min="11279" max="11282" width="8.6328125" style="756"/>
    <col min="11283" max="11284" width="10" style="756" bestFit="1" customWidth="1"/>
    <col min="11285" max="11521" width="8.6328125" style="756"/>
    <col min="11522" max="11522" width="25.453125" style="756" bestFit="1" customWidth="1"/>
    <col min="11523" max="11523" width="16.36328125" style="756" customWidth="1"/>
    <col min="11524" max="11524" width="13.36328125" style="756" customWidth="1"/>
    <col min="11525" max="11525" width="15.08984375" style="756" bestFit="1" customWidth="1"/>
    <col min="11526" max="11526" width="16.453125" style="756" customWidth="1"/>
    <col min="11527" max="11527" width="15.08984375" style="756" customWidth="1"/>
    <col min="11528" max="11528" width="20.36328125" style="756" customWidth="1"/>
    <col min="11529" max="11530" width="14.453125" style="756" customWidth="1"/>
    <col min="11531" max="11531" width="24.6328125" style="756" customWidth="1"/>
    <col min="11532" max="11532" width="25.6328125" style="756" customWidth="1"/>
    <col min="11533" max="11533" width="14.6328125" style="756" customWidth="1"/>
    <col min="11534" max="11534" width="12" style="756" bestFit="1" customWidth="1"/>
    <col min="11535" max="11538" width="8.6328125" style="756"/>
    <col min="11539" max="11540" width="10" style="756" bestFit="1" customWidth="1"/>
    <col min="11541" max="11777" width="8.6328125" style="756"/>
    <col min="11778" max="11778" width="25.453125" style="756" bestFit="1" customWidth="1"/>
    <col min="11779" max="11779" width="16.36328125" style="756" customWidth="1"/>
    <col min="11780" max="11780" width="13.36328125" style="756" customWidth="1"/>
    <col min="11781" max="11781" width="15.08984375" style="756" bestFit="1" customWidth="1"/>
    <col min="11782" max="11782" width="16.453125" style="756" customWidth="1"/>
    <col min="11783" max="11783" width="15.08984375" style="756" customWidth="1"/>
    <col min="11784" max="11784" width="20.36328125" style="756" customWidth="1"/>
    <col min="11785" max="11786" width="14.453125" style="756" customWidth="1"/>
    <col min="11787" max="11787" width="24.6328125" style="756" customWidth="1"/>
    <col min="11788" max="11788" width="25.6328125" style="756" customWidth="1"/>
    <col min="11789" max="11789" width="14.6328125" style="756" customWidth="1"/>
    <col min="11790" max="11790" width="12" style="756" bestFit="1" customWidth="1"/>
    <col min="11791" max="11794" width="8.6328125" style="756"/>
    <col min="11795" max="11796" width="10" style="756" bestFit="1" customWidth="1"/>
    <col min="11797" max="12033" width="8.6328125" style="756"/>
    <col min="12034" max="12034" width="25.453125" style="756" bestFit="1" customWidth="1"/>
    <col min="12035" max="12035" width="16.36328125" style="756" customWidth="1"/>
    <col min="12036" max="12036" width="13.36328125" style="756" customWidth="1"/>
    <col min="12037" max="12037" width="15.08984375" style="756" bestFit="1" customWidth="1"/>
    <col min="12038" max="12038" width="16.453125" style="756" customWidth="1"/>
    <col min="12039" max="12039" width="15.08984375" style="756" customWidth="1"/>
    <col min="12040" max="12040" width="20.36328125" style="756" customWidth="1"/>
    <col min="12041" max="12042" width="14.453125" style="756" customWidth="1"/>
    <col min="12043" max="12043" width="24.6328125" style="756" customWidth="1"/>
    <col min="12044" max="12044" width="25.6328125" style="756" customWidth="1"/>
    <col min="12045" max="12045" width="14.6328125" style="756" customWidth="1"/>
    <col min="12046" max="12046" width="12" style="756" bestFit="1" customWidth="1"/>
    <col min="12047" max="12050" width="8.6328125" style="756"/>
    <col min="12051" max="12052" width="10" style="756" bestFit="1" customWidth="1"/>
    <col min="12053" max="12289" width="8.6328125" style="756"/>
    <col min="12290" max="12290" width="25.453125" style="756" bestFit="1" customWidth="1"/>
    <col min="12291" max="12291" width="16.36328125" style="756" customWidth="1"/>
    <col min="12292" max="12292" width="13.36328125" style="756" customWidth="1"/>
    <col min="12293" max="12293" width="15.08984375" style="756" bestFit="1" customWidth="1"/>
    <col min="12294" max="12294" width="16.453125" style="756" customWidth="1"/>
    <col min="12295" max="12295" width="15.08984375" style="756" customWidth="1"/>
    <col min="12296" max="12296" width="20.36328125" style="756" customWidth="1"/>
    <col min="12297" max="12298" width="14.453125" style="756" customWidth="1"/>
    <col min="12299" max="12299" width="24.6328125" style="756" customWidth="1"/>
    <col min="12300" max="12300" width="25.6328125" style="756" customWidth="1"/>
    <col min="12301" max="12301" width="14.6328125" style="756" customWidth="1"/>
    <col min="12302" max="12302" width="12" style="756" bestFit="1" customWidth="1"/>
    <col min="12303" max="12306" width="8.6328125" style="756"/>
    <col min="12307" max="12308" width="10" style="756" bestFit="1" customWidth="1"/>
    <col min="12309" max="12545" width="8.6328125" style="756"/>
    <col min="12546" max="12546" width="25.453125" style="756" bestFit="1" customWidth="1"/>
    <col min="12547" max="12547" width="16.36328125" style="756" customWidth="1"/>
    <col min="12548" max="12548" width="13.36328125" style="756" customWidth="1"/>
    <col min="12549" max="12549" width="15.08984375" style="756" bestFit="1" customWidth="1"/>
    <col min="12550" max="12550" width="16.453125" style="756" customWidth="1"/>
    <col min="12551" max="12551" width="15.08984375" style="756" customWidth="1"/>
    <col min="12552" max="12552" width="20.36328125" style="756" customWidth="1"/>
    <col min="12553" max="12554" width="14.453125" style="756" customWidth="1"/>
    <col min="12555" max="12555" width="24.6328125" style="756" customWidth="1"/>
    <col min="12556" max="12556" width="25.6328125" style="756" customWidth="1"/>
    <col min="12557" max="12557" width="14.6328125" style="756" customWidth="1"/>
    <col min="12558" max="12558" width="12" style="756" bestFit="1" customWidth="1"/>
    <col min="12559" max="12562" width="8.6328125" style="756"/>
    <col min="12563" max="12564" width="10" style="756" bestFit="1" customWidth="1"/>
    <col min="12565" max="12801" width="8.6328125" style="756"/>
    <col min="12802" max="12802" width="25.453125" style="756" bestFit="1" customWidth="1"/>
    <col min="12803" max="12803" width="16.36328125" style="756" customWidth="1"/>
    <col min="12804" max="12804" width="13.36328125" style="756" customWidth="1"/>
    <col min="12805" max="12805" width="15.08984375" style="756" bestFit="1" customWidth="1"/>
    <col min="12806" max="12806" width="16.453125" style="756" customWidth="1"/>
    <col min="12807" max="12807" width="15.08984375" style="756" customWidth="1"/>
    <col min="12808" max="12808" width="20.36328125" style="756" customWidth="1"/>
    <col min="12809" max="12810" width="14.453125" style="756" customWidth="1"/>
    <col min="12811" max="12811" width="24.6328125" style="756" customWidth="1"/>
    <col min="12812" max="12812" width="25.6328125" style="756" customWidth="1"/>
    <col min="12813" max="12813" width="14.6328125" style="756" customWidth="1"/>
    <col min="12814" max="12814" width="12" style="756" bestFit="1" customWidth="1"/>
    <col min="12815" max="12818" width="8.6328125" style="756"/>
    <col min="12819" max="12820" width="10" style="756" bestFit="1" customWidth="1"/>
    <col min="12821" max="13057" width="8.6328125" style="756"/>
    <col min="13058" max="13058" width="25.453125" style="756" bestFit="1" customWidth="1"/>
    <col min="13059" max="13059" width="16.36328125" style="756" customWidth="1"/>
    <col min="13060" max="13060" width="13.36328125" style="756" customWidth="1"/>
    <col min="13061" max="13061" width="15.08984375" style="756" bestFit="1" customWidth="1"/>
    <col min="13062" max="13062" width="16.453125" style="756" customWidth="1"/>
    <col min="13063" max="13063" width="15.08984375" style="756" customWidth="1"/>
    <col min="13064" max="13064" width="20.36328125" style="756" customWidth="1"/>
    <col min="13065" max="13066" width="14.453125" style="756" customWidth="1"/>
    <col min="13067" max="13067" width="24.6328125" style="756" customWidth="1"/>
    <col min="13068" max="13068" width="25.6328125" style="756" customWidth="1"/>
    <col min="13069" max="13069" width="14.6328125" style="756" customWidth="1"/>
    <col min="13070" max="13070" width="12" style="756" bestFit="1" customWidth="1"/>
    <col min="13071" max="13074" width="8.6328125" style="756"/>
    <col min="13075" max="13076" width="10" style="756" bestFit="1" customWidth="1"/>
    <col min="13077" max="13313" width="8.6328125" style="756"/>
    <col min="13314" max="13314" width="25.453125" style="756" bestFit="1" customWidth="1"/>
    <col min="13315" max="13315" width="16.36328125" style="756" customWidth="1"/>
    <col min="13316" max="13316" width="13.36328125" style="756" customWidth="1"/>
    <col min="13317" max="13317" width="15.08984375" style="756" bestFit="1" customWidth="1"/>
    <col min="13318" max="13318" width="16.453125" style="756" customWidth="1"/>
    <col min="13319" max="13319" width="15.08984375" style="756" customWidth="1"/>
    <col min="13320" max="13320" width="20.36328125" style="756" customWidth="1"/>
    <col min="13321" max="13322" width="14.453125" style="756" customWidth="1"/>
    <col min="13323" max="13323" width="24.6328125" style="756" customWidth="1"/>
    <col min="13324" max="13324" width="25.6328125" style="756" customWidth="1"/>
    <col min="13325" max="13325" width="14.6328125" style="756" customWidth="1"/>
    <col min="13326" max="13326" width="12" style="756" bestFit="1" customWidth="1"/>
    <col min="13327" max="13330" width="8.6328125" style="756"/>
    <col min="13331" max="13332" width="10" style="756" bestFit="1" customWidth="1"/>
    <col min="13333" max="13569" width="8.6328125" style="756"/>
    <col min="13570" max="13570" width="25.453125" style="756" bestFit="1" customWidth="1"/>
    <col min="13571" max="13571" width="16.36328125" style="756" customWidth="1"/>
    <col min="13572" max="13572" width="13.36328125" style="756" customWidth="1"/>
    <col min="13573" max="13573" width="15.08984375" style="756" bestFit="1" customWidth="1"/>
    <col min="13574" max="13574" width="16.453125" style="756" customWidth="1"/>
    <col min="13575" max="13575" width="15.08984375" style="756" customWidth="1"/>
    <col min="13576" max="13576" width="20.36328125" style="756" customWidth="1"/>
    <col min="13577" max="13578" width="14.453125" style="756" customWidth="1"/>
    <col min="13579" max="13579" width="24.6328125" style="756" customWidth="1"/>
    <col min="13580" max="13580" width="25.6328125" style="756" customWidth="1"/>
    <col min="13581" max="13581" width="14.6328125" style="756" customWidth="1"/>
    <col min="13582" max="13582" width="12" style="756" bestFit="1" customWidth="1"/>
    <col min="13583" max="13586" width="8.6328125" style="756"/>
    <col min="13587" max="13588" width="10" style="756" bestFit="1" customWidth="1"/>
    <col min="13589" max="13825" width="8.6328125" style="756"/>
    <col min="13826" max="13826" width="25.453125" style="756" bestFit="1" customWidth="1"/>
    <col min="13827" max="13827" width="16.36328125" style="756" customWidth="1"/>
    <col min="13828" max="13828" width="13.36328125" style="756" customWidth="1"/>
    <col min="13829" max="13829" width="15.08984375" style="756" bestFit="1" customWidth="1"/>
    <col min="13830" max="13830" width="16.453125" style="756" customWidth="1"/>
    <col min="13831" max="13831" width="15.08984375" style="756" customWidth="1"/>
    <col min="13832" max="13832" width="20.36328125" style="756" customWidth="1"/>
    <col min="13833" max="13834" width="14.453125" style="756" customWidth="1"/>
    <col min="13835" max="13835" width="24.6328125" style="756" customWidth="1"/>
    <col min="13836" max="13836" width="25.6328125" style="756" customWidth="1"/>
    <col min="13837" max="13837" width="14.6328125" style="756" customWidth="1"/>
    <col min="13838" max="13838" width="12" style="756" bestFit="1" customWidth="1"/>
    <col min="13839" max="13842" width="8.6328125" style="756"/>
    <col min="13843" max="13844" width="10" style="756" bestFit="1" customWidth="1"/>
    <col min="13845" max="14081" width="8.6328125" style="756"/>
    <col min="14082" max="14082" width="25.453125" style="756" bestFit="1" customWidth="1"/>
    <col min="14083" max="14083" width="16.36328125" style="756" customWidth="1"/>
    <col min="14084" max="14084" width="13.36328125" style="756" customWidth="1"/>
    <col min="14085" max="14085" width="15.08984375" style="756" bestFit="1" customWidth="1"/>
    <col min="14086" max="14086" width="16.453125" style="756" customWidth="1"/>
    <col min="14087" max="14087" width="15.08984375" style="756" customWidth="1"/>
    <col min="14088" max="14088" width="20.36328125" style="756" customWidth="1"/>
    <col min="14089" max="14090" width="14.453125" style="756" customWidth="1"/>
    <col min="14091" max="14091" width="24.6328125" style="756" customWidth="1"/>
    <col min="14092" max="14092" width="25.6328125" style="756" customWidth="1"/>
    <col min="14093" max="14093" width="14.6328125" style="756" customWidth="1"/>
    <col min="14094" max="14094" width="12" style="756" bestFit="1" customWidth="1"/>
    <col min="14095" max="14098" width="8.6328125" style="756"/>
    <col min="14099" max="14100" width="10" style="756" bestFit="1" customWidth="1"/>
    <col min="14101" max="14337" width="8.6328125" style="756"/>
    <col min="14338" max="14338" width="25.453125" style="756" bestFit="1" customWidth="1"/>
    <col min="14339" max="14339" width="16.36328125" style="756" customWidth="1"/>
    <col min="14340" max="14340" width="13.36328125" style="756" customWidth="1"/>
    <col min="14341" max="14341" width="15.08984375" style="756" bestFit="1" customWidth="1"/>
    <col min="14342" max="14342" width="16.453125" style="756" customWidth="1"/>
    <col min="14343" max="14343" width="15.08984375" style="756" customWidth="1"/>
    <col min="14344" max="14344" width="20.36328125" style="756" customWidth="1"/>
    <col min="14345" max="14346" width="14.453125" style="756" customWidth="1"/>
    <col min="14347" max="14347" width="24.6328125" style="756" customWidth="1"/>
    <col min="14348" max="14348" width="25.6328125" style="756" customWidth="1"/>
    <col min="14349" max="14349" width="14.6328125" style="756" customWidth="1"/>
    <col min="14350" max="14350" width="12" style="756" bestFit="1" customWidth="1"/>
    <col min="14351" max="14354" width="8.6328125" style="756"/>
    <col min="14355" max="14356" width="10" style="756" bestFit="1" customWidth="1"/>
    <col min="14357" max="14593" width="8.6328125" style="756"/>
    <col min="14594" max="14594" width="25.453125" style="756" bestFit="1" customWidth="1"/>
    <col min="14595" max="14595" width="16.36328125" style="756" customWidth="1"/>
    <col min="14596" max="14596" width="13.36328125" style="756" customWidth="1"/>
    <col min="14597" max="14597" width="15.08984375" style="756" bestFit="1" customWidth="1"/>
    <col min="14598" max="14598" width="16.453125" style="756" customWidth="1"/>
    <col min="14599" max="14599" width="15.08984375" style="756" customWidth="1"/>
    <col min="14600" max="14600" width="20.36328125" style="756" customWidth="1"/>
    <col min="14601" max="14602" width="14.453125" style="756" customWidth="1"/>
    <col min="14603" max="14603" width="24.6328125" style="756" customWidth="1"/>
    <col min="14604" max="14604" width="25.6328125" style="756" customWidth="1"/>
    <col min="14605" max="14605" width="14.6328125" style="756" customWidth="1"/>
    <col min="14606" max="14606" width="12" style="756" bestFit="1" customWidth="1"/>
    <col min="14607" max="14610" width="8.6328125" style="756"/>
    <col min="14611" max="14612" width="10" style="756" bestFit="1" customWidth="1"/>
    <col min="14613" max="14849" width="8.6328125" style="756"/>
    <col min="14850" max="14850" width="25.453125" style="756" bestFit="1" customWidth="1"/>
    <col min="14851" max="14851" width="16.36328125" style="756" customWidth="1"/>
    <col min="14852" max="14852" width="13.36328125" style="756" customWidth="1"/>
    <col min="14853" max="14853" width="15.08984375" style="756" bestFit="1" customWidth="1"/>
    <col min="14854" max="14854" width="16.453125" style="756" customWidth="1"/>
    <col min="14855" max="14855" width="15.08984375" style="756" customWidth="1"/>
    <col min="14856" max="14856" width="20.36328125" style="756" customWidth="1"/>
    <col min="14857" max="14858" width="14.453125" style="756" customWidth="1"/>
    <col min="14859" max="14859" width="24.6328125" style="756" customWidth="1"/>
    <col min="14860" max="14860" width="25.6328125" style="756" customWidth="1"/>
    <col min="14861" max="14861" width="14.6328125" style="756" customWidth="1"/>
    <col min="14862" max="14862" width="12" style="756" bestFit="1" customWidth="1"/>
    <col min="14863" max="14866" width="8.6328125" style="756"/>
    <col min="14867" max="14868" width="10" style="756" bestFit="1" customWidth="1"/>
    <col min="14869" max="15105" width="8.6328125" style="756"/>
    <col min="15106" max="15106" width="25.453125" style="756" bestFit="1" customWidth="1"/>
    <col min="15107" max="15107" width="16.36328125" style="756" customWidth="1"/>
    <col min="15108" max="15108" width="13.36328125" style="756" customWidth="1"/>
    <col min="15109" max="15109" width="15.08984375" style="756" bestFit="1" customWidth="1"/>
    <col min="15110" max="15110" width="16.453125" style="756" customWidth="1"/>
    <col min="15111" max="15111" width="15.08984375" style="756" customWidth="1"/>
    <col min="15112" max="15112" width="20.36328125" style="756" customWidth="1"/>
    <col min="15113" max="15114" width="14.453125" style="756" customWidth="1"/>
    <col min="15115" max="15115" width="24.6328125" style="756" customWidth="1"/>
    <col min="15116" max="15116" width="25.6328125" style="756" customWidth="1"/>
    <col min="15117" max="15117" width="14.6328125" style="756" customWidth="1"/>
    <col min="15118" max="15118" width="12" style="756" bestFit="1" customWidth="1"/>
    <col min="15119" max="15122" width="8.6328125" style="756"/>
    <col min="15123" max="15124" width="10" style="756" bestFit="1" customWidth="1"/>
    <col min="15125" max="15361" width="8.6328125" style="756"/>
    <col min="15362" max="15362" width="25.453125" style="756" bestFit="1" customWidth="1"/>
    <col min="15363" max="15363" width="16.36328125" style="756" customWidth="1"/>
    <col min="15364" max="15364" width="13.36328125" style="756" customWidth="1"/>
    <col min="15365" max="15365" width="15.08984375" style="756" bestFit="1" customWidth="1"/>
    <col min="15366" max="15366" width="16.453125" style="756" customWidth="1"/>
    <col min="15367" max="15367" width="15.08984375" style="756" customWidth="1"/>
    <col min="15368" max="15368" width="20.36328125" style="756" customWidth="1"/>
    <col min="15369" max="15370" width="14.453125" style="756" customWidth="1"/>
    <col min="15371" max="15371" width="24.6328125" style="756" customWidth="1"/>
    <col min="15372" max="15372" width="25.6328125" style="756" customWidth="1"/>
    <col min="15373" max="15373" width="14.6328125" style="756" customWidth="1"/>
    <col min="15374" max="15374" width="12" style="756" bestFit="1" customWidth="1"/>
    <col min="15375" max="15378" width="8.6328125" style="756"/>
    <col min="15379" max="15380" width="10" style="756" bestFit="1" customWidth="1"/>
    <col min="15381" max="15617" width="8.6328125" style="756"/>
    <col min="15618" max="15618" width="25.453125" style="756" bestFit="1" customWidth="1"/>
    <col min="15619" max="15619" width="16.36328125" style="756" customWidth="1"/>
    <col min="15620" max="15620" width="13.36328125" style="756" customWidth="1"/>
    <col min="15621" max="15621" width="15.08984375" style="756" bestFit="1" customWidth="1"/>
    <col min="15622" max="15622" width="16.453125" style="756" customWidth="1"/>
    <col min="15623" max="15623" width="15.08984375" style="756" customWidth="1"/>
    <col min="15624" max="15624" width="20.36328125" style="756" customWidth="1"/>
    <col min="15625" max="15626" width="14.453125" style="756" customWidth="1"/>
    <col min="15627" max="15627" width="24.6328125" style="756" customWidth="1"/>
    <col min="15628" max="15628" width="25.6328125" style="756" customWidth="1"/>
    <col min="15629" max="15629" width="14.6328125" style="756" customWidth="1"/>
    <col min="15630" max="15630" width="12" style="756" bestFit="1" customWidth="1"/>
    <col min="15631" max="15634" width="8.6328125" style="756"/>
    <col min="15635" max="15636" width="10" style="756" bestFit="1" customWidth="1"/>
    <col min="15637" max="15873" width="8.6328125" style="756"/>
    <col min="15874" max="15874" width="25.453125" style="756" bestFit="1" customWidth="1"/>
    <col min="15875" max="15875" width="16.36328125" style="756" customWidth="1"/>
    <col min="15876" max="15876" width="13.36328125" style="756" customWidth="1"/>
    <col min="15877" max="15877" width="15.08984375" style="756" bestFit="1" customWidth="1"/>
    <col min="15878" max="15878" width="16.453125" style="756" customWidth="1"/>
    <col min="15879" max="15879" width="15.08984375" style="756" customWidth="1"/>
    <col min="15880" max="15880" width="20.36328125" style="756" customWidth="1"/>
    <col min="15881" max="15882" width="14.453125" style="756" customWidth="1"/>
    <col min="15883" max="15883" width="24.6328125" style="756" customWidth="1"/>
    <col min="15884" max="15884" width="25.6328125" style="756" customWidth="1"/>
    <col min="15885" max="15885" width="14.6328125" style="756" customWidth="1"/>
    <col min="15886" max="15886" width="12" style="756" bestFit="1" customWidth="1"/>
    <col min="15887" max="15890" width="8.6328125" style="756"/>
    <col min="15891" max="15892" width="10" style="756" bestFit="1" customWidth="1"/>
    <col min="15893" max="16129" width="8.6328125" style="756"/>
    <col min="16130" max="16130" width="25.453125" style="756" bestFit="1" customWidth="1"/>
    <col min="16131" max="16131" width="16.36328125" style="756" customWidth="1"/>
    <col min="16132" max="16132" width="13.36328125" style="756" customWidth="1"/>
    <col min="16133" max="16133" width="15.08984375" style="756" bestFit="1" customWidth="1"/>
    <col min="16134" max="16134" width="16.453125" style="756" customWidth="1"/>
    <col min="16135" max="16135" width="15.08984375" style="756" customWidth="1"/>
    <col min="16136" max="16136" width="20.36328125" style="756" customWidth="1"/>
    <col min="16137" max="16138" width="14.453125" style="756" customWidth="1"/>
    <col min="16139" max="16139" width="24.6328125" style="756" customWidth="1"/>
    <col min="16140" max="16140" width="25.6328125" style="756" customWidth="1"/>
    <col min="16141" max="16141" width="14.6328125" style="756" customWidth="1"/>
    <col min="16142" max="16142" width="12" style="756" bestFit="1" customWidth="1"/>
    <col min="16143" max="16146" width="8.6328125" style="756"/>
    <col min="16147" max="16148" width="10" style="756" bestFit="1" customWidth="1"/>
    <col min="16149" max="16384" width="8.6328125" style="756"/>
  </cols>
  <sheetData>
    <row r="1" spans="2:12" ht="15" thickBot="1"/>
    <row r="2" spans="2:12" ht="18.5">
      <c r="B2" s="1378" t="s">
        <v>556</v>
      </c>
      <c r="C2" s="1379"/>
      <c r="D2" s="1380"/>
      <c r="E2" s="1379"/>
      <c r="F2" s="1379"/>
      <c r="G2" s="1379"/>
      <c r="H2" s="1379"/>
      <c r="I2" s="1379"/>
      <c r="J2" s="1381"/>
      <c r="K2" s="1382"/>
      <c r="L2" s="1382"/>
    </row>
    <row r="3" spans="2:12" ht="18.5">
      <c r="B3" s="1383"/>
      <c r="C3" s="1384" t="s">
        <v>557</v>
      </c>
      <c r="D3" s="1384"/>
      <c r="E3" s="1384"/>
      <c r="F3" s="1384"/>
      <c r="G3" s="1384"/>
      <c r="H3" s="1384"/>
      <c r="I3" s="1384"/>
      <c r="J3" s="1385"/>
      <c r="K3" s="1384"/>
      <c r="L3" s="1384"/>
    </row>
    <row r="4" spans="2:12" ht="15.75" customHeight="1" thickBot="1">
      <c r="B4" s="1383"/>
      <c r="C4" s="1386"/>
      <c r="D4" s="1387"/>
      <c r="E4" s="1387"/>
      <c r="F4" s="1387"/>
      <c r="G4" s="1387"/>
      <c r="H4" s="1387"/>
      <c r="I4" s="1382"/>
      <c r="J4" s="1388"/>
    </row>
    <row r="5" spans="2:12" ht="44" thickBot="1">
      <c r="B5" s="1389"/>
      <c r="C5" s="1390" t="s">
        <v>297</v>
      </c>
      <c r="D5" s="1391" t="s">
        <v>299</v>
      </c>
      <c r="E5" s="1392" t="s">
        <v>298</v>
      </c>
      <c r="F5" s="1393" t="s">
        <v>558</v>
      </c>
      <c r="G5" s="1394" t="s">
        <v>2</v>
      </c>
      <c r="H5" s="1395"/>
      <c r="I5" s="756"/>
      <c r="J5" s="1396"/>
    </row>
    <row r="6" spans="2:12">
      <c r="B6" s="1397" t="s">
        <v>29</v>
      </c>
      <c r="C6" s="1398">
        <v>34927.359999999993</v>
      </c>
      <c r="D6" s="1398">
        <v>59904</v>
      </c>
      <c r="E6" s="1399">
        <v>90292.799999999988</v>
      </c>
      <c r="F6" s="1399">
        <v>63627.199999999997</v>
      </c>
      <c r="G6" s="1400" t="s">
        <v>508</v>
      </c>
      <c r="H6" s="1401"/>
    </row>
    <row r="7" spans="2:12">
      <c r="B7" s="1397" t="s">
        <v>19</v>
      </c>
      <c r="C7" s="1591">
        <f>' Shared Living  '!C22</f>
        <v>0.24219999999999997</v>
      </c>
      <c r="D7" s="1591">
        <f>C7</f>
        <v>0.24219999999999997</v>
      </c>
      <c r="E7" s="1591">
        <f>D7</f>
        <v>0.24219999999999997</v>
      </c>
      <c r="F7" s="1591">
        <f>E7</f>
        <v>0.24219999999999997</v>
      </c>
      <c r="G7" s="1402" t="str">
        <f>'Acute A &amp; B'!E19</f>
        <v>See M2020 Benchmark Tab</v>
      </c>
      <c r="H7" s="1403"/>
    </row>
    <row r="8" spans="2:12">
      <c r="B8" s="1404" t="s">
        <v>559</v>
      </c>
      <c r="C8" s="1592">
        <f>C6*C7</f>
        <v>8459.4065919999975</v>
      </c>
      <c r="D8" s="1592">
        <f>D6*D7</f>
        <v>14508.748799999998</v>
      </c>
      <c r="E8" s="1592">
        <f>E6*E7</f>
        <v>21868.916159999993</v>
      </c>
      <c r="F8" s="1592">
        <f>F6*F7</f>
        <v>15410.507839999997</v>
      </c>
      <c r="G8" s="1402"/>
      <c r="H8" s="1403"/>
      <c r="L8" s="1406"/>
    </row>
    <row r="9" spans="2:12">
      <c r="B9" s="1397" t="s">
        <v>560</v>
      </c>
      <c r="C9" s="1407">
        <f>C6+C8</f>
        <v>43386.766591999993</v>
      </c>
      <c r="D9" s="1407">
        <f>D6+D8</f>
        <v>74412.748800000001</v>
      </c>
      <c r="E9" s="1407">
        <f>E6+E8</f>
        <v>112161.71615999998</v>
      </c>
      <c r="F9" s="1407">
        <f>F6+F8</f>
        <v>79037.707839999988</v>
      </c>
      <c r="G9" s="1402"/>
      <c r="H9" s="1403"/>
    </row>
    <row r="10" spans="2:12">
      <c r="B10" s="1397" t="s">
        <v>55</v>
      </c>
      <c r="C10" s="1408">
        <f>C9*($G$10)</f>
        <v>1001.2636509825024</v>
      </c>
      <c r="D10" s="1408">
        <f>D9*($G$10)</f>
        <v>1717.2697205988611</v>
      </c>
      <c r="E10" s="1408">
        <f>E9*($G$10)</f>
        <v>2588.4263392776579</v>
      </c>
      <c r="F10" s="1408">
        <f>F9*($G$10)</f>
        <v>1824.0028039277483</v>
      </c>
      <c r="G10" s="1593">
        <f>' Shared Living  '!C24</f>
        <v>2.3077627802923752E-2</v>
      </c>
      <c r="H10" s="1594" t="str">
        <f>'[2]M2020 BLS  SALARY CHART'!F46</f>
        <v xml:space="preserve">FALL 2021 CAF </v>
      </c>
    </row>
    <row r="11" spans="2:12" ht="15" thickBot="1">
      <c r="B11" s="1397" t="s">
        <v>561</v>
      </c>
      <c r="C11" s="1405">
        <f>SUM(C9:C10)</f>
        <v>44388.030242982495</v>
      </c>
      <c r="D11" s="1405">
        <f>SUM(D9:D10)</f>
        <v>76130.018520598867</v>
      </c>
      <c r="E11" s="1405">
        <f>SUM(E9:E10)</f>
        <v>114750.14249927764</v>
      </c>
      <c r="F11" s="1405">
        <f>SUM(F9:F10)</f>
        <v>80861.710643927741</v>
      </c>
      <c r="G11" s="1402"/>
      <c r="H11" s="1403"/>
    </row>
    <row r="12" spans="2:12" ht="15" thickBot="1">
      <c r="B12" s="1409" t="s">
        <v>562</v>
      </c>
      <c r="C12" s="1410">
        <f>E22</f>
        <v>1952</v>
      </c>
      <c r="D12" s="1410">
        <f>$J$22</f>
        <v>1760</v>
      </c>
      <c r="E12" s="1410">
        <f>$J$22</f>
        <v>1760</v>
      </c>
      <c r="F12" s="1410">
        <f>$J$22</f>
        <v>1760</v>
      </c>
      <c r="G12" s="1411"/>
      <c r="H12" s="1412"/>
    </row>
    <row r="13" spans="2:12" ht="15" thickBot="1">
      <c r="B13" s="1413" t="s">
        <v>563</v>
      </c>
      <c r="C13" s="1414">
        <f>(C11)/C12+0.02</f>
        <v>22.759769591691853</v>
      </c>
      <c r="D13" s="1414">
        <f>(D11)/D12+0.02</f>
        <v>43.275692341249361</v>
      </c>
      <c r="E13" s="1414">
        <f>(E11)/E12</f>
        <v>65.198944601862294</v>
      </c>
      <c r="F13" s="1414">
        <f>(F11)/F12+0.02</f>
        <v>45.964153774958945</v>
      </c>
      <c r="G13" s="1415"/>
      <c r="H13" s="1412"/>
    </row>
    <row r="14" spans="2:12" ht="15" thickBot="1">
      <c r="B14" s="1416"/>
      <c r="C14" s="1417"/>
      <c r="D14" s="1417"/>
      <c r="E14" s="1417"/>
      <c r="F14" s="1417"/>
      <c r="G14" s="1418"/>
      <c r="H14" s="1419"/>
      <c r="I14" s="1420"/>
      <c r="J14" s="1419"/>
    </row>
    <row r="15" spans="2:12">
      <c r="B15" s="1421"/>
      <c r="C15" s="1422"/>
      <c r="D15" s="1423"/>
      <c r="E15" s="1422"/>
      <c r="F15" s="1422"/>
      <c r="G15" s="756"/>
      <c r="H15" s="756"/>
      <c r="I15" s="756"/>
      <c r="J15" s="756"/>
    </row>
    <row r="16" spans="2:12">
      <c r="C16" s="1424"/>
      <c r="D16" s="1424"/>
      <c r="E16" s="1424"/>
      <c r="F16" s="1424"/>
      <c r="I16" s="756"/>
      <c r="J16" s="756"/>
    </row>
    <row r="17" spans="2:11" ht="15" thickBot="1">
      <c r="B17" s="1425" t="s">
        <v>564</v>
      </c>
      <c r="C17" s="1426"/>
      <c r="D17" s="1427"/>
      <c r="E17" s="1426"/>
      <c r="G17" s="1428" t="s">
        <v>565</v>
      </c>
      <c r="H17" s="1429"/>
      <c r="I17" s="1429"/>
      <c r="J17" s="1429"/>
    </row>
    <row r="18" spans="2:11">
      <c r="B18" s="1430"/>
      <c r="C18" s="1431"/>
      <c r="D18" s="1432" t="s">
        <v>485</v>
      </c>
      <c r="E18" s="1433" t="s">
        <v>486</v>
      </c>
      <c r="G18" s="1430"/>
      <c r="H18" s="1431"/>
      <c r="I18" s="1432" t="s">
        <v>485</v>
      </c>
      <c r="J18" s="1433" t="s">
        <v>486</v>
      </c>
    </row>
    <row r="19" spans="2:11">
      <c r="B19" s="1434"/>
      <c r="C19" s="1435" t="s">
        <v>566</v>
      </c>
      <c r="D19" s="1436">
        <v>15</v>
      </c>
      <c r="E19" s="1437">
        <f>D19*8</f>
        <v>120</v>
      </c>
      <c r="F19" s="864"/>
      <c r="G19" s="1434"/>
      <c r="H19" s="1435" t="s">
        <v>566</v>
      </c>
      <c r="I19" s="1436">
        <v>15</v>
      </c>
      <c r="J19" s="1437">
        <f>I19*8</f>
        <v>120</v>
      </c>
    </row>
    <row r="20" spans="2:11">
      <c r="B20" s="1438"/>
      <c r="C20" s="1439" t="s">
        <v>567</v>
      </c>
      <c r="D20" s="1440">
        <v>1</v>
      </c>
      <c r="E20" s="1441">
        <f>D20*8</f>
        <v>8</v>
      </c>
      <c r="F20" s="1442"/>
      <c r="G20" s="1443"/>
      <c r="H20" s="1444" t="s">
        <v>568</v>
      </c>
      <c r="I20" s="1440">
        <v>25</v>
      </c>
      <c r="J20" s="1445">
        <f>I20*8</f>
        <v>200</v>
      </c>
    </row>
    <row r="21" spans="2:11">
      <c r="B21" s="1434"/>
      <c r="C21" s="1446"/>
      <c r="D21" s="1435" t="s">
        <v>500</v>
      </c>
      <c r="E21" s="1447">
        <f>SUM(E19:E20)</f>
        <v>128</v>
      </c>
      <c r="G21" s="1434"/>
      <c r="H21" s="1446"/>
      <c r="I21" s="1435" t="s">
        <v>500</v>
      </c>
      <c r="J21" s="1437">
        <f>SUM(J19:J20)</f>
        <v>320</v>
      </c>
      <c r="K21" s="864"/>
    </row>
    <row r="22" spans="2:11" ht="15" thickBot="1">
      <c r="B22" s="1448"/>
      <c r="C22" s="1449"/>
      <c r="D22" s="1450" t="s">
        <v>562</v>
      </c>
      <c r="E22" s="1451">
        <f>2080-E21</f>
        <v>1952</v>
      </c>
      <c r="G22" s="1448"/>
      <c r="H22" s="1449"/>
      <c r="I22" s="1450" t="s">
        <v>562</v>
      </c>
      <c r="J22" s="1452">
        <f>2080-J21</f>
        <v>1760</v>
      </c>
      <c r="K22" s="864"/>
    </row>
    <row r="24" spans="2:11">
      <c r="C24" s="1453"/>
    </row>
    <row r="25" spans="2:11">
      <c r="C25" s="1454"/>
      <c r="D25" s="1454"/>
      <c r="E25" s="1454"/>
      <c r="F25" s="1454"/>
    </row>
    <row r="26" spans="2:11">
      <c r="C26" s="1454"/>
      <c r="D26" s="1455"/>
      <c r="E26" s="1453"/>
      <c r="F26" s="1456"/>
    </row>
    <row r="27" spans="2:11">
      <c r="E27" s="1453"/>
    </row>
    <row r="28" spans="2:11" ht="26">
      <c r="B28" s="1585"/>
      <c r="C28" s="764"/>
      <c r="D28" s="764"/>
      <c r="E28" s="1586"/>
      <c r="F28" s="1586"/>
    </row>
    <row r="29" spans="2:11" ht="21">
      <c r="B29" s="1587"/>
      <c r="C29" s="1586"/>
      <c r="D29" s="1586"/>
      <c r="E29" s="1586"/>
      <c r="F29" s="1586"/>
    </row>
    <row r="30" spans="2:11" ht="21">
      <c r="B30" s="1587"/>
      <c r="C30" s="1588"/>
      <c r="D30" s="1589"/>
      <c r="E30" s="1586"/>
      <c r="F30" s="1586"/>
    </row>
    <row r="31" spans="2:11" ht="21">
      <c r="B31" s="1587"/>
      <c r="C31" s="1590"/>
      <c r="D31" s="1589"/>
      <c r="E31" s="1586"/>
      <c r="F31" s="1586"/>
    </row>
    <row r="32" spans="2:11" ht="21">
      <c r="B32" s="1587"/>
      <c r="C32" s="1587"/>
      <c r="D32" s="1587"/>
      <c r="E32" s="1587"/>
      <c r="F32" s="1587"/>
    </row>
    <row r="33" spans="2:6" ht="21">
      <c r="B33" s="1587"/>
      <c r="C33" s="1587"/>
      <c r="D33" s="1587"/>
      <c r="E33" s="1587"/>
      <c r="F33" s="1587"/>
    </row>
    <row r="34" spans="2:6" ht="21">
      <c r="B34" s="1587"/>
      <c r="C34" s="1587"/>
      <c r="D34" s="1587"/>
      <c r="E34" s="1587"/>
      <c r="F34" s="1587"/>
    </row>
    <row r="35" spans="2:6" ht="21">
      <c r="B35" s="1587"/>
      <c r="C35" s="1587"/>
      <c r="D35" s="1587"/>
      <c r="E35" s="1587"/>
      <c r="F35" s="1587"/>
    </row>
    <row r="36" spans="2:6" ht="21">
      <c r="B36" s="1587"/>
      <c r="C36" s="1587"/>
      <c r="D36" s="1587"/>
      <c r="E36" s="1587"/>
      <c r="F36" s="1587"/>
    </row>
    <row r="37" spans="2:6" ht="21">
      <c r="B37" s="1373"/>
      <c r="C37" s="1184"/>
      <c r="D37" s="1184"/>
      <c r="E37" s="1184"/>
      <c r="F37" s="1184"/>
    </row>
    <row r="38" spans="2:6" ht="21">
      <c r="B38" s="1373"/>
      <c r="C38" s="1184"/>
      <c r="D38" s="1184"/>
      <c r="E38" s="1184"/>
      <c r="F38" s="1184"/>
    </row>
    <row r="39" spans="2:6">
      <c r="B39" s="1184"/>
      <c r="C39" s="1184"/>
      <c r="D39" s="1184"/>
      <c r="E39" s="1184"/>
      <c r="F39" s="1184"/>
    </row>
  </sheetData>
  <mergeCells count="6">
    <mergeCell ref="G5:H5"/>
    <mergeCell ref="G6:H6"/>
    <mergeCell ref="G7:H7"/>
    <mergeCell ref="G8:H8"/>
    <mergeCell ref="G9:H9"/>
    <mergeCell ref="G11:H11"/>
  </mergeCells>
  <pageMargins left="0.7" right="0.7" top="0.75" bottom="0.75" header="0.3" footer="0.3"/>
  <pageSetup scale="62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B8A6-F31C-4A86-A25A-58FBCB13E09E}">
  <sheetPr>
    <tabColor theme="3" tint="0.59999389629810485"/>
    <pageSetUpPr fitToPage="1"/>
  </sheetPr>
  <dimension ref="A2:AC624"/>
  <sheetViews>
    <sheetView tabSelected="1" topLeftCell="L1" workbookViewId="0">
      <selection activeCell="AE8" sqref="AE8"/>
    </sheetView>
  </sheetViews>
  <sheetFormatPr defaultColWidth="9.08984375" defaultRowHeight="14.5"/>
  <cols>
    <col min="1" max="1" width="9.08984375" style="1468" hidden="1" customWidth="1"/>
    <col min="2" max="2" width="21.6328125" style="1472" hidden="1" customWidth="1"/>
    <col min="3" max="3" width="10.453125" style="1468" hidden="1" customWidth="1"/>
    <col min="4" max="4" width="15.36328125" style="1468" hidden="1" customWidth="1"/>
    <col min="5" max="5" width="16.6328125" style="1472" hidden="1" customWidth="1"/>
    <col min="6" max="6" width="11" style="1468" hidden="1" customWidth="1"/>
    <col min="7" max="7" width="11.453125" style="1475" hidden="1" customWidth="1"/>
    <col min="8" max="11" width="9.08984375" style="1468" hidden="1" customWidth="1"/>
    <col min="12" max="12" width="5.08984375" style="1468" customWidth="1"/>
    <col min="13" max="13" width="16.6328125" style="1468" hidden="1" customWidth="1"/>
    <col min="14" max="14" width="16.453125" style="1468" hidden="1" customWidth="1"/>
    <col min="15" max="15" width="22.36328125" style="1468" hidden="1" customWidth="1"/>
    <col min="16" max="16" width="16.6328125" style="1468" customWidth="1"/>
    <col min="17" max="17" width="20.36328125" style="1468" customWidth="1"/>
    <col min="18" max="18" width="16.6328125" style="1468" customWidth="1"/>
    <col min="19" max="19" width="11.36328125" style="1468" customWidth="1"/>
    <col min="20" max="20" width="11.453125" style="1468" customWidth="1"/>
    <col min="21" max="21" width="11.36328125" style="1468" customWidth="1"/>
    <col min="22" max="22" width="25.453125" style="1468" hidden="1" customWidth="1"/>
    <col min="23" max="23" width="0" style="1469" hidden="1" customWidth="1"/>
    <col min="24" max="24" width="0" style="1468" hidden="1" customWidth="1"/>
    <col min="25" max="25" width="15.6328125" style="1468" hidden="1" customWidth="1"/>
    <col min="26" max="26" width="15.6328125" style="1486" hidden="1" customWidth="1"/>
    <col min="27" max="27" width="9.08984375" style="1469"/>
    <col min="28" max="28" width="9.08984375" style="1468"/>
    <col min="29" max="29" width="13" style="1468" customWidth="1"/>
    <col min="30" max="256" width="9.08984375" style="1468"/>
    <col min="257" max="267" width="0" style="1468" hidden="1" customWidth="1"/>
    <col min="268" max="268" width="5.08984375" style="1468" customWidth="1"/>
    <col min="269" max="271" width="0" style="1468" hidden="1" customWidth="1"/>
    <col min="272" max="272" width="16.6328125" style="1468" customWidth="1"/>
    <col min="273" max="273" width="20.36328125" style="1468" customWidth="1"/>
    <col min="274" max="274" width="16.6328125" style="1468" customWidth="1"/>
    <col min="275" max="275" width="11.36328125" style="1468" customWidth="1"/>
    <col min="276" max="276" width="11.453125" style="1468" customWidth="1"/>
    <col min="277" max="277" width="11.36328125" style="1468" customWidth="1"/>
    <col min="278" max="282" width="0" style="1468" hidden="1" customWidth="1"/>
    <col min="283" max="284" width="9.08984375" style="1468"/>
    <col min="285" max="285" width="13" style="1468" customWidth="1"/>
    <col min="286" max="512" width="9.08984375" style="1468"/>
    <col min="513" max="523" width="0" style="1468" hidden="1" customWidth="1"/>
    <col min="524" max="524" width="5.08984375" style="1468" customWidth="1"/>
    <col min="525" max="527" width="0" style="1468" hidden="1" customWidth="1"/>
    <col min="528" max="528" width="16.6328125" style="1468" customWidth="1"/>
    <col min="529" max="529" width="20.36328125" style="1468" customWidth="1"/>
    <col min="530" max="530" width="16.6328125" style="1468" customWidth="1"/>
    <col min="531" max="531" width="11.36328125" style="1468" customWidth="1"/>
    <col min="532" max="532" width="11.453125" style="1468" customWidth="1"/>
    <col min="533" max="533" width="11.36328125" style="1468" customWidth="1"/>
    <col min="534" max="538" width="0" style="1468" hidden="1" customWidth="1"/>
    <col min="539" max="540" width="9.08984375" style="1468"/>
    <col min="541" max="541" width="13" style="1468" customWidth="1"/>
    <col min="542" max="768" width="9.08984375" style="1468"/>
    <col min="769" max="779" width="0" style="1468" hidden="1" customWidth="1"/>
    <col min="780" max="780" width="5.08984375" style="1468" customWidth="1"/>
    <col min="781" max="783" width="0" style="1468" hidden="1" customWidth="1"/>
    <col min="784" max="784" width="16.6328125" style="1468" customWidth="1"/>
    <col min="785" max="785" width="20.36328125" style="1468" customWidth="1"/>
    <col min="786" max="786" width="16.6328125" style="1468" customWidth="1"/>
    <col min="787" max="787" width="11.36328125" style="1468" customWidth="1"/>
    <col min="788" max="788" width="11.453125" style="1468" customWidth="1"/>
    <col min="789" max="789" width="11.36328125" style="1468" customWidth="1"/>
    <col min="790" max="794" width="0" style="1468" hidden="1" customWidth="1"/>
    <col min="795" max="796" width="9.08984375" style="1468"/>
    <col min="797" max="797" width="13" style="1468" customWidth="1"/>
    <col min="798" max="1024" width="9.08984375" style="1468"/>
    <col min="1025" max="1035" width="0" style="1468" hidden="1" customWidth="1"/>
    <col min="1036" max="1036" width="5.08984375" style="1468" customWidth="1"/>
    <col min="1037" max="1039" width="0" style="1468" hidden="1" customWidth="1"/>
    <col min="1040" max="1040" width="16.6328125" style="1468" customWidth="1"/>
    <col min="1041" max="1041" width="20.36328125" style="1468" customWidth="1"/>
    <col min="1042" max="1042" width="16.6328125" style="1468" customWidth="1"/>
    <col min="1043" max="1043" width="11.36328125" style="1468" customWidth="1"/>
    <col min="1044" max="1044" width="11.453125" style="1468" customWidth="1"/>
    <col min="1045" max="1045" width="11.36328125" style="1468" customWidth="1"/>
    <col min="1046" max="1050" width="0" style="1468" hidden="1" customWidth="1"/>
    <col min="1051" max="1052" width="9.08984375" style="1468"/>
    <col min="1053" max="1053" width="13" style="1468" customWidth="1"/>
    <col min="1054" max="1280" width="9.08984375" style="1468"/>
    <col min="1281" max="1291" width="0" style="1468" hidden="1" customWidth="1"/>
    <col min="1292" max="1292" width="5.08984375" style="1468" customWidth="1"/>
    <col min="1293" max="1295" width="0" style="1468" hidden="1" customWidth="1"/>
    <col min="1296" max="1296" width="16.6328125" style="1468" customWidth="1"/>
    <col min="1297" max="1297" width="20.36328125" style="1468" customWidth="1"/>
    <col min="1298" max="1298" width="16.6328125" style="1468" customWidth="1"/>
    <col min="1299" max="1299" width="11.36328125" style="1468" customWidth="1"/>
    <col min="1300" max="1300" width="11.453125" style="1468" customWidth="1"/>
    <col min="1301" max="1301" width="11.36328125" style="1468" customWidth="1"/>
    <col min="1302" max="1306" width="0" style="1468" hidden="1" customWidth="1"/>
    <col min="1307" max="1308" width="9.08984375" style="1468"/>
    <col min="1309" max="1309" width="13" style="1468" customWidth="1"/>
    <col min="1310" max="1536" width="9.08984375" style="1468"/>
    <col min="1537" max="1547" width="0" style="1468" hidden="1" customWidth="1"/>
    <col min="1548" max="1548" width="5.08984375" style="1468" customWidth="1"/>
    <col min="1549" max="1551" width="0" style="1468" hidden="1" customWidth="1"/>
    <col min="1552" max="1552" width="16.6328125" style="1468" customWidth="1"/>
    <col min="1553" max="1553" width="20.36328125" style="1468" customWidth="1"/>
    <col min="1554" max="1554" width="16.6328125" style="1468" customWidth="1"/>
    <col min="1555" max="1555" width="11.36328125" style="1468" customWidth="1"/>
    <col min="1556" max="1556" width="11.453125" style="1468" customWidth="1"/>
    <col min="1557" max="1557" width="11.36328125" style="1468" customWidth="1"/>
    <col min="1558" max="1562" width="0" style="1468" hidden="1" customWidth="1"/>
    <col min="1563" max="1564" width="9.08984375" style="1468"/>
    <col min="1565" max="1565" width="13" style="1468" customWidth="1"/>
    <col min="1566" max="1792" width="9.08984375" style="1468"/>
    <col min="1793" max="1803" width="0" style="1468" hidden="1" customWidth="1"/>
    <col min="1804" max="1804" width="5.08984375" style="1468" customWidth="1"/>
    <col min="1805" max="1807" width="0" style="1468" hidden="1" customWidth="1"/>
    <col min="1808" max="1808" width="16.6328125" style="1468" customWidth="1"/>
    <col min="1809" max="1809" width="20.36328125" style="1468" customWidth="1"/>
    <col min="1810" max="1810" width="16.6328125" style="1468" customWidth="1"/>
    <col min="1811" max="1811" width="11.36328125" style="1468" customWidth="1"/>
    <col min="1812" max="1812" width="11.453125" style="1468" customWidth="1"/>
    <col min="1813" max="1813" width="11.36328125" style="1468" customWidth="1"/>
    <col min="1814" max="1818" width="0" style="1468" hidden="1" customWidth="1"/>
    <col min="1819" max="1820" width="9.08984375" style="1468"/>
    <col min="1821" max="1821" width="13" style="1468" customWidth="1"/>
    <col min="1822" max="2048" width="9.08984375" style="1468"/>
    <col min="2049" max="2059" width="0" style="1468" hidden="1" customWidth="1"/>
    <col min="2060" max="2060" width="5.08984375" style="1468" customWidth="1"/>
    <col min="2061" max="2063" width="0" style="1468" hidden="1" customWidth="1"/>
    <col min="2064" max="2064" width="16.6328125" style="1468" customWidth="1"/>
    <col min="2065" max="2065" width="20.36328125" style="1468" customWidth="1"/>
    <col min="2066" max="2066" width="16.6328125" style="1468" customWidth="1"/>
    <col min="2067" max="2067" width="11.36328125" style="1468" customWidth="1"/>
    <col min="2068" max="2068" width="11.453125" style="1468" customWidth="1"/>
    <col min="2069" max="2069" width="11.36328125" style="1468" customWidth="1"/>
    <col min="2070" max="2074" width="0" style="1468" hidden="1" customWidth="1"/>
    <col min="2075" max="2076" width="9.08984375" style="1468"/>
    <col min="2077" max="2077" width="13" style="1468" customWidth="1"/>
    <col min="2078" max="2304" width="9.08984375" style="1468"/>
    <col min="2305" max="2315" width="0" style="1468" hidden="1" customWidth="1"/>
    <col min="2316" max="2316" width="5.08984375" style="1468" customWidth="1"/>
    <col min="2317" max="2319" width="0" style="1468" hidden="1" customWidth="1"/>
    <col min="2320" max="2320" width="16.6328125" style="1468" customWidth="1"/>
    <col min="2321" max="2321" width="20.36328125" style="1468" customWidth="1"/>
    <col min="2322" max="2322" width="16.6328125" style="1468" customWidth="1"/>
    <col min="2323" max="2323" width="11.36328125" style="1468" customWidth="1"/>
    <col min="2324" max="2324" width="11.453125" style="1468" customWidth="1"/>
    <col min="2325" max="2325" width="11.36328125" style="1468" customWidth="1"/>
    <col min="2326" max="2330" width="0" style="1468" hidden="1" customWidth="1"/>
    <col min="2331" max="2332" width="9.08984375" style="1468"/>
    <col min="2333" max="2333" width="13" style="1468" customWidth="1"/>
    <col min="2334" max="2560" width="9.08984375" style="1468"/>
    <col min="2561" max="2571" width="0" style="1468" hidden="1" customWidth="1"/>
    <col min="2572" max="2572" width="5.08984375" style="1468" customWidth="1"/>
    <col min="2573" max="2575" width="0" style="1468" hidden="1" customWidth="1"/>
    <col min="2576" max="2576" width="16.6328125" style="1468" customWidth="1"/>
    <col min="2577" max="2577" width="20.36328125" style="1468" customWidth="1"/>
    <col min="2578" max="2578" width="16.6328125" style="1468" customWidth="1"/>
    <col min="2579" max="2579" width="11.36328125" style="1468" customWidth="1"/>
    <col min="2580" max="2580" width="11.453125" style="1468" customWidth="1"/>
    <col min="2581" max="2581" width="11.36328125" style="1468" customWidth="1"/>
    <col min="2582" max="2586" width="0" style="1468" hidden="1" customWidth="1"/>
    <col min="2587" max="2588" width="9.08984375" style="1468"/>
    <col min="2589" max="2589" width="13" style="1468" customWidth="1"/>
    <col min="2590" max="2816" width="9.08984375" style="1468"/>
    <col min="2817" max="2827" width="0" style="1468" hidden="1" customWidth="1"/>
    <col min="2828" max="2828" width="5.08984375" style="1468" customWidth="1"/>
    <col min="2829" max="2831" width="0" style="1468" hidden="1" customWidth="1"/>
    <col min="2832" max="2832" width="16.6328125" style="1468" customWidth="1"/>
    <col min="2833" max="2833" width="20.36328125" style="1468" customWidth="1"/>
    <col min="2834" max="2834" width="16.6328125" style="1468" customWidth="1"/>
    <col min="2835" max="2835" width="11.36328125" style="1468" customWidth="1"/>
    <col min="2836" max="2836" width="11.453125" style="1468" customWidth="1"/>
    <col min="2837" max="2837" width="11.36328125" style="1468" customWidth="1"/>
    <col min="2838" max="2842" width="0" style="1468" hidden="1" customWidth="1"/>
    <col min="2843" max="2844" width="9.08984375" style="1468"/>
    <col min="2845" max="2845" width="13" style="1468" customWidth="1"/>
    <col min="2846" max="3072" width="9.08984375" style="1468"/>
    <col min="3073" max="3083" width="0" style="1468" hidden="1" customWidth="1"/>
    <col min="3084" max="3084" width="5.08984375" style="1468" customWidth="1"/>
    <col min="3085" max="3087" width="0" style="1468" hidden="1" customWidth="1"/>
    <col min="3088" max="3088" width="16.6328125" style="1468" customWidth="1"/>
    <col min="3089" max="3089" width="20.36328125" style="1468" customWidth="1"/>
    <col min="3090" max="3090" width="16.6328125" style="1468" customWidth="1"/>
    <col min="3091" max="3091" width="11.36328125" style="1468" customWidth="1"/>
    <col min="3092" max="3092" width="11.453125" style="1468" customWidth="1"/>
    <col min="3093" max="3093" width="11.36328125" style="1468" customWidth="1"/>
    <col min="3094" max="3098" width="0" style="1468" hidden="1" customWidth="1"/>
    <col min="3099" max="3100" width="9.08984375" style="1468"/>
    <col min="3101" max="3101" width="13" style="1468" customWidth="1"/>
    <col min="3102" max="3328" width="9.08984375" style="1468"/>
    <col min="3329" max="3339" width="0" style="1468" hidden="1" customWidth="1"/>
    <col min="3340" max="3340" width="5.08984375" style="1468" customWidth="1"/>
    <col min="3341" max="3343" width="0" style="1468" hidden="1" customWidth="1"/>
    <col min="3344" max="3344" width="16.6328125" style="1468" customWidth="1"/>
    <col min="3345" max="3345" width="20.36328125" style="1468" customWidth="1"/>
    <col min="3346" max="3346" width="16.6328125" style="1468" customWidth="1"/>
    <col min="3347" max="3347" width="11.36328125" style="1468" customWidth="1"/>
    <col min="3348" max="3348" width="11.453125" style="1468" customWidth="1"/>
    <col min="3349" max="3349" width="11.36328125" style="1468" customWidth="1"/>
    <col min="3350" max="3354" width="0" style="1468" hidden="1" customWidth="1"/>
    <col min="3355" max="3356" width="9.08984375" style="1468"/>
    <col min="3357" max="3357" width="13" style="1468" customWidth="1"/>
    <col min="3358" max="3584" width="9.08984375" style="1468"/>
    <col min="3585" max="3595" width="0" style="1468" hidden="1" customWidth="1"/>
    <col min="3596" max="3596" width="5.08984375" style="1468" customWidth="1"/>
    <col min="3597" max="3599" width="0" style="1468" hidden="1" customWidth="1"/>
    <col min="3600" max="3600" width="16.6328125" style="1468" customWidth="1"/>
    <col min="3601" max="3601" width="20.36328125" style="1468" customWidth="1"/>
    <col min="3602" max="3602" width="16.6328125" style="1468" customWidth="1"/>
    <col min="3603" max="3603" width="11.36328125" style="1468" customWidth="1"/>
    <col min="3604" max="3604" width="11.453125" style="1468" customWidth="1"/>
    <col min="3605" max="3605" width="11.36328125" style="1468" customWidth="1"/>
    <col min="3606" max="3610" width="0" style="1468" hidden="1" customWidth="1"/>
    <col min="3611" max="3612" width="9.08984375" style="1468"/>
    <col min="3613" max="3613" width="13" style="1468" customWidth="1"/>
    <col min="3614" max="3840" width="9.08984375" style="1468"/>
    <col min="3841" max="3851" width="0" style="1468" hidden="1" customWidth="1"/>
    <col min="3852" max="3852" width="5.08984375" style="1468" customWidth="1"/>
    <col min="3853" max="3855" width="0" style="1468" hidden="1" customWidth="1"/>
    <col min="3856" max="3856" width="16.6328125" style="1468" customWidth="1"/>
    <col min="3857" max="3857" width="20.36328125" style="1468" customWidth="1"/>
    <col min="3858" max="3858" width="16.6328125" style="1468" customWidth="1"/>
    <col min="3859" max="3859" width="11.36328125" style="1468" customWidth="1"/>
    <col min="3860" max="3860" width="11.453125" style="1468" customWidth="1"/>
    <col min="3861" max="3861" width="11.36328125" style="1468" customWidth="1"/>
    <col min="3862" max="3866" width="0" style="1468" hidden="1" customWidth="1"/>
    <col min="3867" max="3868" width="9.08984375" style="1468"/>
    <col min="3869" max="3869" width="13" style="1468" customWidth="1"/>
    <col min="3870" max="4096" width="9.08984375" style="1468"/>
    <col min="4097" max="4107" width="0" style="1468" hidden="1" customWidth="1"/>
    <col min="4108" max="4108" width="5.08984375" style="1468" customWidth="1"/>
    <col min="4109" max="4111" width="0" style="1468" hidden="1" customWidth="1"/>
    <col min="4112" max="4112" width="16.6328125" style="1468" customWidth="1"/>
    <col min="4113" max="4113" width="20.36328125" style="1468" customWidth="1"/>
    <col min="4114" max="4114" width="16.6328125" style="1468" customWidth="1"/>
    <col min="4115" max="4115" width="11.36328125" style="1468" customWidth="1"/>
    <col min="4116" max="4116" width="11.453125" style="1468" customWidth="1"/>
    <col min="4117" max="4117" width="11.36328125" style="1468" customWidth="1"/>
    <col min="4118" max="4122" width="0" style="1468" hidden="1" customWidth="1"/>
    <col min="4123" max="4124" width="9.08984375" style="1468"/>
    <col min="4125" max="4125" width="13" style="1468" customWidth="1"/>
    <col min="4126" max="4352" width="9.08984375" style="1468"/>
    <col min="4353" max="4363" width="0" style="1468" hidden="1" customWidth="1"/>
    <col min="4364" max="4364" width="5.08984375" style="1468" customWidth="1"/>
    <col min="4365" max="4367" width="0" style="1468" hidden="1" customWidth="1"/>
    <col min="4368" max="4368" width="16.6328125" style="1468" customWidth="1"/>
    <col min="4369" max="4369" width="20.36328125" style="1468" customWidth="1"/>
    <col min="4370" max="4370" width="16.6328125" style="1468" customWidth="1"/>
    <col min="4371" max="4371" width="11.36328125" style="1468" customWidth="1"/>
    <col min="4372" max="4372" width="11.453125" style="1468" customWidth="1"/>
    <col min="4373" max="4373" width="11.36328125" style="1468" customWidth="1"/>
    <col min="4374" max="4378" width="0" style="1468" hidden="1" customWidth="1"/>
    <col min="4379" max="4380" width="9.08984375" style="1468"/>
    <col min="4381" max="4381" width="13" style="1468" customWidth="1"/>
    <col min="4382" max="4608" width="9.08984375" style="1468"/>
    <col min="4609" max="4619" width="0" style="1468" hidden="1" customWidth="1"/>
    <col min="4620" max="4620" width="5.08984375" style="1468" customWidth="1"/>
    <col min="4621" max="4623" width="0" style="1468" hidden="1" customWidth="1"/>
    <col min="4624" max="4624" width="16.6328125" style="1468" customWidth="1"/>
    <col min="4625" max="4625" width="20.36328125" style="1468" customWidth="1"/>
    <col min="4626" max="4626" width="16.6328125" style="1468" customWidth="1"/>
    <col min="4627" max="4627" width="11.36328125" style="1468" customWidth="1"/>
    <col min="4628" max="4628" width="11.453125" style="1468" customWidth="1"/>
    <col min="4629" max="4629" width="11.36328125" style="1468" customWidth="1"/>
    <col min="4630" max="4634" width="0" style="1468" hidden="1" customWidth="1"/>
    <col min="4635" max="4636" width="9.08984375" style="1468"/>
    <col min="4637" max="4637" width="13" style="1468" customWidth="1"/>
    <col min="4638" max="4864" width="9.08984375" style="1468"/>
    <col min="4865" max="4875" width="0" style="1468" hidden="1" customWidth="1"/>
    <col min="4876" max="4876" width="5.08984375" style="1468" customWidth="1"/>
    <col min="4877" max="4879" width="0" style="1468" hidden="1" customWidth="1"/>
    <col min="4880" max="4880" width="16.6328125" style="1468" customWidth="1"/>
    <col min="4881" max="4881" width="20.36328125" style="1468" customWidth="1"/>
    <col min="4882" max="4882" width="16.6328125" style="1468" customWidth="1"/>
    <col min="4883" max="4883" width="11.36328125" style="1468" customWidth="1"/>
    <col min="4884" max="4884" width="11.453125" style="1468" customWidth="1"/>
    <col min="4885" max="4885" width="11.36328125" style="1468" customWidth="1"/>
    <col min="4886" max="4890" width="0" style="1468" hidden="1" customWidth="1"/>
    <col min="4891" max="4892" width="9.08984375" style="1468"/>
    <col min="4893" max="4893" width="13" style="1468" customWidth="1"/>
    <col min="4894" max="5120" width="9.08984375" style="1468"/>
    <col min="5121" max="5131" width="0" style="1468" hidden="1" customWidth="1"/>
    <col min="5132" max="5132" width="5.08984375" style="1468" customWidth="1"/>
    <col min="5133" max="5135" width="0" style="1468" hidden="1" customWidth="1"/>
    <col min="5136" max="5136" width="16.6328125" style="1468" customWidth="1"/>
    <col min="5137" max="5137" width="20.36328125" style="1468" customWidth="1"/>
    <col min="5138" max="5138" width="16.6328125" style="1468" customWidth="1"/>
    <col min="5139" max="5139" width="11.36328125" style="1468" customWidth="1"/>
    <col min="5140" max="5140" width="11.453125" style="1468" customWidth="1"/>
    <col min="5141" max="5141" width="11.36328125" style="1468" customWidth="1"/>
    <col min="5142" max="5146" width="0" style="1468" hidden="1" customWidth="1"/>
    <col min="5147" max="5148" width="9.08984375" style="1468"/>
    <col min="5149" max="5149" width="13" style="1468" customWidth="1"/>
    <col min="5150" max="5376" width="9.08984375" style="1468"/>
    <col min="5377" max="5387" width="0" style="1468" hidden="1" customWidth="1"/>
    <col min="5388" max="5388" width="5.08984375" style="1468" customWidth="1"/>
    <col min="5389" max="5391" width="0" style="1468" hidden="1" customWidth="1"/>
    <col min="5392" max="5392" width="16.6328125" style="1468" customWidth="1"/>
    <col min="5393" max="5393" width="20.36328125" style="1468" customWidth="1"/>
    <col min="5394" max="5394" width="16.6328125" style="1468" customWidth="1"/>
    <col min="5395" max="5395" width="11.36328125" style="1468" customWidth="1"/>
    <col min="5396" max="5396" width="11.453125" style="1468" customWidth="1"/>
    <col min="5397" max="5397" width="11.36328125" style="1468" customWidth="1"/>
    <col min="5398" max="5402" width="0" style="1468" hidden="1" customWidth="1"/>
    <col min="5403" max="5404" width="9.08984375" style="1468"/>
    <col min="5405" max="5405" width="13" style="1468" customWidth="1"/>
    <col min="5406" max="5632" width="9.08984375" style="1468"/>
    <col min="5633" max="5643" width="0" style="1468" hidden="1" customWidth="1"/>
    <col min="5644" max="5644" width="5.08984375" style="1468" customWidth="1"/>
    <col min="5645" max="5647" width="0" style="1468" hidden="1" customWidth="1"/>
    <col min="5648" max="5648" width="16.6328125" style="1468" customWidth="1"/>
    <col min="5649" max="5649" width="20.36328125" style="1468" customWidth="1"/>
    <col min="5650" max="5650" width="16.6328125" style="1468" customWidth="1"/>
    <col min="5651" max="5651" width="11.36328125" style="1468" customWidth="1"/>
    <col min="5652" max="5652" width="11.453125" style="1468" customWidth="1"/>
    <col min="5653" max="5653" width="11.36328125" style="1468" customWidth="1"/>
    <col min="5654" max="5658" width="0" style="1468" hidden="1" customWidth="1"/>
    <col min="5659" max="5660" width="9.08984375" style="1468"/>
    <col min="5661" max="5661" width="13" style="1468" customWidth="1"/>
    <col min="5662" max="5888" width="9.08984375" style="1468"/>
    <col min="5889" max="5899" width="0" style="1468" hidden="1" customWidth="1"/>
    <col min="5900" max="5900" width="5.08984375" style="1468" customWidth="1"/>
    <col min="5901" max="5903" width="0" style="1468" hidden="1" customWidth="1"/>
    <col min="5904" max="5904" width="16.6328125" style="1468" customWidth="1"/>
    <col min="5905" max="5905" width="20.36328125" style="1468" customWidth="1"/>
    <col min="5906" max="5906" width="16.6328125" style="1468" customWidth="1"/>
    <col min="5907" max="5907" width="11.36328125" style="1468" customWidth="1"/>
    <col min="5908" max="5908" width="11.453125" style="1468" customWidth="1"/>
    <col min="5909" max="5909" width="11.36328125" style="1468" customWidth="1"/>
    <col min="5910" max="5914" width="0" style="1468" hidden="1" customWidth="1"/>
    <col min="5915" max="5916" width="9.08984375" style="1468"/>
    <col min="5917" max="5917" width="13" style="1468" customWidth="1"/>
    <col min="5918" max="6144" width="9.08984375" style="1468"/>
    <col min="6145" max="6155" width="0" style="1468" hidden="1" customWidth="1"/>
    <col min="6156" max="6156" width="5.08984375" style="1468" customWidth="1"/>
    <col min="6157" max="6159" width="0" style="1468" hidden="1" customWidth="1"/>
    <col min="6160" max="6160" width="16.6328125" style="1468" customWidth="1"/>
    <col min="6161" max="6161" width="20.36328125" style="1468" customWidth="1"/>
    <col min="6162" max="6162" width="16.6328125" style="1468" customWidth="1"/>
    <col min="6163" max="6163" width="11.36328125" style="1468" customWidth="1"/>
    <col min="6164" max="6164" width="11.453125" style="1468" customWidth="1"/>
    <col min="6165" max="6165" width="11.36328125" style="1468" customWidth="1"/>
    <col min="6166" max="6170" width="0" style="1468" hidden="1" customWidth="1"/>
    <col min="6171" max="6172" width="9.08984375" style="1468"/>
    <col min="6173" max="6173" width="13" style="1468" customWidth="1"/>
    <col min="6174" max="6400" width="9.08984375" style="1468"/>
    <col min="6401" max="6411" width="0" style="1468" hidden="1" customWidth="1"/>
    <col min="6412" max="6412" width="5.08984375" style="1468" customWidth="1"/>
    <col min="6413" max="6415" width="0" style="1468" hidden="1" customWidth="1"/>
    <col min="6416" max="6416" width="16.6328125" style="1468" customWidth="1"/>
    <col min="6417" max="6417" width="20.36328125" style="1468" customWidth="1"/>
    <col min="6418" max="6418" width="16.6328125" style="1468" customWidth="1"/>
    <col min="6419" max="6419" width="11.36328125" style="1468" customWidth="1"/>
    <col min="6420" max="6420" width="11.453125" style="1468" customWidth="1"/>
    <col min="6421" max="6421" width="11.36328125" style="1468" customWidth="1"/>
    <col min="6422" max="6426" width="0" style="1468" hidden="1" customWidth="1"/>
    <col min="6427" max="6428" width="9.08984375" style="1468"/>
    <col min="6429" max="6429" width="13" style="1468" customWidth="1"/>
    <col min="6430" max="6656" width="9.08984375" style="1468"/>
    <col min="6657" max="6667" width="0" style="1468" hidden="1" customWidth="1"/>
    <col min="6668" max="6668" width="5.08984375" style="1468" customWidth="1"/>
    <col min="6669" max="6671" width="0" style="1468" hidden="1" customWidth="1"/>
    <col min="6672" max="6672" width="16.6328125" style="1468" customWidth="1"/>
    <col min="6673" max="6673" width="20.36328125" style="1468" customWidth="1"/>
    <col min="6674" max="6674" width="16.6328125" style="1468" customWidth="1"/>
    <col min="6675" max="6675" width="11.36328125" style="1468" customWidth="1"/>
    <col min="6676" max="6676" width="11.453125" style="1468" customWidth="1"/>
    <col min="6677" max="6677" width="11.36328125" style="1468" customWidth="1"/>
    <col min="6678" max="6682" width="0" style="1468" hidden="1" customWidth="1"/>
    <col min="6683" max="6684" width="9.08984375" style="1468"/>
    <col min="6685" max="6685" width="13" style="1468" customWidth="1"/>
    <col min="6686" max="6912" width="9.08984375" style="1468"/>
    <col min="6913" max="6923" width="0" style="1468" hidden="1" customWidth="1"/>
    <col min="6924" max="6924" width="5.08984375" style="1468" customWidth="1"/>
    <col min="6925" max="6927" width="0" style="1468" hidden="1" customWidth="1"/>
    <col min="6928" max="6928" width="16.6328125" style="1468" customWidth="1"/>
    <col min="6929" max="6929" width="20.36328125" style="1468" customWidth="1"/>
    <col min="6930" max="6930" width="16.6328125" style="1468" customWidth="1"/>
    <col min="6931" max="6931" width="11.36328125" style="1468" customWidth="1"/>
    <col min="6932" max="6932" width="11.453125" style="1468" customWidth="1"/>
    <col min="6933" max="6933" width="11.36328125" style="1468" customWidth="1"/>
    <col min="6934" max="6938" width="0" style="1468" hidden="1" customWidth="1"/>
    <col min="6939" max="6940" width="9.08984375" style="1468"/>
    <col min="6941" max="6941" width="13" style="1468" customWidth="1"/>
    <col min="6942" max="7168" width="9.08984375" style="1468"/>
    <col min="7169" max="7179" width="0" style="1468" hidden="1" customWidth="1"/>
    <col min="7180" max="7180" width="5.08984375" style="1468" customWidth="1"/>
    <col min="7181" max="7183" width="0" style="1468" hidden="1" customWidth="1"/>
    <col min="7184" max="7184" width="16.6328125" style="1468" customWidth="1"/>
    <col min="7185" max="7185" width="20.36328125" style="1468" customWidth="1"/>
    <col min="7186" max="7186" width="16.6328125" style="1468" customWidth="1"/>
    <col min="7187" max="7187" width="11.36328125" style="1468" customWidth="1"/>
    <col min="7188" max="7188" width="11.453125" style="1468" customWidth="1"/>
    <col min="7189" max="7189" width="11.36328125" style="1468" customWidth="1"/>
    <col min="7190" max="7194" width="0" style="1468" hidden="1" customWidth="1"/>
    <col min="7195" max="7196" width="9.08984375" style="1468"/>
    <col min="7197" max="7197" width="13" style="1468" customWidth="1"/>
    <col min="7198" max="7424" width="9.08984375" style="1468"/>
    <col min="7425" max="7435" width="0" style="1468" hidden="1" customWidth="1"/>
    <col min="7436" max="7436" width="5.08984375" style="1468" customWidth="1"/>
    <col min="7437" max="7439" width="0" style="1468" hidden="1" customWidth="1"/>
    <col min="7440" max="7440" width="16.6328125" style="1468" customWidth="1"/>
    <col min="7441" max="7441" width="20.36328125" style="1468" customWidth="1"/>
    <col min="7442" max="7442" width="16.6328125" style="1468" customWidth="1"/>
    <col min="7443" max="7443" width="11.36328125" style="1468" customWidth="1"/>
    <col min="7444" max="7444" width="11.453125" style="1468" customWidth="1"/>
    <col min="7445" max="7445" width="11.36328125" style="1468" customWidth="1"/>
    <col min="7446" max="7450" width="0" style="1468" hidden="1" customWidth="1"/>
    <col min="7451" max="7452" width="9.08984375" style="1468"/>
    <col min="7453" max="7453" width="13" style="1468" customWidth="1"/>
    <col min="7454" max="7680" width="9.08984375" style="1468"/>
    <col min="7681" max="7691" width="0" style="1468" hidden="1" customWidth="1"/>
    <col min="7692" max="7692" width="5.08984375" style="1468" customWidth="1"/>
    <col min="7693" max="7695" width="0" style="1468" hidden="1" customWidth="1"/>
    <col min="7696" max="7696" width="16.6328125" style="1468" customWidth="1"/>
    <col min="7697" max="7697" width="20.36328125" style="1468" customWidth="1"/>
    <col min="7698" max="7698" width="16.6328125" style="1468" customWidth="1"/>
    <col min="7699" max="7699" width="11.36328125" style="1468" customWidth="1"/>
    <col min="7700" max="7700" width="11.453125" style="1468" customWidth="1"/>
    <col min="7701" max="7701" width="11.36328125" style="1468" customWidth="1"/>
    <col min="7702" max="7706" width="0" style="1468" hidden="1" customWidth="1"/>
    <col min="7707" max="7708" width="9.08984375" style="1468"/>
    <col min="7709" max="7709" width="13" style="1468" customWidth="1"/>
    <col min="7710" max="7936" width="9.08984375" style="1468"/>
    <col min="7937" max="7947" width="0" style="1468" hidden="1" customWidth="1"/>
    <col min="7948" max="7948" width="5.08984375" style="1468" customWidth="1"/>
    <col min="7949" max="7951" width="0" style="1468" hidden="1" customWidth="1"/>
    <col min="7952" max="7952" width="16.6328125" style="1468" customWidth="1"/>
    <col min="7953" max="7953" width="20.36328125" style="1468" customWidth="1"/>
    <col min="7954" max="7954" width="16.6328125" style="1468" customWidth="1"/>
    <col min="7955" max="7955" width="11.36328125" style="1468" customWidth="1"/>
    <col min="7956" max="7956" width="11.453125" style="1468" customWidth="1"/>
    <col min="7957" max="7957" width="11.36328125" style="1468" customWidth="1"/>
    <col min="7958" max="7962" width="0" style="1468" hidden="1" customWidth="1"/>
    <col min="7963" max="7964" width="9.08984375" style="1468"/>
    <col min="7965" max="7965" width="13" style="1468" customWidth="1"/>
    <col min="7966" max="8192" width="9.08984375" style="1468"/>
    <col min="8193" max="8203" width="0" style="1468" hidden="1" customWidth="1"/>
    <col min="8204" max="8204" width="5.08984375" style="1468" customWidth="1"/>
    <col min="8205" max="8207" width="0" style="1468" hidden="1" customWidth="1"/>
    <col min="8208" max="8208" width="16.6328125" style="1468" customWidth="1"/>
    <col min="8209" max="8209" width="20.36328125" style="1468" customWidth="1"/>
    <col min="8210" max="8210" width="16.6328125" style="1468" customWidth="1"/>
    <col min="8211" max="8211" width="11.36328125" style="1468" customWidth="1"/>
    <col min="8212" max="8212" width="11.453125" style="1468" customWidth="1"/>
    <col min="8213" max="8213" width="11.36328125" style="1468" customWidth="1"/>
    <col min="8214" max="8218" width="0" style="1468" hidden="1" customWidth="1"/>
    <col min="8219" max="8220" width="9.08984375" style="1468"/>
    <col min="8221" max="8221" width="13" style="1468" customWidth="1"/>
    <col min="8222" max="8448" width="9.08984375" style="1468"/>
    <col min="8449" max="8459" width="0" style="1468" hidden="1" customWidth="1"/>
    <col min="8460" max="8460" width="5.08984375" style="1468" customWidth="1"/>
    <col min="8461" max="8463" width="0" style="1468" hidden="1" customWidth="1"/>
    <col min="8464" max="8464" width="16.6328125" style="1468" customWidth="1"/>
    <col min="8465" max="8465" width="20.36328125" style="1468" customWidth="1"/>
    <col min="8466" max="8466" width="16.6328125" style="1468" customWidth="1"/>
    <col min="8467" max="8467" width="11.36328125" style="1468" customWidth="1"/>
    <col min="8468" max="8468" width="11.453125" style="1468" customWidth="1"/>
    <col min="8469" max="8469" width="11.36328125" style="1468" customWidth="1"/>
    <col min="8470" max="8474" width="0" style="1468" hidden="1" customWidth="1"/>
    <col min="8475" max="8476" width="9.08984375" style="1468"/>
    <col min="8477" max="8477" width="13" style="1468" customWidth="1"/>
    <col min="8478" max="8704" width="9.08984375" style="1468"/>
    <col min="8705" max="8715" width="0" style="1468" hidden="1" customWidth="1"/>
    <col min="8716" max="8716" width="5.08984375" style="1468" customWidth="1"/>
    <col min="8717" max="8719" width="0" style="1468" hidden="1" customWidth="1"/>
    <col min="8720" max="8720" width="16.6328125" style="1468" customWidth="1"/>
    <col min="8721" max="8721" width="20.36328125" style="1468" customWidth="1"/>
    <col min="8722" max="8722" width="16.6328125" style="1468" customWidth="1"/>
    <col min="8723" max="8723" width="11.36328125" style="1468" customWidth="1"/>
    <col min="8724" max="8724" width="11.453125" style="1468" customWidth="1"/>
    <col min="8725" max="8725" width="11.36328125" style="1468" customWidth="1"/>
    <col min="8726" max="8730" width="0" style="1468" hidden="1" customWidth="1"/>
    <col min="8731" max="8732" width="9.08984375" style="1468"/>
    <col min="8733" max="8733" width="13" style="1468" customWidth="1"/>
    <col min="8734" max="8960" width="9.08984375" style="1468"/>
    <col min="8961" max="8971" width="0" style="1468" hidden="1" customWidth="1"/>
    <col min="8972" max="8972" width="5.08984375" style="1468" customWidth="1"/>
    <col min="8973" max="8975" width="0" style="1468" hidden="1" customWidth="1"/>
    <col min="8976" max="8976" width="16.6328125" style="1468" customWidth="1"/>
    <col min="8977" max="8977" width="20.36328125" style="1468" customWidth="1"/>
    <col min="8978" max="8978" width="16.6328125" style="1468" customWidth="1"/>
    <col min="8979" max="8979" width="11.36328125" style="1468" customWidth="1"/>
    <col min="8980" max="8980" width="11.453125" style="1468" customWidth="1"/>
    <col min="8981" max="8981" width="11.36328125" style="1468" customWidth="1"/>
    <col min="8982" max="8986" width="0" style="1468" hidden="1" customWidth="1"/>
    <col min="8987" max="8988" width="9.08984375" style="1468"/>
    <col min="8989" max="8989" width="13" style="1468" customWidth="1"/>
    <col min="8990" max="9216" width="9.08984375" style="1468"/>
    <col min="9217" max="9227" width="0" style="1468" hidden="1" customWidth="1"/>
    <col min="9228" max="9228" width="5.08984375" style="1468" customWidth="1"/>
    <col min="9229" max="9231" width="0" style="1468" hidden="1" customWidth="1"/>
    <col min="9232" max="9232" width="16.6328125" style="1468" customWidth="1"/>
    <col min="9233" max="9233" width="20.36328125" style="1468" customWidth="1"/>
    <col min="9234" max="9234" width="16.6328125" style="1468" customWidth="1"/>
    <col min="9235" max="9235" width="11.36328125" style="1468" customWidth="1"/>
    <col min="9236" max="9236" width="11.453125" style="1468" customWidth="1"/>
    <col min="9237" max="9237" width="11.36328125" style="1468" customWidth="1"/>
    <col min="9238" max="9242" width="0" style="1468" hidden="1" customWidth="1"/>
    <col min="9243" max="9244" width="9.08984375" style="1468"/>
    <col min="9245" max="9245" width="13" style="1468" customWidth="1"/>
    <col min="9246" max="9472" width="9.08984375" style="1468"/>
    <col min="9473" max="9483" width="0" style="1468" hidden="1" customWidth="1"/>
    <col min="9484" max="9484" width="5.08984375" style="1468" customWidth="1"/>
    <col min="9485" max="9487" width="0" style="1468" hidden="1" customWidth="1"/>
    <col min="9488" max="9488" width="16.6328125" style="1468" customWidth="1"/>
    <col min="9489" max="9489" width="20.36328125" style="1468" customWidth="1"/>
    <col min="9490" max="9490" width="16.6328125" style="1468" customWidth="1"/>
    <col min="9491" max="9491" width="11.36328125" style="1468" customWidth="1"/>
    <col min="9492" max="9492" width="11.453125" style="1468" customWidth="1"/>
    <col min="9493" max="9493" width="11.36328125" style="1468" customWidth="1"/>
    <col min="9494" max="9498" width="0" style="1468" hidden="1" customWidth="1"/>
    <col min="9499" max="9500" width="9.08984375" style="1468"/>
    <col min="9501" max="9501" width="13" style="1468" customWidth="1"/>
    <col min="9502" max="9728" width="9.08984375" style="1468"/>
    <col min="9729" max="9739" width="0" style="1468" hidden="1" customWidth="1"/>
    <col min="9740" max="9740" width="5.08984375" style="1468" customWidth="1"/>
    <col min="9741" max="9743" width="0" style="1468" hidden="1" customWidth="1"/>
    <col min="9744" max="9744" width="16.6328125" style="1468" customWidth="1"/>
    <col min="9745" max="9745" width="20.36328125" style="1468" customWidth="1"/>
    <col min="9746" max="9746" width="16.6328125" style="1468" customWidth="1"/>
    <col min="9747" max="9747" width="11.36328125" style="1468" customWidth="1"/>
    <col min="9748" max="9748" width="11.453125" style="1468" customWidth="1"/>
    <col min="9749" max="9749" width="11.36328125" style="1468" customWidth="1"/>
    <col min="9750" max="9754" width="0" style="1468" hidden="1" customWidth="1"/>
    <col min="9755" max="9756" width="9.08984375" style="1468"/>
    <col min="9757" max="9757" width="13" style="1468" customWidth="1"/>
    <col min="9758" max="9984" width="9.08984375" style="1468"/>
    <col min="9985" max="9995" width="0" style="1468" hidden="1" customWidth="1"/>
    <col min="9996" max="9996" width="5.08984375" style="1468" customWidth="1"/>
    <col min="9997" max="9999" width="0" style="1468" hidden="1" customWidth="1"/>
    <col min="10000" max="10000" width="16.6328125" style="1468" customWidth="1"/>
    <col min="10001" max="10001" width="20.36328125" style="1468" customWidth="1"/>
    <col min="10002" max="10002" width="16.6328125" style="1468" customWidth="1"/>
    <col min="10003" max="10003" width="11.36328125" style="1468" customWidth="1"/>
    <col min="10004" max="10004" width="11.453125" style="1468" customWidth="1"/>
    <col min="10005" max="10005" width="11.36328125" style="1468" customWidth="1"/>
    <col min="10006" max="10010" width="0" style="1468" hidden="1" customWidth="1"/>
    <col min="10011" max="10012" width="9.08984375" style="1468"/>
    <col min="10013" max="10013" width="13" style="1468" customWidth="1"/>
    <col min="10014" max="10240" width="9.08984375" style="1468"/>
    <col min="10241" max="10251" width="0" style="1468" hidden="1" customWidth="1"/>
    <col min="10252" max="10252" width="5.08984375" style="1468" customWidth="1"/>
    <col min="10253" max="10255" width="0" style="1468" hidden="1" customWidth="1"/>
    <col min="10256" max="10256" width="16.6328125" style="1468" customWidth="1"/>
    <col min="10257" max="10257" width="20.36328125" style="1468" customWidth="1"/>
    <col min="10258" max="10258" width="16.6328125" style="1468" customWidth="1"/>
    <col min="10259" max="10259" width="11.36328125" style="1468" customWidth="1"/>
    <col min="10260" max="10260" width="11.453125" style="1468" customWidth="1"/>
    <col min="10261" max="10261" width="11.36328125" style="1468" customWidth="1"/>
    <col min="10262" max="10266" width="0" style="1468" hidden="1" customWidth="1"/>
    <col min="10267" max="10268" width="9.08984375" style="1468"/>
    <col min="10269" max="10269" width="13" style="1468" customWidth="1"/>
    <col min="10270" max="10496" width="9.08984375" style="1468"/>
    <col min="10497" max="10507" width="0" style="1468" hidden="1" customWidth="1"/>
    <col min="10508" max="10508" width="5.08984375" style="1468" customWidth="1"/>
    <col min="10509" max="10511" width="0" style="1468" hidden="1" customWidth="1"/>
    <col min="10512" max="10512" width="16.6328125" style="1468" customWidth="1"/>
    <col min="10513" max="10513" width="20.36328125" style="1468" customWidth="1"/>
    <col min="10514" max="10514" width="16.6328125" style="1468" customWidth="1"/>
    <col min="10515" max="10515" width="11.36328125" style="1468" customWidth="1"/>
    <col min="10516" max="10516" width="11.453125" style="1468" customWidth="1"/>
    <col min="10517" max="10517" width="11.36328125" style="1468" customWidth="1"/>
    <col min="10518" max="10522" width="0" style="1468" hidden="1" customWidth="1"/>
    <col min="10523" max="10524" width="9.08984375" style="1468"/>
    <col min="10525" max="10525" width="13" style="1468" customWidth="1"/>
    <col min="10526" max="10752" width="9.08984375" style="1468"/>
    <col min="10753" max="10763" width="0" style="1468" hidden="1" customWidth="1"/>
    <col min="10764" max="10764" width="5.08984375" style="1468" customWidth="1"/>
    <col min="10765" max="10767" width="0" style="1468" hidden="1" customWidth="1"/>
    <col min="10768" max="10768" width="16.6328125" style="1468" customWidth="1"/>
    <col min="10769" max="10769" width="20.36328125" style="1468" customWidth="1"/>
    <col min="10770" max="10770" width="16.6328125" style="1468" customWidth="1"/>
    <col min="10771" max="10771" width="11.36328125" style="1468" customWidth="1"/>
    <col min="10772" max="10772" width="11.453125" style="1468" customWidth="1"/>
    <col min="10773" max="10773" width="11.36328125" style="1468" customWidth="1"/>
    <col min="10774" max="10778" width="0" style="1468" hidden="1" customWidth="1"/>
    <col min="10779" max="10780" width="9.08984375" style="1468"/>
    <col min="10781" max="10781" width="13" style="1468" customWidth="1"/>
    <col min="10782" max="11008" width="9.08984375" style="1468"/>
    <col min="11009" max="11019" width="0" style="1468" hidden="1" customWidth="1"/>
    <col min="11020" max="11020" width="5.08984375" style="1468" customWidth="1"/>
    <col min="11021" max="11023" width="0" style="1468" hidden="1" customWidth="1"/>
    <col min="11024" max="11024" width="16.6328125" style="1468" customWidth="1"/>
    <col min="11025" max="11025" width="20.36328125" style="1468" customWidth="1"/>
    <col min="11026" max="11026" width="16.6328125" style="1468" customWidth="1"/>
    <col min="11027" max="11027" width="11.36328125" style="1468" customWidth="1"/>
    <col min="11028" max="11028" width="11.453125" style="1468" customWidth="1"/>
    <col min="11029" max="11029" width="11.36328125" style="1468" customWidth="1"/>
    <col min="11030" max="11034" width="0" style="1468" hidden="1" customWidth="1"/>
    <col min="11035" max="11036" width="9.08984375" style="1468"/>
    <col min="11037" max="11037" width="13" style="1468" customWidth="1"/>
    <col min="11038" max="11264" width="9.08984375" style="1468"/>
    <col min="11265" max="11275" width="0" style="1468" hidden="1" customWidth="1"/>
    <col min="11276" max="11276" width="5.08984375" style="1468" customWidth="1"/>
    <col min="11277" max="11279" width="0" style="1468" hidden="1" customWidth="1"/>
    <col min="11280" max="11280" width="16.6328125" style="1468" customWidth="1"/>
    <col min="11281" max="11281" width="20.36328125" style="1468" customWidth="1"/>
    <col min="11282" max="11282" width="16.6328125" style="1468" customWidth="1"/>
    <col min="11283" max="11283" width="11.36328125" style="1468" customWidth="1"/>
    <col min="11284" max="11284" width="11.453125" style="1468" customWidth="1"/>
    <col min="11285" max="11285" width="11.36328125" style="1468" customWidth="1"/>
    <col min="11286" max="11290" width="0" style="1468" hidden="1" customWidth="1"/>
    <col min="11291" max="11292" width="9.08984375" style="1468"/>
    <col min="11293" max="11293" width="13" style="1468" customWidth="1"/>
    <col min="11294" max="11520" width="9.08984375" style="1468"/>
    <col min="11521" max="11531" width="0" style="1468" hidden="1" customWidth="1"/>
    <col min="11532" max="11532" width="5.08984375" style="1468" customWidth="1"/>
    <col min="11533" max="11535" width="0" style="1468" hidden="1" customWidth="1"/>
    <col min="11536" max="11536" width="16.6328125" style="1468" customWidth="1"/>
    <col min="11537" max="11537" width="20.36328125" style="1468" customWidth="1"/>
    <col min="11538" max="11538" width="16.6328125" style="1468" customWidth="1"/>
    <col min="11539" max="11539" width="11.36328125" style="1468" customWidth="1"/>
    <col min="11540" max="11540" width="11.453125" style="1468" customWidth="1"/>
    <col min="11541" max="11541" width="11.36328125" style="1468" customWidth="1"/>
    <col min="11542" max="11546" width="0" style="1468" hidden="1" customWidth="1"/>
    <col min="11547" max="11548" width="9.08984375" style="1468"/>
    <col min="11549" max="11549" width="13" style="1468" customWidth="1"/>
    <col min="11550" max="11776" width="9.08984375" style="1468"/>
    <col min="11777" max="11787" width="0" style="1468" hidden="1" customWidth="1"/>
    <col min="11788" max="11788" width="5.08984375" style="1468" customWidth="1"/>
    <col min="11789" max="11791" width="0" style="1468" hidden="1" customWidth="1"/>
    <col min="11792" max="11792" width="16.6328125" style="1468" customWidth="1"/>
    <col min="11793" max="11793" width="20.36328125" style="1468" customWidth="1"/>
    <col min="11794" max="11794" width="16.6328125" style="1468" customWidth="1"/>
    <col min="11795" max="11795" width="11.36328125" style="1468" customWidth="1"/>
    <col min="11796" max="11796" width="11.453125" style="1468" customWidth="1"/>
    <col min="11797" max="11797" width="11.36328125" style="1468" customWidth="1"/>
    <col min="11798" max="11802" width="0" style="1468" hidden="1" customWidth="1"/>
    <col min="11803" max="11804" width="9.08984375" style="1468"/>
    <col min="11805" max="11805" width="13" style="1468" customWidth="1"/>
    <col min="11806" max="12032" width="9.08984375" style="1468"/>
    <col min="12033" max="12043" width="0" style="1468" hidden="1" customWidth="1"/>
    <col min="12044" max="12044" width="5.08984375" style="1468" customWidth="1"/>
    <col min="12045" max="12047" width="0" style="1468" hidden="1" customWidth="1"/>
    <col min="12048" max="12048" width="16.6328125" style="1468" customWidth="1"/>
    <col min="12049" max="12049" width="20.36328125" style="1468" customWidth="1"/>
    <col min="12050" max="12050" width="16.6328125" style="1468" customWidth="1"/>
    <col min="12051" max="12051" width="11.36328125" style="1468" customWidth="1"/>
    <col min="12052" max="12052" width="11.453125" style="1468" customWidth="1"/>
    <col min="12053" max="12053" width="11.36328125" style="1468" customWidth="1"/>
    <col min="12054" max="12058" width="0" style="1468" hidden="1" customWidth="1"/>
    <col min="12059" max="12060" width="9.08984375" style="1468"/>
    <col min="12061" max="12061" width="13" style="1468" customWidth="1"/>
    <col min="12062" max="12288" width="9.08984375" style="1468"/>
    <col min="12289" max="12299" width="0" style="1468" hidden="1" customWidth="1"/>
    <col min="12300" max="12300" width="5.08984375" style="1468" customWidth="1"/>
    <col min="12301" max="12303" width="0" style="1468" hidden="1" customWidth="1"/>
    <col min="12304" max="12304" width="16.6328125" style="1468" customWidth="1"/>
    <col min="12305" max="12305" width="20.36328125" style="1468" customWidth="1"/>
    <col min="12306" max="12306" width="16.6328125" style="1468" customWidth="1"/>
    <col min="12307" max="12307" width="11.36328125" style="1468" customWidth="1"/>
    <col min="12308" max="12308" width="11.453125" style="1468" customWidth="1"/>
    <col min="12309" max="12309" width="11.36328125" style="1468" customWidth="1"/>
    <col min="12310" max="12314" width="0" style="1468" hidden="1" customWidth="1"/>
    <col min="12315" max="12316" width="9.08984375" style="1468"/>
    <col min="12317" max="12317" width="13" style="1468" customWidth="1"/>
    <col min="12318" max="12544" width="9.08984375" style="1468"/>
    <col min="12545" max="12555" width="0" style="1468" hidden="1" customWidth="1"/>
    <col min="12556" max="12556" width="5.08984375" style="1468" customWidth="1"/>
    <col min="12557" max="12559" width="0" style="1468" hidden="1" customWidth="1"/>
    <col min="12560" max="12560" width="16.6328125" style="1468" customWidth="1"/>
    <col min="12561" max="12561" width="20.36328125" style="1468" customWidth="1"/>
    <col min="12562" max="12562" width="16.6328125" style="1468" customWidth="1"/>
    <col min="12563" max="12563" width="11.36328125" style="1468" customWidth="1"/>
    <col min="12564" max="12564" width="11.453125" style="1468" customWidth="1"/>
    <col min="12565" max="12565" width="11.36328125" style="1468" customWidth="1"/>
    <col min="12566" max="12570" width="0" style="1468" hidden="1" customWidth="1"/>
    <col min="12571" max="12572" width="9.08984375" style="1468"/>
    <col min="12573" max="12573" width="13" style="1468" customWidth="1"/>
    <col min="12574" max="12800" width="9.08984375" style="1468"/>
    <col min="12801" max="12811" width="0" style="1468" hidden="1" customWidth="1"/>
    <col min="12812" max="12812" width="5.08984375" style="1468" customWidth="1"/>
    <col min="12813" max="12815" width="0" style="1468" hidden="1" customWidth="1"/>
    <col min="12816" max="12816" width="16.6328125" style="1468" customWidth="1"/>
    <col min="12817" max="12817" width="20.36328125" style="1468" customWidth="1"/>
    <col min="12818" max="12818" width="16.6328125" style="1468" customWidth="1"/>
    <col min="12819" max="12819" width="11.36328125" style="1468" customWidth="1"/>
    <col min="12820" max="12820" width="11.453125" style="1468" customWidth="1"/>
    <col min="12821" max="12821" width="11.36328125" style="1468" customWidth="1"/>
    <col min="12822" max="12826" width="0" style="1468" hidden="1" customWidth="1"/>
    <col min="12827" max="12828" width="9.08984375" style="1468"/>
    <col min="12829" max="12829" width="13" style="1468" customWidth="1"/>
    <col min="12830" max="13056" width="9.08984375" style="1468"/>
    <col min="13057" max="13067" width="0" style="1468" hidden="1" customWidth="1"/>
    <col min="13068" max="13068" width="5.08984375" style="1468" customWidth="1"/>
    <col min="13069" max="13071" width="0" style="1468" hidden="1" customWidth="1"/>
    <col min="13072" max="13072" width="16.6328125" style="1468" customWidth="1"/>
    <col min="13073" max="13073" width="20.36328125" style="1468" customWidth="1"/>
    <col min="13074" max="13074" width="16.6328125" style="1468" customWidth="1"/>
    <col min="13075" max="13075" width="11.36328125" style="1468" customWidth="1"/>
    <col min="13076" max="13076" width="11.453125" style="1468" customWidth="1"/>
    <col min="13077" max="13077" width="11.36328125" style="1468" customWidth="1"/>
    <col min="13078" max="13082" width="0" style="1468" hidden="1" customWidth="1"/>
    <col min="13083" max="13084" width="9.08984375" style="1468"/>
    <col min="13085" max="13085" width="13" style="1468" customWidth="1"/>
    <col min="13086" max="13312" width="9.08984375" style="1468"/>
    <col min="13313" max="13323" width="0" style="1468" hidden="1" customWidth="1"/>
    <col min="13324" max="13324" width="5.08984375" style="1468" customWidth="1"/>
    <col min="13325" max="13327" width="0" style="1468" hidden="1" customWidth="1"/>
    <col min="13328" max="13328" width="16.6328125" style="1468" customWidth="1"/>
    <col min="13329" max="13329" width="20.36328125" style="1468" customWidth="1"/>
    <col min="13330" max="13330" width="16.6328125" style="1468" customWidth="1"/>
    <col min="13331" max="13331" width="11.36328125" style="1468" customWidth="1"/>
    <col min="13332" max="13332" width="11.453125" style="1468" customWidth="1"/>
    <col min="13333" max="13333" width="11.36328125" style="1468" customWidth="1"/>
    <col min="13334" max="13338" width="0" style="1468" hidden="1" customWidth="1"/>
    <col min="13339" max="13340" width="9.08984375" style="1468"/>
    <col min="13341" max="13341" width="13" style="1468" customWidth="1"/>
    <col min="13342" max="13568" width="9.08984375" style="1468"/>
    <col min="13569" max="13579" width="0" style="1468" hidden="1" customWidth="1"/>
    <col min="13580" max="13580" width="5.08984375" style="1468" customWidth="1"/>
    <col min="13581" max="13583" width="0" style="1468" hidden="1" customWidth="1"/>
    <col min="13584" max="13584" width="16.6328125" style="1468" customWidth="1"/>
    <col min="13585" max="13585" width="20.36328125" style="1468" customWidth="1"/>
    <col min="13586" max="13586" width="16.6328125" style="1468" customWidth="1"/>
    <col min="13587" max="13587" width="11.36328125" style="1468" customWidth="1"/>
    <col min="13588" max="13588" width="11.453125" style="1468" customWidth="1"/>
    <col min="13589" max="13589" width="11.36328125" style="1468" customWidth="1"/>
    <col min="13590" max="13594" width="0" style="1468" hidden="1" customWidth="1"/>
    <col min="13595" max="13596" width="9.08984375" style="1468"/>
    <col min="13597" max="13597" width="13" style="1468" customWidth="1"/>
    <col min="13598" max="13824" width="9.08984375" style="1468"/>
    <col min="13825" max="13835" width="0" style="1468" hidden="1" customWidth="1"/>
    <col min="13836" max="13836" width="5.08984375" style="1468" customWidth="1"/>
    <col min="13837" max="13839" width="0" style="1468" hidden="1" customWidth="1"/>
    <col min="13840" max="13840" width="16.6328125" style="1468" customWidth="1"/>
    <col min="13841" max="13841" width="20.36328125" style="1468" customWidth="1"/>
    <col min="13842" max="13842" width="16.6328125" style="1468" customWidth="1"/>
    <col min="13843" max="13843" width="11.36328125" style="1468" customWidth="1"/>
    <col min="13844" max="13844" width="11.453125" style="1468" customWidth="1"/>
    <col min="13845" max="13845" width="11.36328125" style="1468" customWidth="1"/>
    <col min="13846" max="13850" width="0" style="1468" hidden="1" customWidth="1"/>
    <col min="13851" max="13852" width="9.08984375" style="1468"/>
    <col min="13853" max="13853" width="13" style="1468" customWidth="1"/>
    <col min="13854" max="14080" width="9.08984375" style="1468"/>
    <col min="14081" max="14091" width="0" style="1468" hidden="1" customWidth="1"/>
    <col min="14092" max="14092" width="5.08984375" style="1468" customWidth="1"/>
    <col min="14093" max="14095" width="0" style="1468" hidden="1" customWidth="1"/>
    <col min="14096" max="14096" width="16.6328125" style="1468" customWidth="1"/>
    <col min="14097" max="14097" width="20.36328125" style="1468" customWidth="1"/>
    <col min="14098" max="14098" width="16.6328125" style="1468" customWidth="1"/>
    <col min="14099" max="14099" width="11.36328125" style="1468" customWidth="1"/>
    <col min="14100" max="14100" width="11.453125" style="1468" customWidth="1"/>
    <col min="14101" max="14101" width="11.36328125" style="1468" customWidth="1"/>
    <col min="14102" max="14106" width="0" style="1468" hidden="1" customWidth="1"/>
    <col min="14107" max="14108" width="9.08984375" style="1468"/>
    <col min="14109" max="14109" width="13" style="1468" customWidth="1"/>
    <col min="14110" max="14336" width="9.08984375" style="1468"/>
    <col min="14337" max="14347" width="0" style="1468" hidden="1" customWidth="1"/>
    <col min="14348" max="14348" width="5.08984375" style="1468" customWidth="1"/>
    <col min="14349" max="14351" width="0" style="1468" hidden="1" customWidth="1"/>
    <col min="14352" max="14352" width="16.6328125" style="1468" customWidth="1"/>
    <col min="14353" max="14353" width="20.36328125" style="1468" customWidth="1"/>
    <col min="14354" max="14354" width="16.6328125" style="1468" customWidth="1"/>
    <col min="14355" max="14355" width="11.36328125" style="1468" customWidth="1"/>
    <col min="14356" max="14356" width="11.453125" style="1468" customWidth="1"/>
    <col min="14357" max="14357" width="11.36328125" style="1468" customWidth="1"/>
    <col min="14358" max="14362" width="0" style="1468" hidden="1" customWidth="1"/>
    <col min="14363" max="14364" width="9.08984375" style="1468"/>
    <col min="14365" max="14365" width="13" style="1468" customWidth="1"/>
    <col min="14366" max="14592" width="9.08984375" style="1468"/>
    <col min="14593" max="14603" width="0" style="1468" hidden="1" customWidth="1"/>
    <col min="14604" max="14604" width="5.08984375" style="1468" customWidth="1"/>
    <col min="14605" max="14607" width="0" style="1468" hidden="1" customWidth="1"/>
    <col min="14608" max="14608" width="16.6328125" style="1468" customWidth="1"/>
    <col min="14609" max="14609" width="20.36328125" style="1468" customWidth="1"/>
    <col min="14610" max="14610" width="16.6328125" style="1468" customWidth="1"/>
    <col min="14611" max="14611" width="11.36328125" style="1468" customWidth="1"/>
    <col min="14612" max="14612" width="11.453125" style="1468" customWidth="1"/>
    <col min="14613" max="14613" width="11.36328125" style="1468" customWidth="1"/>
    <col min="14614" max="14618" width="0" style="1468" hidden="1" customWidth="1"/>
    <col min="14619" max="14620" width="9.08984375" style="1468"/>
    <col min="14621" max="14621" width="13" style="1468" customWidth="1"/>
    <col min="14622" max="14848" width="9.08984375" style="1468"/>
    <col min="14849" max="14859" width="0" style="1468" hidden="1" customWidth="1"/>
    <col min="14860" max="14860" width="5.08984375" style="1468" customWidth="1"/>
    <col min="14861" max="14863" width="0" style="1468" hidden="1" customWidth="1"/>
    <col min="14864" max="14864" width="16.6328125" style="1468" customWidth="1"/>
    <col min="14865" max="14865" width="20.36328125" style="1468" customWidth="1"/>
    <col min="14866" max="14866" width="16.6328125" style="1468" customWidth="1"/>
    <col min="14867" max="14867" width="11.36328125" style="1468" customWidth="1"/>
    <col min="14868" max="14868" width="11.453125" style="1468" customWidth="1"/>
    <col min="14869" max="14869" width="11.36328125" style="1468" customWidth="1"/>
    <col min="14870" max="14874" width="0" style="1468" hidden="1" customWidth="1"/>
    <col min="14875" max="14876" width="9.08984375" style="1468"/>
    <col min="14877" max="14877" width="13" style="1468" customWidth="1"/>
    <col min="14878" max="15104" width="9.08984375" style="1468"/>
    <col min="15105" max="15115" width="0" style="1468" hidden="1" customWidth="1"/>
    <col min="15116" max="15116" width="5.08984375" style="1468" customWidth="1"/>
    <col min="15117" max="15119" width="0" style="1468" hidden="1" customWidth="1"/>
    <col min="15120" max="15120" width="16.6328125" style="1468" customWidth="1"/>
    <col min="15121" max="15121" width="20.36328125" style="1468" customWidth="1"/>
    <col min="15122" max="15122" width="16.6328125" style="1468" customWidth="1"/>
    <col min="15123" max="15123" width="11.36328125" style="1468" customWidth="1"/>
    <col min="15124" max="15124" width="11.453125" style="1468" customWidth="1"/>
    <col min="15125" max="15125" width="11.36328125" style="1468" customWidth="1"/>
    <col min="15126" max="15130" width="0" style="1468" hidden="1" customWidth="1"/>
    <col min="15131" max="15132" width="9.08984375" style="1468"/>
    <col min="15133" max="15133" width="13" style="1468" customWidth="1"/>
    <col min="15134" max="15360" width="9.08984375" style="1468"/>
    <col min="15361" max="15371" width="0" style="1468" hidden="1" customWidth="1"/>
    <col min="15372" max="15372" width="5.08984375" style="1468" customWidth="1"/>
    <col min="15373" max="15375" width="0" style="1468" hidden="1" customWidth="1"/>
    <col min="15376" max="15376" width="16.6328125" style="1468" customWidth="1"/>
    <col min="15377" max="15377" width="20.36328125" style="1468" customWidth="1"/>
    <col min="15378" max="15378" width="16.6328125" style="1468" customWidth="1"/>
    <col min="15379" max="15379" width="11.36328125" style="1468" customWidth="1"/>
    <col min="15380" max="15380" width="11.453125" style="1468" customWidth="1"/>
    <col min="15381" max="15381" width="11.36328125" style="1468" customWidth="1"/>
    <col min="15382" max="15386" width="0" style="1468" hidden="1" customWidth="1"/>
    <col min="15387" max="15388" width="9.08984375" style="1468"/>
    <col min="15389" max="15389" width="13" style="1468" customWidth="1"/>
    <col min="15390" max="15616" width="9.08984375" style="1468"/>
    <col min="15617" max="15627" width="0" style="1468" hidden="1" customWidth="1"/>
    <col min="15628" max="15628" width="5.08984375" style="1468" customWidth="1"/>
    <col min="15629" max="15631" width="0" style="1468" hidden="1" customWidth="1"/>
    <col min="15632" max="15632" width="16.6328125" style="1468" customWidth="1"/>
    <col min="15633" max="15633" width="20.36328125" style="1468" customWidth="1"/>
    <col min="15634" max="15634" width="16.6328125" style="1468" customWidth="1"/>
    <col min="15635" max="15635" width="11.36328125" style="1468" customWidth="1"/>
    <col min="15636" max="15636" width="11.453125" style="1468" customWidth="1"/>
    <col min="15637" max="15637" width="11.36328125" style="1468" customWidth="1"/>
    <col min="15638" max="15642" width="0" style="1468" hidden="1" customWidth="1"/>
    <col min="15643" max="15644" width="9.08984375" style="1468"/>
    <col min="15645" max="15645" width="13" style="1468" customWidth="1"/>
    <col min="15646" max="15872" width="9.08984375" style="1468"/>
    <col min="15873" max="15883" width="0" style="1468" hidden="1" customWidth="1"/>
    <col min="15884" max="15884" width="5.08984375" style="1468" customWidth="1"/>
    <col min="15885" max="15887" width="0" style="1468" hidden="1" customWidth="1"/>
    <col min="15888" max="15888" width="16.6328125" style="1468" customWidth="1"/>
    <col min="15889" max="15889" width="20.36328125" style="1468" customWidth="1"/>
    <col min="15890" max="15890" width="16.6328125" style="1468" customWidth="1"/>
    <col min="15891" max="15891" width="11.36328125" style="1468" customWidth="1"/>
    <col min="15892" max="15892" width="11.453125" style="1468" customWidth="1"/>
    <col min="15893" max="15893" width="11.36328125" style="1468" customWidth="1"/>
    <col min="15894" max="15898" width="0" style="1468" hidden="1" customWidth="1"/>
    <col min="15899" max="15900" width="9.08984375" style="1468"/>
    <col min="15901" max="15901" width="13" style="1468" customWidth="1"/>
    <col min="15902" max="16128" width="9.08984375" style="1468"/>
    <col min="16129" max="16139" width="0" style="1468" hidden="1" customWidth="1"/>
    <col min="16140" max="16140" width="5.08984375" style="1468" customWidth="1"/>
    <col min="16141" max="16143" width="0" style="1468" hidden="1" customWidth="1"/>
    <col min="16144" max="16144" width="16.6328125" style="1468" customWidth="1"/>
    <col min="16145" max="16145" width="20.36328125" style="1468" customWidth="1"/>
    <col min="16146" max="16146" width="16.6328125" style="1468" customWidth="1"/>
    <col min="16147" max="16147" width="11.36328125" style="1468" customWidth="1"/>
    <col min="16148" max="16148" width="11.453125" style="1468" customWidth="1"/>
    <col min="16149" max="16149" width="11.36328125" style="1468" customWidth="1"/>
    <col min="16150" max="16154" width="0" style="1468" hidden="1" customWidth="1"/>
    <col min="16155" max="16156" width="9.08984375" style="1468"/>
    <col min="16157" max="16157" width="13" style="1468" customWidth="1"/>
    <col min="16158" max="16384" width="9.08984375" style="1468"/>
  </cols>
  <sheetData>
    <row r="2" spans="2:29" s="1458" customFormat="1" ht="29.5" thickBot="1">
      <c r="B2" s="1457">
        <v>2400</v>
      </c>
      <c r="C2" s="1458">
        <v>3288</v>
      </c>
      <c r="D2" s="1459">
        <f t="shared" ref="D2:D65" si="0">ROUNDUP(B2,-3)</f>
        <v>3000</v>
      </c>
      <c r="E2" s="1460">
        <v>9050</v>
      </c>
      <c r="F2" s="1459">
        <f t="shared" ref="F2:F65" si="1">E2-B2</f>
        <v>6650</v>
      </c>
      <c r="G2" s="1461">
        <f t="shared" ref="G2:G65" si="2">F2/B2</f>
        <v>2.7708333333333335</v>
      </c>
      <c r="H2" s="1462">
        <v>25</v>
      </c>
      <c r="J2" s="1463">
        <f>AVERAGE(B2:B26)</f>
        <v>6505.028800000001</v>
      </c>
      <c r="P2" s="1464"/>
      <c r="Q2" s="1465" t="s">
        <v>569</v>
      </c>
      <c r="R2" s="1466" t="s">
        <v>570</v>
      </c>
      <c r="T2" s="1467">
        <v>0.1</v>
      </c>
      <c r="V2" s="1468"/>
      <c r="W2" s="1469"/>
      <c r="X2" s="1468"/>
      <c r="Y2" s="1468"/>
      <c r="Z2" s="1470"/>
      <c r="AA2" s="1471"/>
    </row>
    <row r="3" spans="2:29" ht="58.5" thickBot="1">
      <c r="B3" s="1472">
        <v>3600</v>
      </c>
      <c r="C3" s="1468">
        <v>3288</v>
      </c>
      <c r="D3" s="1473">
        <f t="shared" si="0"/>
        <v>4000</v>
      </c>
      <c r="E3" s="1474">
        <v>9050</v>
      </c>
      <c r="F3" s="1473">
        <f t="shared" si="1"/>
        <v>5450</v>
      </c>
      <c r="G3" s="1475">
        <f t="shared" si="2"/>
        <v>1.5138888888888888</v>
      </c>
      <c r="J3" s="1476"/>
      <c r="M3" s="1477" t="s">
        <v>571</v>
      </c>
      <c r="N3" s="1478" t="s">
        <v>572</v>
      </c>
      <c r="O3" s="1479" t="s">
        <v>573</v>
      </c>
      <c r="P3" s="1480" t="s">
        <v>574</v>
      </c>
      <c r="Q3" s="1481" t="s">
        <v>575</v>
      </c>
      <c r="R3" s="1482" t="s">
        <v>576</v>
      </c>
      <c r="V3" s="1483" t="s">
        <v>577</v>
      </c>
      <c r="W3" s="1484" t="s">
        <v>578</v>
      </c>
      <c r="X3" s="1484" t="s">
        <v>579</v>
      </c>
      <c r="Y3" s="1485" t="s">
        <v>580</v>
      </c>
    </row>
    <row r="4" spans="2:29">
      <c r="B4" s="1472">
        <v>4932.3599999999997</v>
      </c>
      <c r="C4" s="1468">
        <v>3150</v>
      </c>
      <c r="D4" s="1473">
        <f t="shared" si="0"/>
        <v>5000</v>
      </c>
      <c r="E4" s="1474">
        <v>9050</v>
      </c>
      <c r="F4" s="1473">
        <f t="shared" si="1"/>
        <v>4117.6400000000003</v>
      </c>
      <c r="G4" s="1475">
        <f t="shared" si="2"/>
        <v>0.8348214647754828</v>
      </c>
      <c r="J4" s="1476"/>
      <c r="L4" s="1468">
        <v>1</v>
      </c>
      <c r="M4" s="1487">
        <v>9289.269721798777</v>
      </c>
      <c r="N4" s="1488">
        <f>M4/365</f>
        <v>25.450054032325415</v>
      </c>
      <c r="O4" s="1489">
        <f>N4/0.95</f>
        <v>26.789530560342545</v>
      </c>
      <c r="P4" s="1490">
        <v>9632.7200000000012</v>
      </c>
      <c r="Q4" s="1491">
        <f t="shared" ref="Q4:Q28" si="3">ROUND(P4*($T$2+1)/347,2)</f>
        <v>30.54</v>
      </c>
      <c r="R4" s="1492">
        <f>Q4*347</f>
        <v>10597.38</v>
      </c>
      <c r="S4" s="1493" t="s">
        <v>581</v>
      </c>
      <c r="V4" s="1494" t="s">
        <v>582</v>
      </c>
      <c r="W4" s="1495" t="s">
        <v>583</v>
      </c>
      <c r="X4" s="1496">
        <v>694</v>
      </c>
      <c r="Y4" s="1497">
        <v>18461.8</v>
      </c>
      <c r="Z4" s="1486" t="e">
        <f>X4*#REF!</f>
        <v>#REF!</v>
      </c>
      <c r="AA4" s="1498"/>
      <c r="AC4" s="1499"/>
    </row>
    <row r="5" spans="2:29">
      <c r="B5" s="1472">
        <v>4932.3599999999997</v>
      </c>
      <c r="C5" s="1468">
        <v>3150</v>
      </c>
      <c r="D5" s="1473">
        <f t="shared" si="0"/>
        <v>5000</v>
      </c>
      <c r="E5" s="1474">
        <v>9050</v>
      </c>
      <c r="F5" s="1473">
        <f t="shared" si="1"/>
        <v>4117.6400000000003</v>
      </c>
      <c r="G5" s="1475">
        <f t="shared" si="2"/>
        <v>0.8348214647754828</v>
      </c>
      <c r="J5" s="1476"/>
      <c r="L5" s="1468">
        <v>2</v>
      </c>
      <c r="M5" s="1487">
        <v>12830.483041158534</v>
      </c>
      <c r="N5" s="1488">
        <f t="shared" ref="N5:N28" si="4">M5/365</f>
        <v>35.15200833194119</v>
      </c>
      <c r="O5" s="1489">
        <f t="shared" ref="O5:O28" si="5">N5/0.95</f>
        <v>37.002114033622306</v>
      </c>
      <c r="P5" s="1500">
        <v>13303.980000000001</v>
      </c>
      <c r="Q5" s="1491">
        <f t="shared" si="3"/>
        <v>42.17</v>
      </c>
      <c r="R5" s="1501">
        <f t="shared" ref="R5:R28" si="6">Q5*347</f>
        <v>14632.99</v>
      </c>
      <c r="S5" s="1502"/>
      <c r="T5" s="1503" t="s">
        <v>584</v>
      </c>
      <c r="V5" s="1494" t="s">
        <v>585</v>
      </c>
      <c r="W5" s="1495" t="s">
        <v>583</v>
      </c>
      <c r="X5" s="1496">
        <v>694</v>
      </c>
      <c r="Y5" s="1497">
        <v>25502.3</v>
      </c>
      <c r="Z5" s="1486" t="e">
        <f>X5*#REF!</f>
        <v>#REF!</v>
      </c>
      <c r="AA5" s="1498"/>
      <c r="AC5" s="1499"/>
    </row>
    <row r="6" spans="2:29">
      <c r="B6" s="1472">
        <v>5475</v>
      </c>
      <c r="C6" s="1468">
        <v>3150</v>
      </c>
      <c r="D6" s="1473">
        <f t="shared" si="0"/>
        <v>6000</v>
      </c>
      <c r="E6" s="1474">
        <v>9050</v>
      </c>
      <c r="F6" s="1473">
        <f t="shared" si="1"/>
        <v>3575</v>
      </c>
      <c r="G6" s="1475">
        <f t="shared" si="2"/>
        <v>0.65296803652968038</v>
      </c>
      <c r="J6" s="1476"/>
      <c r="L6" s="1468">
        <v>3</v>
      </c>
      <c r="M6" s="1487">
        <v>15396.57964939024</v>
      </c>
      <c r="N6" s="1504">
        <f t="shared" si="4"/>
        <v>42.182409998329426</v>
      </c>
      <c r="O6" s="1489">
        <f t="shared" si="5"/>
        <v>44.40253684034677</v>
      </c>
      <c r="P6" s="1500">
        <v>15962</v>
      </c>
      <c r="Q6" s="1491">
        <f t="shared" si="3"/>
        <v>50.6</v>
      </c>
      <c r="R6" s="1501">
        <f t="shared" si="6"/>
        <v>17558.2</v>
      </c>
      <c r="S6" s="1502"/>
      <c r="T6" s="1505"/>
      <c r="U6" s="1506" t="s">
        <v>586</v>
      </c>
      <c r="V6" s="1494" t="s">
        <v>587</v>
      </c>
      <c r="W6" s="1495" t="s">
        <v>583</v>
      </c>
      <c r="X6" s="1507">
        <v>2313</v>
      </c>
      <c r="Y6" s="1497">
        <v>101951.82</v>
      </c>
      <c r="Z6" s="1486" t="e">
        <f>X6*#REF!</f>
        <v>#REF!</v>
      </c>
      <c r="AA6" s="1498"/>
      <c r="AC6" s="1499"/>
    </row>
    <row r="7" spans="2:29">
      <c r="B7" s="1472">
        <v>5748.75</v>
      </c>
      <c r="C7" s="1468">
        <v>3150</v>
      </c>
      <c r="D7" s="1473">
        <f t="shared" si="0"/>
        <v>6000</v>
      </c>
      <c r="E7" s="1474">
        <v>9050</v>
      </c>
      <c r="F7" s="1473">
        <f t="shared" si="1"/>
        <v>3301.25</v>
      </c>
      <c r="G7" s="1475">
        <f t="shared" si="2"/>
        <v>0.5742552728854099</v>
      </c>
      <c r="J7" s="1476"/>
      <c r="L7" s="1468">
        <v>4</v>
      </c>
      <c r="M7" s="1487">
        <v>17962.676257621944</v>
      </c>
      <c r="N7" s="1504">
        <f t="shared" si="4"/>
        <v>49.212811664717655</v>
      </c>
      <c r="O7" s="1489">
        <f t="shared" si="5"/>
        <v>51.802959647071219</v>
      </c>
      <c r="P7" s="1500">
        <v>18623.490000000002</v>
      </c>
      <c r="Q7" s="1491">
        <f t="shared" si="3"/>
        <v>59.04</v>
      </c>
      <c r="R7" s="1501">
        <f t="shared" si="6"/>
        <v>20486.88</v>
      </c>
      <c r="S7" s="1502"/>
      <c r="T7" s="1505"/>
      <c r="U7" s="1508"/>
      <c r="V7" s="1494" t="s">
        <v>588</v>
      </c>
      <c r="W7" s="1495" t="s">
        <v>583</v>
      </c>
      <c r="X7" s="1507">
        <v>5024</v>
      </c>
      <c r="Y7" s="1497">
        <v>258622.18</v>
      </c>
      <c r="Z7" s="1486" t="e">
        <f>X7*#REF!</f>
        <v>#REF!</v>
      </c>
      <c r="AA7" s="1498"/>
      <c r="AC7" s="1499"/>
    </row>
    <row r="8" spans="2:29">
      <c r="B8" s="1472">
        <v>5748.75</v>
      </c>
      <c r="C8" s="1468">
        <v>3150</v>
      </c>
      <c r="D8" s="1473">
        <f t="shared" si="0"/>
        <v>6000</v>
      </c>
      <c r="E8" s="1474">
        <v>9050</v>
      </c>
      <c r="F8" s="1473">
        <f t="shared" si="1"/>
        <v>3301.25</v>
      </c>
      <c r="G8" s="1475">
        <f t="shared" si="2"/>
        <v>0.5742552728854099</v>
      </c>
      <c r="J8" s="1476"/>
      <c r="L8" s="1468">
        <v>5</v>
      </c>
      <c r="M8" s="1487">
        <v>20528.772865853654</v>
      </c>
      <c r="N8" s="1504">
        <f t="shared" si="4"/>
        <v>56.243213331105899</v>
      </c>
      <c r="O8" s="1489">
        <f t="shared" si="5"/>
        <v>59.203382453795683</v>
      </c>
      <c r="P8" s="1500">
        <v>21284.98</v>
      </c>
      <c r="Q8" s="1491">
        <f t="shared" si="3"/>
        <v>67.47</v>
      </c>
      <c r="R8" s="1501">
        <f t="shared" si="6"/>
        <v>23412.09</v>
      </c>
      <c r="S8" s="1502"/>
      <c r="T8" s="1505"/>
      <c r="U8" s="1508"/>
      <c r="V8" s="1494" t="s">
        <v>589</v>
      </c>
      <c r="W8" s="1495" t="s">
        <v>583</v>
      </c>
      <c r="X8" s="1507">
        <v>13511</v>
      </c>
      <c r="Y8" s="1497">
        <v>794417.88</v>
      </c>
      <c r="Z8" s="1486" t="e">
        <f>X8*#REF!</f>
        <v>#REF!</v>
      </c>
      <c r="AA8" s="1498"/>
      <c r="AC8" s="1499"/>
    </row>
    <row r="9" spans="2:29">
      <c r="B9" s="1472">
        <v>5966</v>
      </c>
      <c r="C9" s="1468">
        <v>3150</v>
      </c>
      <c r="D9" s="1473">
        <f t="shared" si="0"/>
        <v>6000</v>
      </c>
      <c r="E9" s="1474">
        <v>9050</v>
      </c>
      <c r="F9" s="1473">
        <f t="shared" si="1"/>
        <v>3084</v>
      </c>
      <c r="G9" s="1475">
        <f t="shared" si="2"/>
        <v>0.51692926583975862</v>
      </c>
      <c r="J9" s="1476"/>
      <c r="L9" s="1468">
        <v>6</v>
      </c>
      <c r="M9" s="1487">
        <v>23094.869474085361</v>
      </c>
      <c r="N9" s="1504">
        <f t="shared" si="4"/>
        <v>63.273614997494136</v>
      </c>
      <c r="O9" s="1489">
        <f t="shared" si="5"/>
        <v>66.603805260520147</v>
      </c>
      <c r="P9" s="1500">
        <v>23946.47</v>
      </c>
      <c r="Q9" s="1491">
        <f t="shared" si="3"/>
        <v>75.91</v>
      </c>
      <c r="R9" s="1501">
        <f t="shared" si="6"/>
        <v>26340.77</v>
      </c>
      <c r="S9" s="1502"/>
      <c r="T9" s="1505"/>
      <c r="U9" s="1508"/>
      <c r="V9" s="1494" t="s">
        <v>590</v>
      </c>
      <c r="W9" s="1495" t="s">
        <v>583</v>
      </c>
      <c r="X9" s="1507">
        <v>20150</v>
      </c>
      <c r="Y9" s="1497">
        <v>1332257.8500000001</v>
      </c>
      <c r="Z9" s="1486" t="e">
        <f>X9*#REF!</f>
        <v>#REF!</v>
      </c>
      <c r="AA9" s="1498"/>
      <c r="AC9" s="1499"/>
    </row>
    <row r="10" spans="2:29">
      <c r="B10" s="1472">
        <v>6345</v>
      </c>
      <c r="C10" s="1468">
        <v>3288</v>
      </c>
      <c r="D10" s="1473">
        <f t="shared" si="0"/>
        <v>7000</v>
      </c>
      <c r="E10" s="1474">
        <v>9050</v>
      </c>
      <c r="F10" s="1473">
        <f t="shared" si="1"/>
        <v>2705</v>
      </c>
      <c r="G10" s="1475">
        <f t="shared" si="2"/>
        <v>0.42631993695823484</v>
      </c>
      <c r="J10" s="1476"/>
      <c r="L10" s="1468">
        <v>7</v>
      </c>
      <c r="M10" s="1487">
        <v>25660.966082317067</v>
      </c>
      <c r="N10" s="1504">
        <f t="shared" si="4"/>
        <v>70.304016663882379</v>
      </c>
      <c r="O10" s="1489">
        <f t="shared" si="5"/>
        <v>74.004228067244611</v>
      </c>
      <c r="P10" s="1500">
        <v>26604.49</v>
      </c>
      <c r="Q10" s="1491">
        <f t="shared" si="3"/>
        <v>84.34</v>
      </c>
      <c r="R10" s="1501">
        <f t="shared" si="6"/>
        <v>29265.98</v>
      </c>
      <c r="S10" s="1502"/>
      <c r="T10" s="1505"/>
      <c r="U10" s="1508"/>
      <c r="V10" s="1494" t="s">
        <v>591</v>
      </c>
      <c r="W10" s="1495" t="s">
        <v>583</v>
      </c>
      <c r="X10" s="1507">
        <v>20843</v>
      </c>
      <c r="Y10" s="1497">
        <v>1531122.3</v>
      </c>
      <c r="Z10" s="1486" t="e">
        <f>X10*#REF!</f>
        <v>#REF!</v>
      </c>
      <c r="AA10" s="1498"/>
      <c r="AC10" s="1499"/>
    </row>
    <row r="11" spans="2:29">
      <c r="B11" s="1472">
        <v>6420</v>
      </c>
      <c r="C11" s="1468">
        <v>3150</v>
      </c>
      <c r="D11" s="1473">
        <f t="shared" si="0"/>
        <v>7000</v>
      </c>
      <c r="E11" s="1474">
        <v>9050</v>
      </c>
      <c r="F11" s="1473">
        <f t="shared" si="1"/>
        <v>2630</v>
      </c>
      <c r="G11" s="1475">
        <f t="shared" si="2"/>
        <v>0.40965732087227413</v>
      </c>
      <c r="J11" s="1476"/>
      <c r="L11" s="1468">
        <v>8</v>
      </c>
      <c r="M11" s="1487">
        <v>28227.062690548773</v>
      </c>
      <c r="N11" s="1504">
        <f t="shared" si="4"/>
        <v>77.334418330270609</v>
      </c>
      <c r="O11" s="1489">
        <f t="shared" si="5"/>
        <v>81.404650873969061</v>
      </c>
      <c r="P11" s="1500">
        <v>29265.98</v>
      </c>
      <c r="Q11" s="1491">
        <f t="shared" si="3"/>
        <v>92.77</v>
      </c>
      <c r="R11" s="1501">
        <f t="shared" si="6"/>
        <v>32191.19</v>
      </c>
      <c r="S11" s="1502"/>
      <c r="T11" s="1505"/>
      <c r="U11" s="1508"/>
      <c r="V11" s="1494" t="s">
        <v>592</v>
      </c>
      <c r="W11" s="1495" t="s">
        <v>583</v>
      </c>
      <c r="X11" s="1507">
        <v>39390</v>
      </c>
      <c r="Y11" s="1497">
        <v>3183903.63</v>
      </c>
      <c r="Z11" s="1486" t="e">
        <f>X11*#REF!</f>
        <v>#REF!</v>
      </c>
      <c r="AA11" s="1498"/>
      <c r="AC11" s="1499"/>
    </row>
    <row r="12" spans="2:29">
      <c r="B12" s="1472">
        <v>6420</v>
      </c>
      <c r="C12" s="1468">
        <v>3150</v>
      </c>
      <c r="D12" s="1473">
        <f t="shared" si="0"/>
        <v>7000</v>
      </c>
      <c r="E12" s="1474">
        <v>9050</v>
      </c>
      <c r="F12" s="1473">
        <f t="shared" si="1"/>
        <v>2630</v>
      </c>
      <c r="G12" s="1475">
        <f t="shared" si="2"/>
        <v>0.40965732087227413</v>
      </c>
      <c r="J12" s="1476"/>
      <c r="L12" s="1468">
        <v>9</v>
      </c>
      <c r="M12" s="1487">
        <v>30793.15929878048</v>
      </c>
      <c r="N12" s="1504">
        <f t="shared" si="4"/>
        <v>84.364819996658852</v>
      </c>
      <c r="O12" s="1489">
        <f t="shared" si="5"/>
        <v>88.805073680693539</v>
      </c>
      <c r="P12" s="1500">
        <v>31927.47</v>
      </c>
      <c r="Q12" s="1491">
        <f t="shared" si="3"/>
        <v>101.21</v>
      </c>
      <c r="R12" s="1501">
        <f t="shared" si="6"/>
        <v>35119.869999999995</v>
      </c>
      <c r="S12" s="1502"/>
      <c r="T12" s="1505"/>
      <c r="U12" s="1508"/>
      <c r="V12" s="1494" t="s">
        <v>593</v>
      </c>
      <c r="W12" s="1495" t="s">
        <v>583</v>
      </c>
      <c r="X12" s="1507">
        <v>41832</v>
      </c>
      <c r="Y12" s="1497">
        <v>3689585.4</v>
      </c>
      <c r="Z12" s="1486" t="e">
        <f>X12*#REF!</f>
        <v>#REF!</v>
      </c>
      <c r="AA12" s="1498"/>
      <c r="AC12" s="1499"/>
    </row>
    <row r="13" spans="2:29">
      <c r="B13" s="1472">
        <v>7200</v>
      </c>
      <c r="C13" s="1468">
        <v>3150</v>
      </c>
      <c r="D13" s="1473">
        <f t="shared" si="0"/>
        <v>8000</v>
      </c>
      <c r="E13" s="1474">
        <v>9050</v>
      </c>
      <c r="F13" s="1473">
        <f t="shared" si="1"/>
        <v>1850</v>
      </c>
      <c r="G13" s="1475">
        <f t="shared" si="2"/>
        <v>0.25694444444444442</v>
      </c>
      <c r="J13" s="1476"/>
      <c r="L13" s="1468">
        <v>10</v>
      </c>
      <c r="M13" s="1487">
        <v>33359.255907012186</v>
      </c>
      <c r="N13" s="1504">
        <f t="shared" si="4"/>
        <v>91.395221663047082</v>
      </c>
      <c r="O13" s="1489">
        <f t="shared" si="5"/>
        <v>96.205496487417989</v>
      </c>
      <c r="P13" s="1500">
        <v>34588.959999999999</v>
      </c>
      <c r="Q13" s="1491">
        <f t="shared" si="3"/>
        <v>109.65</v>
      </c>
      <c r="R13" s="1501">
        <f t="shared" si="6"/>
        <v>38048.550000000003</v>
      </c>
      <c r="S13" s="1502"/>
      <c r="T13" s="1505"/>
      <c r="U13" s="1508"/>
      <c r="V13" s="1494" t="s">
        <v>594</v>
      </c>
      <c r="W13" s="1495" t="s">
        <v>583</v>
      </c>
      <c r="X13" s="1507">
        <v>32225</v>
      </c>
      <c r="Y13" s="1497">
        <v>3078938.21</v>
      </c>
      <c r="Z13" s="1486" t="e">
        <f>X13*#REF!</f>
        <v>#REF!</v>
      </c>
      <c r="AA13" s="1498"/>
      <c r="AC13" s="1499"/>
    </row>
    <row r="14" spans="2:29">
      <c r="B14" s="1472">
        <v>7200</v>
      </c>
      <c r="C14" s="1468">
        <v>3150</v>
      </c>
      <c r="D14" s="1473">
        <f t="shared" si="0"/>
        <v>8000</v>
      </c>
      <c r="E14" s="1474">
        <v>9050</v>
      </c>
      <c r="F14" s="1473">
        <f t="shared" si="1"/>
        <v>1850</v>
      </c>
      <c r="G14" s="1475">
        <f t="shared" si="2"/>
        <v>0.25694444444444442</v>
      </c>
      <c r="J14" s="1476"/>
      <c r="L14" s="1468">
        <v>11</v>
      </c>
      <c r="M14" s="1487">
        <v>35925.352515243889</v>
      </c>
      <c r="N14" s="1504">
        <f t="shared" si="4"/>
        <v>98.425623329435311</v>
      </c>
      <c r="O14" s="1489">
        <f t="shared" si="5"/>
        <v>103.60591929414244</v>
      </c>
      <c r="P14" s="1500">
        <v>37246.980000000003</v>
      </c>
      <c r="Q14" s="1491">
        <f t="shared" si="3"/>
        <v>118.07</v>
      </c>
      <c r="R14" s="1501">
        <f t="shared" si="6"/>
        <v>40970.29</v>
      </c>
      <c r="S14" s="1502"/>
      <c r="T14" s="1505"/>
      <c r="U14" s="1508"/>
      <c r="V14" s="1494" t="s">
        <v>595</v>
      </c>
      <c r="W14" s="1495" t="s">
        <v>583</v>
      </c>
      <c r="X14" s="1507">
        <v>38674</v>
      </c>
      <c r="Y14" s="1497">
        <v>3980339.86</v>
      </c>
      <c r="Z14" s="1486" t="e">
        <f>X14*#REF!</f>
        <v>#REF!</v>
      </c>
      <c r="AA14" s="1498"/>
      <c r="AC14" s="1499"/>
    </row>
    <row r="15" spans="2:29">
      <c r="B15" s="1472">
        <v>7200</v>
      </c>
      <c r="C15" s="1468">
        <v>3150</v>
      </c>
      <c r="D15" s="1473">
        <f t="shared" si="0"/>
        <v>8000</v>
      </c>
      <c r="E15" s="1474">
        <v>9050</v>
      </c>
      <c r="F15" s="1473">
        <f t="shared" si="1"/>
        <v>1850</v>
      </c>
      <c r="G15" s="1475">
        <f t="shared" si="2"/>
        <v>0.25694444444444442</v>
      </c>
      <c r="J15" s="1476"/>
      <c r="L15" s="1468">
        <v>12</v>
      </c>
      <c r="M15" s="1487">
        <v>38491.449123475599</v>
      </c>
      <c r="N15" s="1504">
        <f t="shared" si="4"/>
        <v>105.45602499582355</v>
      </c>
      <c r="O15" s="1489">
        <f t="shared" si="5"/>
        <v>111.0063421008669</v>
      </c>
      <c r="P15" s="1500">
        <v>39908.47</v>
      </c>
      <c r="Q15" s="1491">
        <f t="shared" si="3"/>
        <v>126.51</v>
      </c>
      <c r="R15" s="1501">
        <f t="shared" si="6"/>
        <v>43898.97</v>
      </c>
      <c r="S15" s="1509"/>
      <c r="T15" s="1505"/>
      <c r="U15" s="1508"/>
      <c r="V15" s="1494" t="s">
        <v>596</v>
      </c>
      <c r="W15" s="1495" t="s">
        <v>583</v>
      </c>
      <c r="X15" s="1507">
        <v>49987</v>
      </c>
      <c r="Y15" s="1497">
        <v>5510842.8899999997</v>
      </c>
      <c r="Z15" s="1486" t="e">
        <f>X15*#REF!</f>
        <v>#REF!</v>
      </c>
      <c r="AA15" s="1498"/>
      <c r="AC15" s="1499"/>
    </row>
    <row r="16" spans="2:29">
      <c r="B16" s="1472">
        <v>7300</v>
      </c>
      <c r="C16" s="1468">
        <v>3150</v>
      </c>
      <c r="D16" s="1473">
        <f t="shared" si="0"/>
        <v>8000</v>
      </c>
      <c r="E16" s="1474">
        <v>9050</v>
      </c>
      <c r="F16" s="1473">
        <f t="shared" si="1"/>
        <v>1750</v>
      </c>
      <c r="G16" s="1475">
        <f t="shared" si="2"/>
        <v>0.23972602739726026</v>
      </c>
      <c r="J16" s="1476"/>
      <c r="L16" s="1468">
        <v>13</v>
      </c>
      <c r="M16" s="1487">
        <v>41057.545731707309</v>
      </c>
      <c r="N16" s="1504">
        <f t="shared" si="4"/>
        <v>112.4864266622118</v>
      </c>
      <c r="O16" s="1489">
        <f t="shared" si="5"/>
        <v>118.40676490759137</v>
      </c>
      <c r="P16" s="1500">
        <v>42569.96</v>
      </c>
      <c r="Q16" s="1491">
        <f t="shared" si="3"/>
        <v>134.94999999999999</v>
      </c>
      <c r="R16" s="1501">
        <f t="shared" si="6"/>
        <v>46827.649999999994</v>
      </c>
      <c r="T16" s="1505"/>
      <c r="U16" s="1508"/>
      <c r="V16" s="1494" t="s">
        <v>597</v>
      </c>
      <c r="W16" s="1495" t="s">
        <v>583</v>
      </c>
      <c r="X16" s="1507">
        <v>33708</v>
      </c>
      <c r="Y16" s="1497">
        <v>3964887.36</v>
      </c>
      <c r="Z16" s="1486" t="e">
        <f>X16*#REF!</f>
        <v>#REF!</v>
      </c>
      <c r="AA16" s="1498"/>
      <c r="AC16" s="1499"/>
    </row>
    <row r="17" spans="2:29">
      <c r="B17" s="1472">
        <v>7300</v>
      </c>
      <c r="C17" s="1468">
        <v>3150</v>
      </c>
      <c r="D17" s="1473">
        <f t="shared" si="0"/>
        <v>8000</v>
      </c>
      <c r="E17" s="1474">
        <v>9050</v>
      </c>
      <c r="F17" s="1473">
        <f t="shared" si="1"/>
        <v>1750</v>
      </c>
      <c r="G17" s="1475">
        <f t="shared" si="2"/>
        <v>0.23972602739726026</v>
      </c>
      <c r="J17" s="1476"/>
      <c r="L17" s="1468">
        <v>14</v>
      </c>
      <c r="M17" s="1487">
        <v>43623.642339939011</v>
      </c>
      <c r="N17" s="1504">
        <f t="shared" si="4"/>
        <v>119.51682832860003</v>
      </c>
      <c r="O17" s="1489">
        <f t="shared" si="5"/>
        <v>125.80718771431583</v>
      </c>
      <c r="P17" s="1500">
        <v>45227.98</v>
      </c>
      <c r="Q17" s="1491">
        <f t="shared" si="3"/>
        <v>143.37</v>
      </c>
      <c r="R17" s="1501">
        <f t="shared" si="6"/>
        <v>49749.39</v>
      </c>
      <c r="T17" s="1505"/>
      <c r="U17" s="1508"/>
      <c r="V17" s="1494" t="s">
        <v>598</v>
      </c>
      <c r="W17" s="1495" t="s">
        <v>583</v>
      </c>
      <c r="X17" s="1507">
        <v>34866</v>
      </c>
      <c r="Y17" s="1497">
        <v>4356925.0199999996</v>
      </c>
      <c r="Z17" s="1486" t="e">
        <f>X17*#REF!</f>
        <v>#REF!</v>
      </c>
      <c r="AA17" s="1498"/>
      <c r="AC17" s="1499"/>
    </row>
    <row r="18" spans="2:29">
      <c r="B18" s="1472">
        <v>7300</v>
      </c>
      <c r="C18" s="1468">
        <v>3288</v>
      </c>
      <c r="D18" s="1473">
        <f t="shared" si="0"/>
        <v>8000</v>
      </c>
      <c r="E18" s="1474">
        <v>9050</v>
      </c>
      <c r="F18" s="1473">
        <f t="shared" si="1"/>
        <v>1750</v>
      </c>
      <c r="G18" s="1475">
        <f t="shared" si="2"/>
        <v>0.23972602739726026</v>
      </c>
      <c r="J18" s="1476"/>
      <c r="L18" s="1468">
        <v>15</v>
      </c>
      <c r="M18" s="1487">
        <v>46189.738948170721</v>
      </c>
      <c r="N18" s="1504">
        <f t="shared" si="4"/>
        <v>126.54722999498827</v>
      </c>
      <c r="O18" s="1489">
        <f t="shared" si="5"/>
        <v>133.20761052104029</v>
      </c>
      <c r="P18" s="1500">
        <v>47889.469999999994</v>
      </c>
      <c r="Q18" s="1491">
        <f t="shared" si="3"/>
        <v>151.81</v>
      </c>
      <c r="R18" s="1501">
        <f t="shared" si="6"/>
        <v>52678.07</v>
      </c>
      <c r="T18" s="1505"/>
      <c r="U18" s="1508"/>
      <c r="V18" s="1494" t="s">
        <v>599</v>
      </c>
      <c r="W18" s="1495" t="s">
        <v>583</v>
      </c>
      <c r="X18" s="1507">
        <v>19628</v>
      </c>
      <c r="Y18" s="1497">
        <v>2597688.09</v>
      </c>
      <c r="Z18" s="1486" t="e">
        <f>X18*#REF!</f>
        <v>#REF!</v>
      </c>
      <c r="AA18" s="1498"/>
      <c r="AC18" s="1499"/>
    </row>
    <row r="19" spans="2:29">
      <c r="B19" s="1472">
        <v>7497.1</v>
      </c>
      <c r="C19" s="1468">
        <v>3150</v>
      </c>
      <c r="D19" s="1473">
        <f t="shared" si="0"/>
        <v>8000</v>
      </c>
      <c r="E19" s="1474">
        <v>9050</v>
      </c>
      <c r="F19" s="1473">
        <f t="shared" si="1"/>
        <v>1552.8999999999996</v>
      </c>
      <c r="G19" s="1475">
        <f t="shared" si="2"/>
        <v>0.207133424924304</v>
      </c>
      <c r="J19" s="1476"/>
      <c r="L19" s="1468">
        <v>16</v>
      </c>
      <c r="M19" s="1487">
        <v>48755.835556402424</v>
      </c>
      <c r="N19" s="1504">
        <f t="shared" si="4"/>
        <v>133.5776316613765</v>
      </c>
      <c r="O19" s="1489">
        <f t="shared" si="5"/>
        <v>140.60803332776473</v>
      </c>
      <c r="P19" s="1500">
        <v>50550.96</v>
      </c>
      <c r="Q19" s="1491">
        <f t="shared" si="3"/>
        <v>160.25</v>
      </c>
      <c r="R19" s="1501">
        <f t="shared" si="6"/>
        <v>55606.75</v>
      </c>
      <c r="T19" s="1510"/>
      <c r="U19" s="1508"/>
      <c r="V19" s="1494" t="s">
        <v>600</v>
      </c>
      <c r="W19" s="1495" t="s">
        <v>583</v>
      </c>
      <c r="X19" s="1507">
        <v>22396</v>
      </c>
      <c r="Y19" s="1497">
        <v>3128079.24</v>
      </c>
      <c r="Z19" s="1486" t="e">
        <f>X19*#REF!</f>
        <v>#REF!</v>
      </c>
      <c r="AA19" s="1498"/>
      <c r="AC19" s="1499"/>
    </row>
    <row r="20" spans="2:29">
      <c r="B20" s="1472">
        <v>7497.1</v>
      </c>
      <c r="C20" s="1468">
        <v>3150</v>
      </c>
      <c r="D20" s="1473">
        <f t="shared" si="0"/>
        <v>8000</v>
      </c>
      <c r="E20" s="1474">
        <v>9050</v>
      </c>
      <c r="F20" s="1473">
        <f t="shared" si="1"/>
        <v>1552.8999999999996</v>
      </c>
      <c r="G20" s="1475">
        <f t="shared" si="2"/>
        <v>0.207133424924304</v>
      </c>
      <c r="J20" s="1476"/>
      <c r="L20" s="1468">
        <v>17</v>
      </c>
      <c r="M20" s="1487">
        <v>51321.932164634134</v>
      </c>
      <c r="N20" s="1504">
        <f t="shared" si="4"/>
        <v>140.60803332776476</v>
      </c>
      <c r="O20" s="1489">
        <f t="shared" si="5"/>
        <v>148.00845613448922</v>
      </c>
      <c r="P20" s="1500">
        <v>53212.45</v>
      </c>
      <c r="Q20" s="1491">
        <f t="shared" si="3"/>
        <v>168.69</v>
      </c>
      <c r="R20" s="1501">
        <f t="shared" si="6"/>
        <v>58535.43</v>
      </c>
      <c r="U20" s="1508"/>
      <c r="V20" s="1494" t="s">
        <v>601</v>
      </c>
      <c r="W20" s="1495" t="s">
        <v>583</v>
      </c>
      <c r="X20" s="1507">
        <v>2603</v>
      </c>
      <c r="Y20" s="1497">
        <v>382730.4</v>
      </c>
      <c r="Z20" s="1486" t="e">
        <f>X20*#REF!</f>
        <v>#REF!</v>
      </c>
      <c r="AA20" s="1498"/>
      <c r="AC20" s="1499"/>
    </row>
    <row r="21" spans="2:29">
      <c r="B21" s="1472">
        <v>7497.1</v>
      </c>
      <c r="C21" s="1468">
        <v>3288</v>
      </c>
      <c r="D21" s="1473">
        <f t="shared" si="0"/>
        <v>8000</v>
      </c>
      <c r="E21" s="1474">
        <v>9050</v>
      </c>
      <c r="F21" s="1473">
        <f t="shared" si="1"/>
        <v>1552.8999999999996</v>
      </c>
      <c r="G21" s="1475">
        <f t="shared" si="2"/>
        <v>0.207133424924304</v>
      </c>
      <c r="J21" s="1476"/>
      <c r="L21" s="1468">
        <v>18</v>
      </c>
      <c r="M21" s="1487">
        <v>53888.028772865837</v>
      </c>
      <c r="N21" s="1504">
        <f t="shared" si="4"/>
        <v>147.63843499415299</v>
      </c>
      <c r="O21" s="1489">
        <f t="shared" si="5"/>
        <v>155.40887894121369</v>
      </c>
      <c r="P21" s="1500">
        <v>55870.469999999994</v>
      </c>
      <c r="Q21" s="1491">
        <f t="shared" si="3"/>
        <v>177.11</v>
      </c>
      <c r="R21" s="1501">
        <f t="shared" si="6"/>
        <v>61457.170000000006</v>
      </c>
      <c r="U21" s="1508"/>
      <c r="V21" s="1494" t="s">
        <v>602</v>
      </c>
      <c r="W21" s="1495" t="s">
        <v>583</v>
      </c>
      <c r="X21" s="1507">
        <v>4917</v>
      </c>
      <c r="Y21" s="1497">
        <v>759319.43</v>
      </c>
      <c r="Z21" s="1486" t="e">
        <f>X21*#REF!</f>
        <v>#REF!</v>
      </c>
      <c r="AA21" s="1498"/>
      <c r="AC21" s="1499"/>
    </row>
    <row r="22" spans="2:29">
      <c r="B22" s="1472">
        <v>7497.1</v>
      </c>
      <c r="C22" s="1468">
        <v>3288</v>
      </c>
      <c r="D22" s="1473">
        <f t="shared" si="0"/>
        <v>8000</v>
      </c>
      <c r="E22" s="1474">
        <v>9050</v>
      </c>
      <c r="F22" s="1473">
        <f t="shared" si="1"/>
        <v>1552.8999999999996</v>
      </c>
      <c r="G22" s="1475">
        <f t="shared" si="2"/>
        <v>0.207133424924304</v>
      </c>
      <c r="J22" s="1476"/>
      <c r="L22" s="1468">
        <v>19</v>
      </c>
      <c r="M22" s="1487">
        <v>56454.125381097547</v>
      </c>
      <c r="N22" s="1504">
        <f t="shared" si="4"/>
        <v>154.66883666054122</v>
      </c>
      <c r="O22" s="1489">
        <f t="shared" si="5"/>
        <v>162.80930174793812</v>
      </c>
      <c r="P22" s="1500">
        <v>58531.96</v>
      </c>
      <c r="Q22" s="1491">
        <f t="shared" si="3"/>
        <v>185.55</v>
      </c>
      <c r="R22" s="1501">
        <f t="shared" si="6"/>
        <v>64385.850000000006</v>
      </c>
      <c r="U22" s="1508"/>
      <c r="V22" s="1494" t="s">
        <v>603</v>
      </c>
      <c r="W22" s="1495" t="s">
        <v>583</v>
      </c>
      <c r="X22" s="1507">
        <v>2429</v>
      </c>
      <c r="Y22" s="1497">
        <v>392695.38</v>
      </c>
      <c r="Z22" s="1486" t="e">
        <f>X22*#REF!</f>
        <v>#REF!</v>
      </c>
      <c r="AA22" s="1498"/>
      <c r="AC22" s="1499"/>
    </row>
    <row r="23" spans="2:29">
      <c r="B23" s="1472">
        <v>7551.85</v>
      </c>
      <c r="C23" s="1468">
        <v>3288</v>
      </c>
      <c r="D23" s="1473">
        <f t="shared" si="0"/>
        <v>8000</v>
      </c>
      <c r="E23" s="1474">
        <v>9050</v>
      </c>
      <c r="F23" s="1473">
        <f t="shared" si="1"/>
        <v>1498.1499999999996</v>
      </c>
      <c r="G23" s="1475">
        <f t="shared" si="2"/>
        <v>0.19838185345312731</v>
      </c>
      <c r="J23" s="1476"/>
      <c r="L23" s="1468">
        <v>20</v>
      </c>
      <c r="M23" s="1487">
        <v>59020.221989329257</v>
      </c>
      <c r="N23" s="1504">
        <f t="shared" si="4"/>
        <v>161.69923832692947</v>
      </c>
      <c r="O23" s="1489">
        <f t="shared" si="5"/>
        <v>170.20972455466261</v>
      </c>
      <c r="P23" s="1500">
        <v>61193.45</v>
      </c>
      <c r="Q23" s="1491">
        <f t="shared" si="3"/>
        <v>193.99</v>
      </c>
      <c r="R23" s="1501">
        <f t="shared" si="6"/>
        <v>67314.53</v>
      </c>
      <c r="U23" s="1508"/>
      <c r="V23" s="1494" t="s">
        <v>604</v>
      </c>
      <c r="W23" s="1495" t="s">
        <v>583</v>
      </c>
      <c r="X23" s="1507">
        <v>1465</v>
      </c>
      <c r="Y23" s="1497">
        <v>246591.77</v>
      </c>
      <c r="Z23" s="1486" t="e">
        <f>X23*#REF!</f>
        <v>#REF!</v>
      </c>
      <c r="AA23" s="1498"/>
      <c r="AC23" s="1499"/>
    </row>
    <row r="24" spans="2:29" ht="15" thickBot="1">
      <c r="B24" s="1472">
        <v>7865.75</v>
      </c>
      <c r="C24" s="1468">
        <v>3150</v>
      </c>
      <c r="D24" s="1473">
        <f t="shared" si="0"/>
        <v>8000</v>
      </c>
      <c r="E24" s="1474">
        <v>9050</v>
      </c>
      <c r="F24" s="1473">
        <f t="shared" si="1"/>
        <v>1184.25</v>
      </c>
      <c r="G24" s="1475">
        <f t="shared" si="2"/>
        <v>0.15055779804850142</v>
      </c>
      <c r="J24" s="1476"/>
      <c r="L24" s="1468">
        <v>21</v>
      </c>
      <c r="M24" s="1487">
        <v>61586.318597560959</v>
      </c>
      <c r="N24" s="1504">
        <f t="shared" si="4"/>
        <v>168.7296399933177</v>
      </c>
      <c r="O24" s="1511">
        <f t="shared" si="5"/>
        <v>177.61014736138708</v>
      </c>
      <c r="P24" s="1500">
        <v>63854.94</v>
      </c>
      <c r="Q24" s="1491">
        <f t="shared" si="3"/>
        <v>202.42</v>
      </c>
      <c r="R24" s="1501">
        <f t="shared" si="6"/>
        <v>70239.739999999991</v>
      </c>
      <c r="U24" s="1512"/>
      <c r="V24" s="1494" t="s">
        <v>605</v>
      </c>
      <c r="W24" s="1495" t="s">
        <v>583</v>
      </c>
      <c r="X24" s="1507">
        <v>2664</v>
      </c>
      <c r="Y24" s="1497">
        <v>469902.96</v>
      </c>
      <c r="Z24" s="1486" t="e">
        <f>X24*#REF!</f>
        <v>#REF!</v>
      </c>
      <c r="AA24" s="1498"/>
      <c r="AC24" s="1499"/>
    </row>
    <row r="25" spans="2:29" ht="19.25" customHeight="1">
      <c r="B25" s="1472">
        <v>7865.75</v>
      </c>
      <c r="C25" s="1468">
        <v>3150</v>
      </c>
      <c r="D25" s="1473">
        <f t="shared" si="0"/>
        <v>8000</v>
      </c>
      <c r="E25" s="1474">
        <v>9050</v>
      </c>
      <c r="F25" s="1473">
        <f t="shared" si="1"/>
        <v>1184.25</v>
      </c>
      <c r="G25" s="1475">
        <f t="shared" si="2"/>
        <v>0.15055779804850142</v>
      </c>
      <c r="J25" s="1476"/>
      <c r="L25" s="1468">
        <v>22</v>
      </c>
      <c r="M25" s="1513">
        <v>63895.805544969488</v>
      </c>
      <c r="N25" s="1514">
        <f t="shared" si="4"/>
        <v>175.05700149306708</v>
      </c>
      <c r="O25" s="1515">
        <f t="shared" si="5"/>
        <v>184.27052788743904</v>
      </c>
      <c r="P25" s="1500">
        <v>66249.239999999991</v>
      </c>
      <c r="Q25" s="1491">
        <f t="shared" si="3"/>
        <v>210.01</v>
      </c>
      <c r="R25" s="1501">
        <f t="shared" si="6"/>
        <v>72873.47</v>
      </c>
      <c r="V25" s="1494" t="s">
        <v>606</v>
      </c>
      <c r="W25" s="1495" t="s">
        <v>583</v>
      </c>
      <c r="X25" s="1496">
        <v>520</v>
      </c>
      <c r="Y25" s="1497">
        <v>99980.4</v>
      </c>
      <c r="Z25" s="1486" t="e">
        <f>X25*#REF!</f>
        <v>#REF!</v>
      </c>
      <c r="AA25" s="1498"/>
      <c r="AC25" s="1499"/>
    </row>
    <row r="26" spans="2:29" ht="19.25" customHeight="1">
      <c r="B26" s="1472">
        <v>7865.75</v>
      </c>
      <c r="C26" s="1468">
        <v>3288</v>
      </c>
      <c r="D26" s="1473">
        <f t="shared" si="0"/>
        <v>8000</v>
      </c>
      <c r="E26" s="1474">
        <v>9050</v>
      </c>
      <c r="F26" s="1473">
        <f t="shared" si="1"/>
        <v>1184.25</v>
      </c>
      <c r="G26" s="1475">
        <f t="shared" si="2"/>
        <v>0.15055779804850142</v>
      </c>
      <c r="J26" s="1476"/>
      <c r="L26" s="1468">
        <v>23</v>
      </c>
      <c r="M26" s="1516">
        <v>66718.511814024372</v>
      </c>
      <c r="N26" s="1517">
        <f t="shared" si="4"/>
        <v>182.79044332609416</v>
      </c>
      <c r="O26" s="1518">
        <f t="shared" si="5"/>
        <v>192.41099297483598</v>
      </c>
      <c r="P26" s="1500">
        <v>69174.45</v>
      </c>
      <c r="Q26" s="1491">
        <f t="shared" si="3"/>
        <v>219.29</v>
      </c>
      <c r="R26" s="1501">
        <f t="shared" si="6"/>
        <v>76093.62999999999</v>
      </c>
      <c r="V26" s="1494" t="s">
        <v>607</v>
      </c>
      <c r="W26" s="1495" t="s">
        <v>583</v>
      </c>
      <c r="X26" s="1496">
        <v>143</v>
      </c>
      <c r="Y26" s="1497">
        <v>28658.63</v>
      </c>
      <c r="Z26" s="1486" t="e">
        <f>X26*#REF!</f>
        <v>#REF!</v>
      </c>
      <c r="AA26" s="1498"/>
      <c r="AC26" s="1499"/>
    </row>
    <row r="27" spans="2:29" ht="19.25" customHeight="1">
      <c r="B27" s="1472">
        <v>8152</v>
      </c>
      <c r="C27" s="1468">
        <v>3288</v>
      </c>
      <c r="D27" s="1473">
        <f t="shared" si="0"/>
        <v>9000</v>
      </c>
      <c r="E27" s="1519">
        <v>12500</v>
      </c>
      <c r="F27" s="1473">
        <f t="shared" si="1"/>
        <v>4348</v>
      </c>
      <c r="G27" s="1475">
        <f t="shared" si="2"/>
        <v>0.53336604514229635</v>
      </c>
      <c r="H27" s="1520">
        <v>38</v>
      </c>
      <c r="J27" s="1521">
        <f>AVERAGE(B27:B64)</f>
        <v>10505.995263157894</v>
      </c>
      <c r="L27" s="1468">
        <v>24</v>
      </c>
      <c r="M27" s="1516">
        <v>69541.218083079249</v>
      </c>
      <c r="N27" s="1517">
        <f t="shared" si="4"/>
        <v>190.52388515912122</v>
      </c>
      <c r="O27" s="1518">
        <f t="shared" si="5"/>
        <v>200.55145806223288</v>
      </c>
      <c r="P27" s="1500">
        <v>72099.66</v>
      </c>
      <c r="Q27" s="1491">
        <f t="shared" si="3"/>
        <v>228.56</v>
      </c>
      <c r="R27" s="1501">
        <f t="shared" si="6"/>
        <v>79310.320000000007</v>
      </c>
      <c r="V27" s="1522" t="s">
        <v>608</v>
      </c>
      <c r="W27" s="1523" t="s">
        <v>583</v>
      </c>
      <c r="X27" s="1524">
        <v>14784</v>
      </c>
      <c r="Y27" s="1525">
        <v>2442645.52</v>
      </c>
      <c r="Z27" s="1486">
        <v>2442646</v>
      </c>
      <c r="AA27" s="1498"/>
      <c r="AC27" s="1499"/>
    </row>
    <row r="28" spans="2:29" ht="19.25" customHeight="1" thickBot="1">
      <c r="B28" s="1472">
        <v>8760</v>
      </c>
      <c r="C28" s="1468">
        <v>3150</v>
      </c>
      <c r="D28" s="1473">
        <f t="shared" si="0"/>
        <v>9000</v>
      </c>
      <c r="E28" s="1519">
        <v>12500</v>
      </c>
      <c r="F28" s="1473">
        <f t="shared" si="1"/>
        <v>3740</v>
      </c>
      <c r="G28" s="1475">
        <f t="shared" si="2"/>
        <v>0.4269406392694064</v>
      </c>
      <c r="J28" s="1476"/>
      <c r="L28" s="1468">
        <v>25</v>
      </c>
      <c r="M28" s="1526">
        <v>71850.705030487778</v>
      </c>
      <c r="N28" s="1527">
        <f t="shared" si="4"/>
        <v>196.85124665887062</v>
      </c>
      <c r="O28" s="1528">
        <f t="shared" si="5"/>
        <v>207.21183858828488</v>
      </c>
      <c r="P28" s="1529">
        <v>74497.429999999993</v>
      </c>
      <c r="Q28" s="1491">
        <f t="shared" si="3"/>
        <v>236.16</v>
      </c>
      <c r="R28" s="1530">
        <f t="shared" si="6"/>
        <v>81947.520000000004</v>
      </c>
      <c r="V28" s="1531" t="s">
        <v>609</v>
      </c>
      <c r="W28" s="1532"/>
      <c r="X28" s="1533"/>
      <c r="Y28" s="1534">
        <f>SUM(Y4:Y27)</f>
        <v>42376050.320000015</v>
      </c>
      <c r="Z28" s="1486" t="e">
        <f>SUM(Z4:Z27)</f>
        <v>#REF!</v>
      </c>
      <c r="AA28" s="1498"/>
      <c r="AC28" s="1499"/>
    </row>
    <row r="29" spans="2:29">
      <c r="B29" s="1472">
        <v>9001</v>
      </c>
      <c r="C29" s="1468">
        <v>3150</v>
      </c>
      <c r="D29" s="1473">
        <f t="shared" si="0"/>
        <v>10000</v>
      </c>
      <c r="E29" s="1519">
        <v>12500</v>
      </c>
      <c r="F29" s="1473">
        <f t="shared" si="1"/>
        <v>3499</v>
      </c>
      <c r="G29" s="1475">
        <f t="shared" si="2"/>
        <v>0.38873458504610597</v>
      </c>
      <c r="J29" s="1476"/>
      <c r="M29" s="1535"/>
    </row>
    <row r="30" spans="2:29">
      <c r="B30" s="1472">
        <v>9029</v>
      </c>
      <c r="C30" s="1468">
        <v>3288</v>
      </c>
      <c r="D30" s="1473">
        <f t="shared" si="0"/>
        <v>10000</v>
      </c>
      <c r="E30" s="1519">
        <v>12500</v>
      </c>
      <c r="F30" s="1473">
        <f t="shared" si="1"/>
        <v>3471</v>
      </c>
      <c r="G30" s="1475">
        <f t="shared" si="2"/>
        <v>0.38442795436925464</v>
      </c>
      <c r="J30" s="1476"/>
      <c r="V30" s="1468" t="s">
        <v>610</v>
      </c>
    </row>
    <row r="31" spans="2:29">
      <c r="B31" s="1472">
        <v>9125</v>
      </c>
      <c r="C31" s="1468">
        <v>3150</v>
      </c>
      <c r="D31" s="1473">
        <f t="shared" si="0"/>
        <v>10000</v>
      </c>
      <c r="E31" s="1519">
        <v>12500</v>
      </c>
      <c r="F31" s="1473">
        <f t="shared" si="1"/>
        <v>3375</v>
      </c>
      <c r="G31" s="1475">
        <f t="shared" si="2"/>
        <v>0.36986301369863012</v>
      </c>
      <c r="J31" s="1476"/>
    </row>
    <row r="32" spans="2:29">
      <c r="B32" s="1472">
        <v>9125</v>
      </c>
      <c r="C32" s="1468">
        <v>3150</v>
      </c>
      <c r="D32" s="1473">
        <f t="shared" si="0"/>
        <v>10000</v>
      </c>
      <c r="E32" s="1519">
        <v>12500</v>
      </c>
      <c r="F32" s="1473">
        <f t="shared" si="1"/>
        <v>3375</v>
      </c>
      <c r="G32" s="1475">
        <f t="shared" si="2"/>
        <v>0.36986301369863012</v>
      </c>
      <c r="J32" s="1476"/>
      <c r="Z32" s="1486" t="e">
        <f>Z28-Z27</f>
        <v>#REF!</v>
      </c>
    </row>
    <row r="33" spans="2:10">
      <c r="B33" s="1472">
        <v>9125</v>
      </c>
      <c r="C33" s="1468">
        <v>3150</v>
      </c>
      <c r="D33" s="1473">
        <f t="shared" si="0"/>
        <v>10000</v>
      </c>
      <c r="E33" s="1519">
        <v>12500</v>
      </c>
      <c r="F33" s="1473">
        <f t="shared" si="1"/>
        <v>3375</v>
      </c>
      <c r="G33" s="1475">
        <f t="shared" si="2"/>
        <v>0.36986301369863012</v>
      </c>
      <c r="J33" s="1476"/>
    </row>
    <row r="34" spans="2:10">
      <c r="B34" s="1472">
        <v>9125</v>
      </c>
      <c r="C34" s="1468">
        <v>3150</v>
      </c>
      <c r="D34" s="1473">
        <f t="shared" si="0"/>
        <v>10000</v>
      </c>
      <c r="E34" s="1519">
        <v>12500</v>
      </c>
      <c r="F34" s="1473">
        <f t="shared" si="1"/>
        <v>3375</v>
      </c>
      <c r="G34" s="1475">
        <f t="shared" si="2"/>
        <v>0.36986301369863012</v>
      </c>
      <c r="J34" s="1476"/>
    </row>
    <row r="35" spans="2:10">
      <c r="B35" s="1472">
        <v>9125</v>
      </c>
      <c r="C35" s="1468">
        <v>3150</v>
      </c>
      <c r="D35" s="1473">
        <f t="shared" si="0"/>
        <v>10000</v>
      </c>
      <c r="E35" s="1519">
        <v>12500</v>
      </c>
      <c r="F35" s="1473">
        <f t="shared" si="1"/>
        <v>3375</v>
      </c>
      <c r="G35" s="1475">
        <f t="shared" si="2"/>
        <v>0.36986301369863012</v>
      </c>
      <c r="J35" s="1476"/>
    </row>
    <row r="36" spans="2:10">
      <c r="B36" s="1472">
        <v>9125</v>
      </c>
      <c r="C36" s="1468">
        <v>3288</v>
      </c>
      <c r="D36" s="1473">
        <f t="shared" si="0"/>
        <v>10000</v>
      </c>
      <c r="E36" s="1519">
        <v>12500</v>
      </c>
      <c r="F36" s="1473">
        <f t="shared" si="1"/>
        <v>3375</v>
      </c>
      <c r="G36" s="1475">
        <f t="shared" si="2"/>
        <v>0.36986301369863012</v>
      </c>
      <c r="J36" s="1476"/>
    </row>
    <row r="37" spans="2:10">
      <c r="B37" s="1472">
        <v>9125</v>
      </c>
      <c r="C37" s="1468">
        <v>3288</v>
      </c>
      <c r="D37" s="1473">
        <f t="shared" si="0"/>
        <v>10000</v>
      </c>
      <c r="E37" s="1519">
        <v>12500</v>
      </c>
      <c r="F37" s="1473">
        <f t="shared" si="1"/>
        <v>3375</v>
      </c>
      <c r="G37" s="1475">
        <f t="shared" si="2"/>
        <v>0.36986301369863012</v>
      </c>
      <c r="J37" s="1476"/>
    </row>
    <row r="38" spans="2:10">
      <c r="B38" s="1472">
        <v>9125</v>
      </c>
      <c r="C38" s="1468">
        <v>3288</v>
      </c>
      <c r="D38" s="1473">
        <f t="shared" si="0"/>
        <v>10000</v>
      </c>
      <c r="E38" s="1519">
        <v>12500</v>
      </c>
      <c r="F38" s="1473">
        <f t="shared" si="1"/>
        <v>3375</v>
      </c>
      <c r="G38" s="1475">
        <f t="shared" si="2"/>
        <v>0.36986301369863012</v>
      </c>
      <c r="J38" s="1476"/>
    </row>
    <row r="39" spans="2:10">
      <c r="B39" s="1472">
        <v>9125</v>
      </c>
      <c r="C39" s="1468">
        <v>3288</v>
      </c>
      <c r="D39" s="1473">
        <f t="shared" si="0"/>
        <v>10000</v>
      </c>
      <c r="E39" s="1519">
        <v>12500</v>
      </c>
      <c r="F39" s="1473">
        <f t="shared" si="1"/>
        <v>3375</v>
      </c>
      <c r="G39" s="1475">
        <f t="shared" si="2"/>
        <v>0.36986301369863012</v>
      </c>
      <c r="J39" s="1476"/>
    </row>
    <row r="40" spans="2:10">
      <c r="B40" s="1472">
        <v>9125</v>
      </c>
      <c r="C40" s="1468">
        <v>3288</v>
      </c>
      <c r="D40" s="1473">
        <f t="shared" si="0"/>
        <v>10000</v>
      </c>
      <c r="E40" s="1519">
        <v>12500</v>
      </c>
      <c r="F40" s="1473">
        <f t="shared" si="1"/>
        <v>3375</v>
      </c>
      <c r="G40" s="1475">
        <f t="shared" si="2"/>
        <v>0.36986301369863012</v>
      </c>
      <c r="J40" s="1476"/>
    </row>
    <row r="41" spans="2:10">
      <c r="B41" s="1472">
        <v>9600</v>
      </c>
      <c r="C41" s="1468">
        <v>3150</v>
      </c>
      <c r="D41" s="1473">
        <f t="shared" si="0"/>
        <v>10000</v>
      </c>
      <c r="E41" s="1519">
        <v>12500</v>
      </c>
      <c r="F41" s="1473">
        <f t="shared" si="1"/>
        <v>2900</v>
      </c>
      <c r="G41" s="1475">
        <f t="shared" si="2"/>
        <v>0.30208333333333331</v>
      </c>
      <c r="J41" s="1476"/>
    </row>
    <row r="42" spans="2:10">
      <c r="B42" s="1472">
        <v>10220</v>
      </c>
      <c r="C42" s="1468">
        <v>3288</v>
      </c>
      <c r="D42" s="1473">
        <f t="shared" si="0"/>
        <v>11000</v>
      </c>
      <c r="E42" s="1519">
        <f t="shared" ref="E42:E64" si="7">IF(B42&lt;12500,12500,12500)</f>
        <v>12500</v>
      </c>
      <c r="F42" s="1473">
        <f t="shared" si="1"/>
        <v>2280</v>
      </c>
      <c r="G42" s="1475">
        <f t="shared" si="2"/>
        <v>0.22309197651663404</v>
      </c>
      <c r="J42" s="1476"/>
    </row>
    <row r="43" spans="2:10">
      <c r="B43" s="1472">
        <v>10453.6</v>
      </c>
      <c r="C43" s="1468">
        <v>3150</v>
      </c>
      <c r="D43" s="1473">
        <f t="shared" si="0"/>
        <v>11000</v>
      </c>
      <c r="E43" s="1519">
        <f t="shared" si="7"/>
        <v>12500</v>
      </c>
      <c r="F43" s="1473">
        <f t="shared" si="1"/>
        <v>2046.3999999999996</v>
      </c>
      <c r="G43" s="1475">
        <f t="shared" si="2"/>
        <v>0.19576031223693269</v>
      </c>
      <c r="J43" s="1476"/>
    </row>
    <row r="44" spans="2:10">
      <c r="B44" s="1472">
        <v>10453.6</v>
      </c>
      <c r="C44" s="1468">
        <v>3150</v>
      </c>
      <c r="D44" s="1473">
        <f t="shared" si="0"/>
        <v>11000</v>
      </c>
      <c r="E44" s="1519">
        <f t="shared" si="7"/>
        <v>12500</v>
      </c>
      <c r="F44" s="1473">
        <f t="shared" si="1"/>
        <v>2046.3999999999996</v>
      </c>
      <c r="G44" s="1475">
        <f t="shared" si="2"/>
        <v>0.19576031223693269</v>
      </c>
      <c r="J44" s="1476"/>
    </row>
    <row r="45" spans="2:10">
      <c r="B45" s="1472">
        <v>10950</v>
      </c>
      <c r="C45" s="1468">
        <v>3150</v>
      </c>
      <c r="D45" s="1473">
        <f t="shared" si="0"/>
        <v>11000</v>
      </c>
      <c r="E45" s="1519">
        <f t="shared" si="7"/>
        <v>12500</v>
      </c>
      <c r="F45" s="1473">
        <f t="shared" si="1"/>
        <v>1550</v>
      </c>
      <c r="G45" s="1475">
        <f t="shared" si="2"/>
        <v>0.14155251141552511</v>
      </c>
      <c r="J45" s="1476"/>
    </row>
    <row r="46" spans="2:10">
      <c r="B46" s="1472">
        <v>10950</v>
      </c>
      <c r="C46" s="1468">
        <v>3150</v>
      </c>
      <c r="D46" s="1473">
        <f t="shared" si="0"/>
        <v>11000</v>
      </c>
      <c r="E46" s="1519">
        <f t="shared" si="7"/>
        <v>12500</v>
      </c>
      <c r="F46" s="1473">
        <f t="shared" si="1"/>
        <v>1550</v>
      </c>
      <c r="G46" s="1475">
        <f t="shared" si="2"/>
        <v>0.14155251141552511</v>
      </c>
      <c r="J46" s="1476"/>
    </row>
    <row r="47" spans="2:10">
      <c r="B47" s="1472">
        <v>10950</v>
      </c>
      <c r="C47" s="1468">
        <v>3150</v>
      </c>
      <c r="D47" s="1473">
        <f t="shared" si="0"/>
        <v>11000</v>
      </c>
      <c r="E47" s="1519">
        <f t="shared" si="7"/>
        <v>12500</v>
      </c>
      <c r="F47" s="1473">
        <f t="shared" si="1"/>
        <v>1550</v>
      </c>
      <c r="G47" s="1475">
        <f t="shared" si="2"/>
        <v>0.14155251141552511</v>
      </c>
      <c r="J47" s="1476"/>
    </row>
    <row r="48" spans="2:10">
      <c r="B48" s="1472">
        <v>10950</v>
      </c>
      <c r="C48" s="1468">
        <v>3150</v>
      </c>
      <c r="D48" s="1473">
        <f t="shared" si="0"/>
        <v>11000</v>
      </c>
      <c r="E48" s="1519">
        <f t="shared" si="7"/>
        <v>12500</v>
      </c>
      <c r="F48" s="1473">
        <f t="shared" si="1"/>
        <v>1550</v>
      </c>
      <c r="G48" s="1475">
        <f t="shared" si="2"/>
        <v>0.14155251141552511</v>
      </c>
      <c r="J48" s="1476"/>
    </row>
    <row r="49" spans="2:10">
      <c r="B49" s="1472">
        <v>11235.36</v>
      </c>
      <c r="C49" s="1468">
        <v>3150</v>
      </c>
      <c r="D49" s="1473">
        <f t="shared" si="0"/>
        <v>12000</v>
      </c>
      <c r="E49" s="1519">
        <f t="shared" si="7"/>
        <v>12500</v>
      </c>
      <c r="F49" s="1473">
        <f t="shared" si="1"/>
        <v>1264.6399999999994</v>
      </c>
      <c r="G49" s="1475">
        <f t="shared" si="2"/>
        <v>0.11255892112046248</v>
      </c>
      <c r="J49" s="1476"/>
    </row>
    <row r="50" spans="2:10">
      <c r="B50" s="1472">
        <v>11235.36</v>
      </c>
      <c r="C50" s="1468">
        <v>3150</v>
      </c>
      <c r="D50" s="1473">
        <f t="shared" si="0"/>
        <v>12000</v>
      </c>
      <c r="E50" s="1519">
        <f t="shared" si="7"/>
        <v>12500</v>
      </c>
      <c r="F50" s="1473">
        <f t="shared" si="1"/>
        <v>1264.6399999999994</v>
      </c>
      <c r="G50" s="1475">
        <f t="shared" si="2"/>
        <v>0.11255892112046248</v>
      </c>
      <c r="J50" s="1476"/>
    </row>
    <row r="51" spans="2:10">
      <c r="B51" s="1472">
        <v>11500</v>
      </c>
      <c r="C51" s="1468">
        <v>3150</v>
      </c>
      <c r="D51" s="1473">
        <f t="shared" si="0"/>
        <v>12000</v>
      </c>
      <c r="E51" s="1519">
        <f t="shared" si="7"/>
        <v>12500</v>
      </c>
      <c r="F51" s="1473">
        <f t="shared" si="1"/>
        <v>1000</v>
      </c>
      <c r="G51" s="1475">
        <f t="shared" si="2"/>
        <v>8.6956521739130432E-2</v>
      </c>
      <c r="J51" s="1476"/>
    </row>
    <row r="52" spans="2:10">
      <c r="B52" s="1472">
        <v>11500</v>
      </c>
      <c r="C52" s="1468">
        <v>3150</v>
      </c>
      <c r="D52" s="1473">
        <f t="shared" si="0"/>
        <v>12000</v>
      </c>
      <c r="E52" s="1519">
        <f t="shared" si="7"/>
        <v>12500</v>
      </c>
      <c r="F52" s="1473">
        <f t="shared" si="1"/>
        <v>1000</v>
      </c>
      <c r="G52" s="1475">
        <f t="shared" si="2"/>
        <v>8.6956521739130432E-2</v>
      </c>
      <c r="J52" s="1476"/>
    </row>
    <row r="53" spans="2:10">
      <c r="B53" s="1472">
        <v>11500</v>
      </c>
      <c r="C53" s="1468">
        <v>3150</v>
      </c>
      <c r="D53" s="1473">
        <f t="shared" si="0"/>
        <v>12000</v>
      </c>
      <c r="E53" s="1519">
        <f t="shared" si="7"/>
        <v>12500</v>
      </c>
      <c r="F53" s="1473">
        <f t="shared" si="1"/>
        <v>1000</v>
      </c>
      <c r="G53" s="1475">
        <f t="shared" si="2"/>
        <v>8.6956521739130432E-2</v>
      </c>
      <c r="J53" s="1476"/>
    </row>
    <row r="54" spans="2:10">
      <c r="B54" s="1472">
        <v>11508</v>
      </c>
      <c r="C54" s="1468">
        <v>3150</v>
      </c>
      <c r="D54" s="1473">
        <f t="shared" si="0"/>
        <v>12000</v>
      </c>
      <c r="E54" s="1519">
        <f t="shared" si="7"/>
        <v>12500</v>
      </c>
      <c r="F54" s="1473">
        <f t="shared" si="1"/>
        <v>992</v>
      </c>
      <c r="G54" s="1475">
        <f t="shared" si="2"/>
        <v>8.62009037191519E-2</v>
      </c>
      <c r="J54" s="1476"/>
    </row>
    <row r="55" spans="2:10">
      <c r="B55" s="1472">
        <v>11830</v>
      </c>
      <c r="C55" s="1468">
        <v>3150</v>
      </c>
      <c r="D55" s="1473">
        <f t="shared" si="0"/>
        <v>12000</v>
      </c>
      <c r="E55" s="1519">
        <f t="shared" si="7"/>
        <v>12500</v>
      </c>
      <c r="F55" s="1473">
        <f t="shared" si="1"/>
        <v>670</v>
      </c>
      <c r="G55" s="1475">
        <f t="shared" si="2"/>
        <v>5.6635672020287402E-2</v>
      </c>
      <c r="J55" s="1476"/>
    </row>
    <row r="56" spans="2:10">
      <c r="B56" s="1472">
        <v>11942</v>
      </c>
      <c r="C56" s="1468">
        <v>3150</v>
      </c>
      <c r="D56" s="1473">
        <f t="shared" si="0"/>
        <v>12000</v>
      </c>
      <c r="E56" s="1519">
        <f t="shared" si="7"/>
        <v>12500</v>
      </c>
      <c r="F56" s="1473">
        <f t="shared" si="1"/>
        <v>558</v>
      </c>
      <c r="G56" s="1475">
        <f t="shared" si="2"/>
        <v>4.6725841567576622E-2</v>
      </c>
      <c r="J56" s="1476"/>
    </row>
    <row r="57" spans="2:10">
      <c r="B57" s="1472">
        <v>12000</v>
      </c>
      <c r="C57" s="1468">
        <v>3150</v>
      </c>
      <c r="D57" s="1473">
        <f t="shared" si="0"/>
        <v>12000</v>
      </c>
      <c r="E57" s="1519">
        <f t="shared" si="7"/>
        <v>12500</v>
      </c>
      <c r="F57" s="1473">
        <f t="shared" si="1"/>
        <v>500</v>
      </c>
      <c r="G57" s="1475">
        <f t="shared" si="2"/>
        <v>4.1666666666666664E-2</v>
      </c>
      <c r="J57" s="1476"/>
    </row>
    <row r="58" spans="2:10">
      <c r="B58" s="1472">
        <v>12000</v>
      </c>
      <c r="C58" s="1468">
        <v>3150</v>
      </c>
      <c r="D58" s="1473">
        <f t="shared" si="0"/>
        <v>12000</v>
      </c>
      <c r="E58" s="1519">
        <f t="shared" si="7"/>
        <v>12500</v>
      </c>
      <c r="F58" s="1473">
        <f t="shared" si="1"/>
        <v>500</v>
      </c>
      <c r="G58" s="1475">
        <f t="shared" si="2"/>
        <v>4.1666666666666664E-2</v>
      </c>
      <c r="J58" s="1476"/>
    </row>
    <row r="59" spans="2:10">
      <c r="B59" s="1472">
        <v>12000</v>
      </c>
      <c r="C59" s="1468">
        <v>3150</v>
      </c>
      <c r="D59" s="1473">
        <f t="shared" si="0"/>
        <v>12000</v>
      </c>
      <c r="E59" s="1519">
        <f t="shared" si="7"/>
        <v>12500</v>
      </c>
      <c r="F59" s="1473">
        <f t="shared" si="1"/>
        <v>500</v>
      </c>
      <c r="G59" s="1475">
        <f t="shared" si="2"/>
        <v>4.1666666666666664E-2</v>
      </c>
      <c r="J59" s="1476"/>
    </row>
    <row r="60" spans="2:10">
      <c r="B60" s="1472">
        <v>12000</v>
      </c>
      <c r="C60" s="1468">
        <v>3150</v>
      </c>
      <c r="D60" s="1473">
        <f t="shared" si="0"/>
        <v>12000</v>
      </c>
      <c r="E60" s="1519">
        <f t="shared" si="7"/>
        <v>12500</v>
      </c>
      <c r="F60" s="1473">
        <f t="shared" si="1"/>
        <v>500</v>
      </c>
      <c r="G60" s="1475">
        <f t="shared" si="2"/>
        <v>4.1666666666666664E-2</v>
      </c>
      <c r="J60" s="1476"/>
    </row>
    <row r="61" spans="2:10">
      <c r="B61" s="1472">
        <v>12000</v>
      </c>
      <c r="C61" s="1468">
        <v>3150</v>
      </c>
      <c r="D61" s="1473">
        <f t="shared" si="0"/>
        <v>12000</v>
      </c>
      <c r="E61" s="1519">
        <f t="shared" si="7"/>
        <v>12500</v>
      </c>
      <c r="F61" s="1473">
        <f t="shared" si="1"/>
        <v>500</v>
      </c>
      <c r="G61" s="1475">
        <f t="shared" si="2"/>
        <v>4.1666666666666664E-2</v>
      </c>
      <c r="J61" s="1476"/>
    </row>
    <row r="62" spans="2:10">
      <c r="B62" s="1472">
        <v>12000</v>
      </c>
      <c r="C62" s="1468">
        <v>3288</v>
      </c>
      <c r="D62" s="1473">
        <f t="shared" si="0"/>
        <v>12000</v>
      </c>
      <c r="E62" s="1519">
        <f t="shared" si="7"/>
        <v>12500</v>
      </c>
      <c r="F62" s="1473">
        <f t="shared" si="1"/>
        <v>500</v>
      </c>
      <c r="G62" s="1475">
        <f t="shared" si="2"/>
        <v>4.1666666666666664E-2</v>
      </c>
      <c r="J62" s="1476"/>
    </row>
    <row r="63" spans="2:10">
      <c r="B63" s="1472">
        <v>12128.95</v>
      </c>
      <c r="C63" s="1468">
        <v>3150</v>
      </c>
      <c r="D63" s="1473">
        <f t="shared" si="0"/>
        <v>13000</v>
      </c>
      <c r="E63" s="1519">
        <f t="shared" si="7"/>
        <v>12500</v>
      </c>
      <c r="F63" s="1473">
        <f t="shared" si="1"/>
        <v>371.04999999999927</v>
      </c>
      <c r="G63" s="1475">
        <f t="shared" si="2"/>
        <v>3.0592095770862214E-2</v>
      </c>
      <c r="J63" s="1476"/>
    </row>
    <row r="64" spans="2:10">
      <c r="B64" s="1472">
        <v>12128.95</v>
      </c>
      <c r="C64" s="1468">
        <v>3288</v>
      </c>
      <c r="D64" s="1473">
        <f t="shared" si="0"/>
        <v>13000</v>
      </c>
      <c r="E64" s="1519">
        <f t="shared" si="7"/>
        <v>12500</v>
      </c>
      <c r="F64" s="1473">
        <f t="shared" si="1"/>
        <v>371.04999999999927</v>
      </c>
      <c r="G64" s="1475">
        <f t="shared" si="2"/>
        <v>3.0592095770862214E-2</v>
      </c>
      <c r="J64" s="1476"/>
    </row>
    <row r="65" spans="2:10">
      <c r="B65" s="1472">
        <v>12665.5</v>
      </c>
      <c r="C65" s="1468">
        <v>3150</v>
      </c>
      <c r="D65" s="1473">
        <f t="shared" si="0"/>
        <v>13000</v>
      </c>
      <c r="E65" s="1536">
        <f t="shared" ref="E65:E128" si="8">IF(B65&lt;15000,15000,15000)</f>
        <v>15000</v>
      </c>
      <c r="F65" s="1473">
        <f t="shared" si="1"/>
        <v>2334.5</v>
      </c>
      <c r="G65" s="1475">
        <f t="shared" si="2"/>
        <v>0.18431960838498282</v>
      </c>
      <c r="H65" s="1520">
        <v>75</v>
      </c>
      <c r="J65" s="1521">
        <f>AVERAGE(B65:B139)</f>
        <v>13927.635999999999</v>
      </c>
    </row>
    <row r="66" spans="2:10">
      <c r="B66" s="1472">
        <v>12665.5</v>
      </c>
      <c r="C66" s="1468">
        <v>3288</v>
      </c>
      <c r="D66" s="1473">
        <f t="shared" ref="D66:D129" si="9">ROUNDUP(B66,-3)</f>
        <v>13000</v>
      </c>
      <c r="E66" s="1536">
        <f t="shared" si="8"/>
        <v>15000</v>
      </c>
      <c r="F66" s="1473">
        <f t="shared" ref="F66:F129" si="10">E66-B66</f>
        <v>2334.5</v>
      </c>
      <c r="G66" s="1475">
        <f t="shared" ref="G66:G129" si="11">F66/B66</f>
        <v>0.18431960838498282</v>
      </c>
      <c r="J66" s="1476"/>
    </row>
    <row r="67" spans="2:10">
      <c r="B67" s="1472">
        <v>12775</v>
      </c>
      <c r="C67" s="1468">
        <v>3150</v>
      </c>
      <c r="D67" s="1473">
        <f t="shared" si="9"/>
        <v>13000</v>
      </c>
      <c r="E67" s="1536">
        <f t="shared" si="8"/>
        <v>15000</v>
      </c>
      <c r="F67" s="1473">
        <f t="shared" si="10"/>
        <v>2225</v>
      </c>
      <c r="G67" s="1475">
        <f t="shared" si="11"/>
        <v>0.17416829745596868</v>
      </c>
      <c r="J67" s="1476"/>
    </row>
    <row r="68" spans="2:10">
      <c r="B68" s="1472">
        <v>12775</v>
      </c>
      <c r="C68" s="1468">
        <v>3150</v>
      </c>
      <c r="D68" s="1473">
        <f t="shared" si="9"/>
        <v>13000</v>
      </c>
      <c r="E68" s="1536">
        <f t="shared" si="8"/>
        <v>15000</v>
      </c>
      <c r="F68" s="1473">
        <f t="shared" si="10"/>
        <v>2225</v>
      </c>
      <c r="G68" s="1475">
        <f t="shared" si="11"/>
        <v>0.17416829745596868</v>
      </c>
      <c r="J68" s="1476"/>
    </row>
    <row r="69" spans="2:10">
      <c r="B69" s="1472">
        <v>12775</v>
      </c>
      <c r="C69" s="1468">
        <v>3150</v>
      </c>
      <c r="D69" s="1473">
        <f t="shared" si="9"/>
        <v>13000</v>
      </c>
      <c r="E69" s="1536">
        <f t="shared" si="8"/>
        <v>15000</v>
      </c>
      <c r="F69" s="1473">
        <f t="shared" si="10"/>
        <v>2225</v>
      </c>
      <c r="G69" s="1475">
        <f t="shared" si="11"/>
        <v>0.17416829745596868</v>
      </c>
      <c r="J69" s="1476"/>
    </row>
    <row r="70" spans="2:10">
      <c r="B70" s="1472">
        <v>12775</v>
      </c>
      <c r="C70" s="1468">
        <v>3150</v>
      </c>
      <c r="D70" s="1473">
        <f t="shared" si="9"/>
        <v>13000</v>
      </c>
      <c r="E70" s="1536">
        <f t="shared" si="8"/>
        <v>15000</v>
      </c>
      <c r="F70" s="1473">
        <f t="shared" si="10"/>
        <v>2225</v>
      </c>
      <c r="G70" s="1475">
        <f t="shared" si="11"/>
        <v>0.17416829745596868</v>
      </c>
      <c r="J70" s="1476"/>
    </row>
    <row r="71" spans="2:10">
      <c r="B71" s="1472">
        <v>12775</v>
      </c>
      <c r="C71" s="1468">
        <v>3150</v>
      </c>
      <c r="D71" s="1473">
        <f t="shared" si="9"/>
        <v>13000</v>
      </c>
      <c r="E71" s="1536">
        <f t="shared" si="8"/>
        <v>15000</v>
      </c>
      <c r="F71" s="1473">
        <f t="shared" si="10"/>
        <v>2225</v>
      </c>
      <c r="G71" s="1475">
        <f t="shared" si="11"/>
        <v>0.17416829745596868</v>
      </c>
      <c r="J71" s="1476"/>
    </row>
    <row r="72" spans="2:10">
      <c r="B72" s="1472">
        <v>12775</v>
      </c>
      <c r="C72" s="1468">
        <v>3150</v>
      </c>
      <c r="D72" s="1473">
        <f t="shared" si="9"/>
        <v>13000</v>
      </c>
      <c r="E72" s="1536">
        <f t="shared" si="8"/>
        <v>15000</v>
      </c>
      <c r="F72" s="1473">
        <f t="shared" si="10"/>
        <v>2225</v>
      </c>
      <c r="G72" s="1475">
        <f t="shared" si="11"/>
        <v>0.17416829745596868</v>
      </c>
      <c r="J72" s="1476"/>
    </row>
    <row r="73" spans="2:10">
      <c r="B73" s="1472">
        <v>12775</v>
      </c>
      <c r="C73" s="1468">
        <v>3288</v>
      </c>
      <c r="D73" s="1473">
        <f t="shared" si="9"/>
        <v>13000</v>
      </c>
      <c r="E73" s="1536">
        <f t="shared" si="8"/>
        <v>15000</v>
      </c>
      <c r="F73" s="1473">
        <f t="shared" si="10"/>
        <v>2225</v>
      </c>
      <c r="G73" s="1475">
        <f t="shared" si="11"/>
        <v>0.17416829745596868</v>
      </c>
      <c r="J73" s="1476"/>
    </row>
    <row r="74" spans="2:10">
      <c r="B74" s="1472">
        <v>12775</v>
      </c>
      <c r="C74" s="1468">
        <v>3288</v>
      </c>
      <c r="D74" s="1473">
        <f t="shared" si="9"/>
        <v>13000</v>
      </c>
      <c r="E74" s="1536">
        <f t="shared" si="8"/>
        <v>15000</v>
      </c>
      <c r="F74" s="1473">
        <f t="shared" si="10"/>
        <v>2225</v>
      </c>
      <c r="G74" s="1475">
        <f t="shared" si="11"/>
        <v>0.17416829745596868</v>
      </c>
      <c r="J74" s="1476"/>
    </row>
    <row r="75" spans="2:10">
      <c r="B75" s="1472">
        <v>12775</v>
      </c>
      <c r="C75" s="1468">
        <v>3288</v>
      </c>
      <c r="D75" s="1473">
        <f t="shared" si="9"/>
        <v>13000</v>
      </c>
      <c r="E75" s="1536">
        <f t="shared" si="8"/>
        <v>15000</v>
      </c>
      <c r="F75" s="1473">
        <f t="shared" si="10"/>
        <v>2225</v>
      </c>
      <c r="G75" s="1475">
        <f t="shared" si="11"/>
        <v>0.17416829745596868</v>
      </c>
      <c r="J75" s="1476"/>
    </row>
    <row r="76" spans="2:10">
      <c r="B76" s="1472">
        <v>12775</v>
      </c>
      <c r="C76" s="1468">
        <v>3288</v>
      </c>
      <c r="D76" s="1473">
        <f t="shared" si="9"/>
        <v>13000</v>
      </c>
      <c r="E76" s="1536">
        <f t="shared" si="8"/>
        <v>15000</v>
      </c>
      <c r="F76" s="1473">
        <f t="shared" si="10"/>
        <v>2225</v>
      </c>
      <c r="G76" s="1475">
        <f t="shared" si="11"/>
        <v>0.17416829745596868</v>
      </c>
      <c r="J76" s="1476"/>
    </row>
    <row r="77" spans="2:10">
      <c r="B77" s="1472">
        <v>12775</v>
      </c>
      <c r="C77" s="1468">
        <v>3288</v>
      </c>
      <c r="D77" s="1473">
        <f t="shared" si="9"/>
        <v>13000</v>
      </c>
      <c r="E77" s="1536">
        <f t="shared" si="8"/>
        <v>15000</v>
      </c>
      <c r="F77" s="1473">
        <f t="shared" si="10"/>
        <v>2225</v>
      </c>
      <c r="G77" s="1475">
        <f t="shared" si="11"/>
        <v>0.17416829745596868</v>
      </c>
      <c r="J77" s="1476"/>
    </row>
    <row r="78" spans="2:10">
      <c r="B78" s="1472">
        <v>13200</v>
      </c>
      <c r="C78" s="1468">
        <v>3150</v>
      </c>
      <c r="D78" s="1473">
        <f t="shared" si="9"/>
        <v>14000</v>
      </c>
      <c r="E78" s="1536">
        <f t="shared" si="8"/>
        <v>15000</v>
      </c>
      <c r="F78" s="1473">
        <f t="shared" si="10"/>
        <v>1800</v>
      </c>
      <c r="G78" s="1475">
        <f t="shared" si="11"/>
        <v>0.13636363636363635</v>
      </c>
      <c r="J78" s="1476"/>
    </row>
    <row r="79" spans="2:10">
      <c r="B79" s="1472">
        <v>13200</v>
      </c>
      <c r="C79" s="1468">
        <v>3150</v>
      </c>
      <c r="D79" s="1473">
        <f t="shared" si="9"/>
        <v>14000</v>
      </c>
      <c r="E79" s="1536">
        <f t="shared" si="8"/>
        <v>15000</v>
      </c>
      <c r="F79" s="1473">
        <f t="shared" si="10"/>
        <v>1800</v>
      </c>
      <c r="G79" s="1475">
        <f t="shared" si="11"/>
        <v>0.13636363636363635</v>
      </c>
      <c r="J79" s="1476"/>
    </row>
    <row r="80" spans="2:10">
      <c r="B80" s="1472">
        <v>13340</v>
      </c>
      <c r="C80" s="1468">
        <v>3150</v>
      </c>
      <c r="D80" s="1473">
        <f t="shared" si="9"/>
        <v>14000</v>
      </c>
      <c r="E80" s="1536">
        <f t="shared" si="8"/>
        <v>15000</v>
      </c>
      <c r="F80" s="1473">
        <f t="shared" si="10"/>
        <v>1660</v>
      </c>
      <c r="G80" s="1475">
        <f t="shared" si="11"/>
        <v>0.12443778110944528</v>
      </c>
      <c r="J80" s="1476"/>
    </row>
    <row r="81" spans="2:10">
      <c r="B81" s="1472">
        <v>13548.8</v>
      </c>
      <c r="C81" s="1468">
        <v>3150</v>
      </c>
      <c r="D81" s="1473">
        <f t="shared" si="9"/>
        <v>14000</v>
      </c>
      <c r="E81" s="1536">
        <f t="shared" si="8"/>
        <v>15000</v>
      </c>
      <c r="F81" s="1473">
        <f t="shared" si="10"/>
        <v>1451.2000000000007</v>
      </c>
      <c r="G81" s="1475">
        <f t="shared" si="11"/>
        <v>0.1071091166745395</v>
      </c>
      <c r="J81" s="1476"/>
    </row>
    <row r="82" spans="2:10">
      <c r="B82" s="1472">
        <v>13755</v>
      </c>
      <c r="C82" s="1468">
        <v>3150</v>
      </c>
      <c r="D82" s="1473">
        <f t="shared" si="9"/>
        <v>14000</v>
      </c>
      <c r="E82" s="1536">
        <f t="shared" si="8"/>
        <v>15000</v>
      </c>
      <c r="F82" s="1473">
        <f t="shared" si="10"/>
        <v>1245</v>
      </c>
      <c r="G82" s="1475">
        <f t="shared" si="11"/>
        <v>9.0512540894220284E-2</v>
      </c>
      <c r="J82" s="1476"/>
    </row>
    <row r="83" spans="2:10">
      <c r="B83" s="1472">
        <v>13755</v>
      </c>
      <c r="C83" s="1468">
        <v>3150</v>
      </c>
      <c r="D83" s="1473">
        <f t="shared" si="9"/>
        <v>14000</v>
      </c>
      <c r="E83" s="1536">
        <f t="shared" si="8"/>
        <v>15000</v>
      </c>
      <c r="F83" s="1473">
        <f t="shared" si="10"/>
        <v>1245</v>
      </c>
      <c r="G83" s="1475">
        <f t="shared" si="11"/>
        <v>9.0512540894220284E-2</v>
      </c>
      <c r="J83" s="1476"/>
    </row>
    <row r="84" spans="2:10">
      <c r="B84" s="1472">
        <v>13755</v>
      </c>
      <c r="C84" s="1468">
        <v>3150</v>
      </c>
      <c r="D84" s="1473">
        <f t="shared" si="9"/>
        <v>14000</v>
      </c>
      <c r="E84" s="1536">
        <f t="shared" si="8"/>
        <v>15000</v>
      </c>
      <c r="F84" s="1473">
        <f t="shared" si="10"/>
        <v>1245</v>
      </c>
      <c r="G84" s="1475">
        <f t="shared" si="11"/>
        <v>9.0512540894220284E-2</v>
      </c>
      <c r="J84" s="1476"/>
    </row>
    <row r="85" spans="2:10">
      <c r="B85" s="1472">
        <v>13755</v>
      </c>
      <c r="C85" s="1468">
        <v>3150</v>
      </c>
      <c r="D85" s="1473">
        <f t="shared" si="9"/>
        <v>14000</v>
      </c>
      <c r="E85" s="1536">
        <f t="shared" si="8"/>
        <v>15000</v>
      </c>
      <c r="F85" s="1473">
        <f t="shared" si="10"/>
        <v>1245</v>
      </c>
      <c r="G85" s="1475">
        <f t="shared" si="11"/>
        <v>9.0512540894220284E-2</v>
      </c>
      <c r="J85" s="1476"/>
    </row>
    <row r="86" spans="2:10">
      <c r="B86" s="1472">
        <v>13755</v>
      </c>
      <c r="C86" s="1468">
        <v>3150</v>
      </c>
      <c r="D86" s="1473">
        <f t="shared" si="9"/>
        <v>14000</v>
      </c>
      <c r="E86" s="1536">
        <f t="shared" si="8"/>
        <v>15000</v>
      </c>
      <c r="F86" s="1473">
        <f t="shared" si="10"/>
        <v>1245</v>
      </c>
      <c r="G86" s="1475">
        <f t="shared" si="11"/>
        <v>9.0512540894220284E-2</v>
      </c>
      <c r="J86" s="1476"/>
    </row>
    <row r="87" spans="2:10">
      <c r="B87" s="1472">
        <v>13755</v>
      </c>
      <c r="C87" s="1468">
        <v>3150</v>
      </c>
      <c r="D87" s="1473">
        <f t="shared" si="9"/>
        <v>14000</v>
      </c>
      <c r="E87" s="1536">
        <f t="shared" si="8"/>
        <v>15000</v>
      </c>
      <c r="F87" s="1473">
        <f t="shared" si="10"/>
        <v>1245</v>
      </c>
      <c r="G87" s="1475">
        <f t="shared" si="11"/>
        <v>9.0512540894220284E-2</v>
      </c>
      <c r="J87" s="1476"/>
    </row>
    <row r="88" spans="2:10">
      <c r="B88" s="1472">
        <v>13755</v>
      </c>
      <c r="C88" s="1468">
        <v>3150</v>
      </c>
      <c r="D88" s="1473">
        <f t="shared" si="9"/>
        <v>14000</v>
      </c>
      <c r="E88" s="1536">
        <f t="shared" si="8"/>
        <v>15000</v>
      </c>
      <c r="F88" s="1473">
        <f t="shared" si="10"/>
        <v>1245</v>
      </c>
      <c r="G88" s="1475">
        <f t="shared" si="11"/>
        <v>9.0512540894220284E-2</v>
      </c>
      <c r="J88" s="1476"/>
    </row>
    <row r="89" spans="2:10">
      <c r="B89" s="1472">
        <v>13755</v>
      </c>
      <c r="C89" s="1468">
        <v>3150</v>
      </c>
      <c r="D89" s="1473">
        <f t="shared" si="9"/>
        <v>14000</v>
      </c>
      <c r="E89" s="1536">
        <f t="shared" si="8"/>
        <v>15000</v>
      </c>
      <c r="F89" s="1473">
        <f t="shared" si="10"/>
        <v>1245</v>
      </c>
      <c r="G89" s="1475">
        <f t="shared" si="11"/>
        <v>9.0512540894220284E-2</v>
      </c>
      <c r="J89" s="1476"/>
    </row>
    <row r="90" spans="2:10">
      <c r="B90" s="1472">
        <v>13755</v>
      </c>
      <c r="C90" s="1468">
        <v>3150</v>
      </c>
      <c r="D90" s="1473">
        <f t="shared" si="9"/>
        <v>14000</v>
      </c>
      <c r="E90" s="1536">
        <f t="shared" si="8"/>
        <v>15000</v>
      </c>
      <c r="F90" s="1473">
        <f t="shared" si="10"/>
        <v>1245</v>
      </c>
      <c r="G90" s="1475">
        <f t="shared" si="11"/>
        <v>9.0512540894220284E-2</v>
      </c>
      <c r="J90" s="1476"/>
    </row>
    <row r="91" spans="2:10">
      <c r="B91" s="1472">
        <v>13755</v>
      </c>
      <c r="C91" s="1468">
        <v>3150</v>
      </c>
      <c r="D91" s="1473">
        <f t="shared" si="9"/>
        <v>14000</v>
      </c>
      <c r="E91" s="1536">
        <f t="shared" si="8"/>
        <v>15000</v>
      </c>
      <c r="F91" s="1473">
        <f t="shared" si="10"/>
        <v>1245</v>
      </c>
      <c r="G91" s="1475">
        <f t="shared" si="11"/>
        <v>9.0512540894220284E-2</v>
      </c>
      <c r="J91" s="1476"/>
    </row>
    <row r="92" spans="2:10">
      <c r="B92" s="1472">
        <v>13755</v>
      </c>
      <c r="C92" s="1468">
        <v>3150</v>
      </c>
      <c r="D92" s="1473">
        <f t="shared" si="9"/>
        <v>14000</v>
      </c>
      <c r="E92" s="1536">
        <f t="shared" si="8"/>
        <v>15000</v>
      </c>
      <c r="F92" s="1473">
        <f t="shared" si="10"/>
        <v>1245</v>
      </c>
      <c r="G92" s="1475">
        <f t="shared" si="11"/>
        <v>9.0512540894220284E-2</v>
      </c>
      <c r="J92" s="1476"/>
    </row>
    <row r="93" spans="2:10">
      <c r="B93" s="1472">
        <v>13755</v>
      </c>
      <c r="C93" s="1468">
        <v>3150</v>
      </c>
      <c r="D93" s="1473">
        <f t="shared" si="9"/>
        <v>14000</v>
      </c>
      <c r="E93" s="1536">
        <f t="shared" si="8"/>
        <v>15000</v>
      </c>
      <c r="F93" s="1473">
        <f t="shared" si="10"/>
        <v>1245</v>
      </c>
      <c r="G93" s="1475">
        <f t="shared" si="11"/>
        <v>9.0512540894220284E-2</v>
      </c>
      <c r="J93" s="1476"/>
    </row>
    <row r="94" spans="2:10">
      <c r="B94" s="1472">
        <v>13767.8</v>
      </c>
      <c r="C94" s="1468">
        <v>3150</v>
      </c>
      <c r="D94" s="1473">
        <f t="shared" si="9"/>
        <v>14000</v>
      </c>
      <c r="E94" s="1536">
        <f t="shared" si="8"/>
        <v>15000</v>
      </c>
      <c r="F94" s="1473">
        <f t="shared" si="10"/>
        <v>1232.2000000000007</v>
      </c>
      <c r="G94" s="1475">
        <f t="shared" si="11"/>
        <v>8.9498685338253087E-2</v>
      </c>
      <c r="J94" s="1476"/>
    </row>
    <row r="95" spans="2:10">
      <c r="B95" s="1472">
        <v>13870</v>
      </c>
      <c r="C95" s="1468">
        <v>3150</v>
      </c>
      <c r="D95" s="1473">
        <f t="shared" si="9"/>
        <v>14000</v>
      </c>
      <c r="E95" s="1536">
        <f t="shared" si="8"/>
        <v>15000</v>
      </c>
      <c r="F95" s="1473">
        <f t="shared" si="10"/>
        <v>1130</v>
      </c>
      <c r="G95" s="1475">
        <f t="shared" si="11"/>
        <v>8.1470800288392209E-2</v>
      </c>
      <c r="J95" s="1476"/>
    </row>
    <row r="96" spans="2:10">
      <c r="B96" s="1472">
        <v>13870</v>
      </c>
      <c r="C96" s="1468">
        <v>3150</v>
      </c>
      <c r="D96" s="1473">
        <f t="shared" si="9"/>
        <v>14000</v>
      </c>
      <c r="E96" s="1536">
        <f t="shared" si="8"/>
        <v>15000</v>
      </c>
      <c r="F96" s="1473">
        <f t="shared" si="10"/>
        <v>1130</v>
      </c>
      <c r="G96" s="1475">
        <f t="shared" si="11"/>
        <v>8.1470800288392209E-2</v>
      </c>
      <c r="J96" s="1476"/>
    </row>
    <row r="97" spans="2:10">
      <c r="B97" s="1472">
        <v>14035</v>
      </c>
      <c r="C97" s="1468">
        <v>3150</v>
      </c>
      <c r="D97" s="1473">
        <f t="shared" si="9"/>
        <v>15000</v>
      </c>
      <c r="E97" s="1536">
        <f t="shared" si="8"/>
        <v>15000</v>
      </c>
      <c r="F97" s="1473">
        <f t="shared" si="10"/>
        <v>965</v>
      </c>
      <c r="G97" s="1475">
        <f t="shared" si="11"/>
        <v>6.8756679729248302E-2</v>
      </c>
      <c r="J97" s="1476"/>
    </row>
    <row r="98" spans="2:10">
      <c r="B98" s="1472">
        <v>14035</v>
      </c>
      <c r="C98" s="1468">
        <v>3150</v>
      </c>
      <c r="D98" s="1473">
        <f t="shared" si="9"/>
        <v>15000</v>
      </c>
      <c r="E98" s="1536">
        <f t="shared" si="8"/>
        <v>15000</v>
      </c>
      <c r="F98" s="1473">
        <f t="shared" si="10"/>
        <v>965</v>
      </c>
      <c r="G98" s="1475">
        <f t="shared" si="11"/>
        <v>6.8756679729248302E-2</v>
      </c>
      <c r="J98" s="1476"/>
    </row>
    <row r="99" spans="2:10">
      <c r="B99" s="1472">
        <v>14035</v>
      </c>
      <c r="C99" s="1468">
        <v>3150</v>
      </c>
      <c r="D99" s="1473">
        <f t="shared" si="9"/>
        <v>15000</v>
      </c>
      <c r="E99" s="1536">
        <f t="shared" si="8"/>
        <v>15000</v>
      </c>
      <c r="F99" s="1473">
        <f t="shared" si="10"/>
        <v>965</v>
      </c>
      <c r="G99" s="1475">
        <f t="shared" si="11"/>
        <v>6.8756679729248302E-2</v>
      </c>
      <c r="J99" s="1476"/>
    </row>
    <row r="100" spans="2:10">
      <c r="B100" s="1472">
        <v>14035</v>
      </c>
      <c r="C100" s="1468">
        <v>3150</v>
      </c>
      <c r="D100" s="1473">
        <f t="shared" si="9"/>
        <v>15000</v>
      </c>
      <c r="E100" s="1536">
        <f t="shared" si="8"/>
        <v>15000</v>
      </c>
      <c r="F100" s="1473">
        <f t="shared" si="10"/>
        <v>965</v>
      </c>
      <c r="G100" s="1475">
        <f t="shared" si="11"/>
        <v>6.8756679729248302E-2</v>
      </c>
      <c r="J100" s="1476"/>
    </row>
    <row r="101" spans="2:10">
      <c r="B101" s="1472">
        <v>14035</v>
      </c>
      <c r="C101" s="1468">
        <v>3150</v>
      </c>
      <c r="D101" s="1473">
        <f t="shared" si="9"/>
        <v>15000</v>
      </c>
      <c r="E101" s="1536">
        <f t="shared" si="8"/>
        <v>15000</v>
      </c>
      <c r="F101" s="1473">
        <f t="shared" si="10"/>
        <v>965</v>
      </c>
      <c r="G101" s="1475">
        <f t="shared" si="11"/>
        <v>6.8756679729248302E-2</v>
      </c>
      <c r="J101" s="1476"/>
    </row>
    <row r="102" spans="2:10">
      <c r="B102" s="1472">
        <v>14035</v>
      </c>
      <c r="C102" s="1468">
        <v>3150</v>
      </c>
      <c r="D102" s="1473">
        <f t="shared" si="9"/>
        <v>15000</v>
      </c>
      <c r="E102" s="1536">
        <f t="shared" si="8"/>
        <v>15000</v>
      </c>
      <c r="F102" s="1473">
        <f t="shared" si="10"/>
        <v>965</v>
      </c>
      <c r="G102" s="1475">
        <f t="shared" si="11"/>
        <v>6.8756679729248302E-2</v>
      </c>
      <c r="J102" s="1476"/>
    </row>
    <row r="103" spans="2:10">
      <c r="B103" s="1472">
        <v>14035</v>
      </c>
      <c r="C103" s="1468">
        <v>3150</v>
      </c>
      <c r="D103" s="1473">
        <f t="shared" si="9"/>
        <v>15000</v>
      </c>
      <c r="E103" s="1536">
        <f t="shared" si="8"/>
        <v>15000</v>
      </c>
      <c r="F103" s="1473">
        <f t="shared" si="10"/>
        <v>965</v>
      </c>
      <c r="G103" s="1475">
        <f t="shared" si="11"/>
        <v>6.8756679729248302E-2</v>
      </c>
      <c r="J103" s="1476"/>
    </row>
    <row r="104" spans="2:10">
      <c r="B104" s="1472">
        <v>14035</v>
      </c>
      <c r="C104" s="1468">
        <v>3150</v>
      </c>
      <c r="D104" s="1473">
        <f t="shared" si="9"/>
        <v>15000</v>
      </c>
      <c r="E104" s="1536">
        <f t="shared" si="8"/>
        <v>15000</v>
      </c>
      <c r="F104" s="1473">
        <f t="shared" si="10"/>
        <v>965</v>
      </c>
      <c r="G104" s="1475">
        <f t="shared" si="11"/>
        <v>6.8756679729248302E-2</v>
      </c>
      <c r="J104" s="1476"/>
    </row>
    <row r="105" spans="2:10">
      <c r="B105" s="1472">
        <v>14035</v>
      </c>
      <c r="C105" s="1468">
        <v>3150</v>
      </c>
      <c r="D105" s="1473">
        <f t="shared" si="9"/>
        <v>15000</v>
      </c>
      <c r="E105" s="1536">
        <f t="shared" si="8"/>
        <v>15000</v>
      </c>
      <c r="F105" s="1473">
        <f t="shared" si="10"/>
        <v>965</v>
      </c>
      <c r="G105" s="1475">
        <f t="shared" si="11"/>
        <v>6.8756679729248302E-2</v>
      </c>
      <c r="J105" s="1476"/>
    </row>
    <row r="106" spans="2:10">
      <c r="B106" s="1472">
        <v>14035</v>
      </c>
      <c r="C106" s="1468">
        <v>3150</v>
      </c>
      <c r="D106" s="1473">
        <f t="shared" si="9"/>
        <v>15000</v>
      </c>
      <c r="E106" s="1536">
        <f t="shared" si="8"/>
        <v>15000</v>
      </c>
      <c r="F106" s="1473">
        <f t="shared" si="10"/>
        <v>965</v>
      </c>
      <c r="G106" s="1475">
        <f t="shared" si="11"/>
        <v>6.8756679729248302E-2</v>
      </c>
      <c r="J106" s="1476"/>
    </row>
    <row r="107" spans="2:10">
      <c r="B107" s="1472">
        <v>14035</v>
      </c>
      <c r="C107" s="1468">
        <v>3150</v>
      </c>
      <c r="D107" s="1473">
        <f t="shared" si="9"/>
        <v>15000</v>
      </c>
      <c r="E107" s="1536">
        <f t="shared" si="8"/>
        <v>15000</v>
      </c>
      <c r="F107" s="1473">
        <f t="shared" si="10"/>
        <v>965</v>
      </c>
      <c r="G107" s="1475">
        <f t="shared" si="11"/>
        <v>6.8756679729248302E-2</v>
      </c>
      <c r="J107" s="1476"/>
    </row>
    <row r="108" spans="2:10">
      <c r="B108" s="1472">
        <v>14035</v>
      </c>
      <c r="C108" s="1468">
        <v>3150</v>
      </c>
      <c r="D108" s="1473">
        <f t="shared" si="9"/>
        <v>15000</v>
      </c>
      <c r="E108" s="1536">
        <f t="shared" si="8"/>
        <v>15000</v>
      </c>
      <c r="F108" s="1473">
        <f t="shared" si="10"/>
        <v>965</v>
      </c>
      <c r="G108" s="1475">
        <f t="shared" si="11"/>
        <v>6.8756679729248302E-2</v>
      </c>
      <c r="J108" s="1476"/>
    </row>
    <row r="109" spans="2:10">
      <c r="B109" s="1472">
        <v>14035</v>
      </c>
      <c r="C109" s="1468">
        <v>3150</v>
      </c>
      <c r="D109" s="1473">
        <f t="shared" si="9"/>
        <v>15000</v>
      </c>
      <c r="E109" s="1536">
        <f t="shared" si="8"/>
        <v>15000</v>
      </c>
      <c r="F109" s="1473">
        <f t="shared" si="10"/>
        <v>965</v>
      </c>
      <c r="G109" s="1475">
        <f t="shared" si="11"/>
        <v>6.8756679729248302E-2</v>
      </c>
      <c r="J109" s="1476"/>
    </row>
    <row r="110" spans="2:10">
      <c r="B110" s="1472">
        <v>14235</v>
      </c>
      <c r="C110" s="1468">
        <v>3150</v>
      </c>
      <c r="D110" s="1473">
        <f t="shared" si="9"/>
        <v>15000</v>
      </c>
      <c r="E110" s="1536">
        <f t="shared" si="8"/>
        <v>15000</v>
      </c>
      <c r="F110" s="1473">
        <f t="shared" si="10"/>
        <v>765</v>
      </c>
      <c r="G110" s="1475">
        <f t="shared" si="11"/>
        <v>5.3740779768177031E-2</v>
      </c>
      <c r="J110" s="1476"/>
    </row>
    <row r="111" spans="2:10">
      <c r="B111" s="1472">
        <v>14400</v>
      </c>
      <c r="C111" s="1468">
        <v>3150</v>
      </c>
      <c r="D111" s="1473">
        <f t="shared" si="9"/>
        <v>15000</v>
      </c>
      <c r="E111" s="1536">
        <f t="shared" si="8"/>
        <v>15000</v>
      </c>
      <c r="F111" s="1473">
        <f t="shared" si="10"/>
        <v>600</v>
      </c>
      <c r="G111" s="1475">
        <f t="shared" si="11"/>
        <v>4.1666666666666664E-2</v>
      </c>
      <c r="J111" s="1476"/>
    </row>
    <row r="112" spans="2:10">
      <c r="B112" s="1472">
        <v>14400</v>
      </c>
      <c r="C112" s="1468">
        <v>3150</v>
      </c>
      <c r="D112" s="1473">
        <f t="shared" si="9"/>
        <v>15000</v>
      </c>
      <c r="E112" s="1536">
        <f t="shared" si="8"/>
        <v>15000</v>
      </c>
      <c r="F112" s="1473">
        <f t="shared" si="10"/>
        <v>600</v>
      </c>
      <c r="G112" s="1475">
        <f t="shared" si="11"/>
        <v>4.1666666666666664E-2</v>
      </c>
      <c r="J112" s="1476"/>
    </row>
    <row r="113" spans="2:10">
      <c r="B113" s="1472">
        <v>14400</v>
      </c>
      <c r="C113" s="1468">
        <v>3150</v>
      </c>
      <c r="D113" s="1473">
        <f t="shared" si="9"/>
        <v>15000</v>
      </c>
      <c r="E113" s="1536">
        <f t="shared" si="8"/>
        <v>15000</v>
      </c>
      <c r="F113" s="1473">
        <f t="shared" si="10"/>
        <v>600</v>
      </c>
      <c r="G113" s="1475">
        <f t="shared" si="11"/>
        <v>4.1666666666666664E-2</v>
      </c>
      <c r="J113" s="1476"/>
    </row>
    <row r="114" spans="2:10">
      <c r="B114" s="1472">
        <v>14400</v>
      </c>
      <c r="C114" s="1468">
        <v>3150</v>
      </c>
      <c r="D114" s="1473">
        <f t="shared" si="9"/>
        <v>15000</v>
      </c>
      <c r="E114" s="1536">
        <f t="shared" si="8"/>
        <v>15000</v>
      </c>
      <c r="F114" s="1473">
        <f t="shared" si="10"/>
        <v>600</v>
      </c>
      <c r="G114" s="1475">
        <f t="shared" si="11"/>
        <v>4.1666666666666664E-2</v>
      </c>
      <c r="J114" s="1476"/>
    </row>
    <row r="115" spans="2:10">
      <c r="B115" s="1472">
        <v>14400</v>
      </c>
      <c r="C115" s="1468">
        <v>3150</v>
      </c>
      <c r="D115" s="1473">
        <f t="shared" si="9"/>
        <v>15000</v>
      </c>
      <c r="E115" s="1536">
        <f t="shared" si="8"/>
        <v>15000</v>
      </c>
      <c r="F115" s="1473">
        <f t="shared" si="10"/>
        <v>600</v>
      </c>
      <c r="G115" s="1475">
        <f t="shared" si="11"/>
        <v>4.1666666666666664E-2</v>
      </c>
      <c r="J115" s="1476"/>
    </row>
    <row r="116" spans="2:10">
      <c r="B116" s="1472">
        <v>14400</v>
      </c>
      <c r="C116" s="1468">
        <v>3150</v>
      </c>
      <c r="D116" s="1473">
        <f t="shared" si="9"/>
        <v>15000</v>
      </c>
      <c r="E116" s="1536">
        <f t="shared" si="8"/>
        <v>15000</v>
      </c>
      <c r="F116" s="1473">
        <f t="shared" si="10"/>
        <v>600</v>
      </c>
      <c r="G116" s="1475">
        <f t="shared" si="11"/>
        <v>4.1666666666666664E-2</v>
      </c>
      <c r="J116" s="1476"/>
    </row>
    <row r="117" spans="2:10">
      <c r="B117" s="1472">
        <v>14400</v>
      </c>
      <c r="C117" s="1468">
        <v>3150</v>
      </c>
      <c r="D117" s="1473">
        <f t="shared" si="9"/>
        <v>15000</v>
      </c>
      <c r="E117" s="1536">
        <f t="shared" si="8"/>
        <v>15000</v>
      </c>
      <c r="F117" s="1473">
        <f t="shared" si="10"/>
        <v>600</v>
      </c>
      <c r="G117" s="1475">
        <f t="shared" si="11"/>
        <v>4.1666666666666664E-2</v>
      </c>
      <c r="J117" s="1476"/>
    </row>
    <row r="118" spans="2:10">
      <c r="B118" s="1472">
        <v>14400</v>
      </c>
      <c r="C118" s="1468">
        <v>3150</v>
      </c>
      <c r="D118" s="1473">
        <f t="shared" si="9"/>
        <v>15000</v>
      </c>
      <c r="E118" s="1536">
        <f t="shared" si="8"/>
        <v>15000</v>
      </c>
      <c r="F118" s="1473">
        <f t="shared" si="10"/>
        <v>600</v>
      </c>
      <c r="G118" s="1475">
        <f t="shared" si="11"/>
        <v>4.1666666666666664E-2</v>
      </c>
      <c r="J118" s="1476"/>
    </row>
    <row r="119" spans="2:10">
      <c r="B119" s="1472">
        <v>14400</v>
      </c>
      <c r="C119" s="1468">
        <v>3150</v>
      </c>
      <c r="D119" s="1473">
        <f t="shared" si="9"/>
        <v>15000</v>
      </c>
      <c r="E119" s="1536">
        <f t="shared" si="8"/>
        <v>15000</v>
      </c>
      <c r="F119" s="1473">
        <f t="shared" si="10"/>
        <v>600</v>
      </c>
      <c r="G119" s="1475">
        <f t="shared" si="11"/>
        <v>4.1666666666666664E-2</v>
      </c>
      <c r="J119" s="1476"/>
    </row>
    <row r="120" spans="2:10">
      <c r="B120" s="1472">
        <v>14417.5</v>
      </c>
      <c r="C120" s="1468">
        <v>3150</v>
      </c>
      <c r="D120" s="1473">
        <f t="shared" si="9"/>
        <v>15000</v>
      </c>
      <c r="E120" s="1536">
        <f t="shared" si="8"/>
        <v>15000</v>
      </c>
      <c r="F120" s="1473">
        <f t="shared" si="10"/>
        <v>582.5</v>
      </c>
      <c r="G120" s="1475">
        <f t="shared" si="11"/>
        <v>4.0402288885035546E-2</v>
      </c>
      <c r="J120" s="1476"/>
    </row>
    <row r="121" spans="2:10">
      <c r="B121" s="1472">
        <v>14417.5</v>
      </c>
      <c r="C121" s="1468">
        <v>3288</v>
      </c>
      <c r="D121" s="1473">
        <f t="shared" si="9"/>
        <v>15000</v>
      </c>
      <c r="E121" s="1536">
        <f t="shared" si="8"/>
        <v>15000</v>
      </c>
      <c r="F121" s="1473">
        <f t="shared" si="10"/>
        <v>582.5</v>
      </c>
      <c r="G121" s="1475">
        <f t="shared" si="11"/>
        <v>4.0402288885035546E-2</v>
      </c>
      <c r="J121" s="1476"/>
    </row>
    <row r="122" spans="2:10">
      <c r="B122" s="1472">
        <v>14535</v>
      </c>
      <c r="C122" s="1468">
        <v>3150</v>
      </c>
      <c r="D122" s="1473">
        <f t="shared" si="9"/>
        <v>15000</v>
      </c>
      <c r="E122" s="1536">
        <f t="shared" si="8"/>
        <v>15000</v>
      </c>
      <c r="F122" s="1473">
        <f t="shared" si="10"/>
        <v>465</v>
      </c>
      <c r="G122" s="1475">
        <f t="shared" si="11"/>
        <v>3.1991744066047469E-2</v>
      </c>
      <c r="J122" s="1476"/>
    </row>
    <row r="123" spans="2:10">
      <c r="B123" s="1472">
        <v>14600</v>
      </c>
      <c r="C123" s="1468">
        <v>3150</v>
      </c>
      <c r="D123" s="1473">
        <f t="shared" si="9"/>
        <v>15000</v>
      </c>
      <c r="E123" s="1536">
        <f t="shared" si="8"/>
        <v>15000</v>
      </c>
      <c r="F123" s="1473">
        <f t="shared" si="10"/>
        <v>400</v>
      </c>
      <c r="G123" s="1475">
        <f t="shared" si="11"/>
        <v>2.7397260273972601E-2</v>
      </c>
      <c r="J123" s="1476"/>
    </row>
    <row r="124" spans="2:10">
      <c r="B124" s="1472">
        <v>14600</v>
      </c>
      <c r="C124" s="1468">
        <v>3150</v>
      </c>
      <c r="D124" s="1473">
        <f t="shared" si="9"/>
        <v>15000</v>
      </c>
      <c r="E124" s="1536">
        <f t="shared" si="8"/>
        <v>15000</v>
      </c>
      <c r="F124" s="1473">
        <f t="shared" si="10"/>
        <v>400</v>
      </c>
      <c r="G124" s="1475">
        <f t="shared" si="11"/>
        <v>2.7397260273972601E-2</v>
      </c>
      <c r="J124" s="1476"/>
    </row>
    <row r="125" spans="2:10">
      <c r="B125" s="1472">
        <v>14600</v>
      </c>
      <c r="C125" s="1468">
        <v>3150</v>
      </c>
      <c r="D125" s="1473">
        <f t="shared" si="9"/>
        <v>15000</v>
      </c>
      <c r="E125" s="1536">
        <f t="shared" si="8"/>
        <v>15000</v>
      </c>
      <c r="F125" s="1473">
        <f t="shared" si="10"/>
        <v>400</v>
      </c>
      <c r="G125" s="1475">
        <f t="shared" si="11"/>
        <v>2.7397260273972601E-2</v>
      </c>
      <c r="J125" s="1476"/>
    </row>
    <row r="126" spans="2:10">
      <c r="B126" s="1472">
        <v>14600</v>
      </c>
      <c r="C126" s="1468">
        <v>3150</v>
      </c>
      <c r="D126" s="1473">
        <f t="shared" si="9"/>
        <v>15000</v>
      </c>
      <c r="E126" s="1536">
        <f t="shared" si="8"/>
        <v>15000</v>
      </c>
      <c r="F126" s="1473">
        <f t="shared" si="10"/>
        <v>400</v>
      </c>
      <c r="G126" s="1475">
        <f t="shared" si="11"/>
        <v>2.7397260273972601E-2</v>
      </c>
      <c r="J126" s="1476"/>
    </row>
    <row r="127" spans="2:10">
      <c r="B127" s="1472">
        <v>14600</v>
      </c>
      <c r="C127" s="1468">
        <v>3150</v>
      </c>
      <c r="D127" s="1473">
        <f t="shared" si="9"/>
        <v>15000</v>
      </c>
      <c r="E127" s="1536">
        <f t="shared" si="8"/>
        <v>15000</v>
      </c>
      <c r="F127" s="1473">
        <f t="shared" si="10"/>
        <v>400</v>
      </c>
      <c r="G127" s="1475">
        <f t="shared" si="11"/>
        <v>2.7397260273972601E-2</v>
      </c>
      <c r="J127" s="1476"/>
    </row>
    <row r="128" spans="2:10">
      <c r="B128" s="1472">
        <v>14600</v>
      </c>
      <c r="C128" s="1468">
        <v>3150</v>
      </c>
      <c r="D128" s="1473">
        <f t="shared" si="9"/>
        <v>15000</v>
      </c>
      <c r="E128" s="1536">
        <f t="shared" si="8"/>
        <v>15000</v>
      </c>
      <c r="F128" s="1473">
        <f t="shared" si="10"/>
        <v>400</v>
      </c>
      <c r="G128" s="1475">
        <f t="shared" si="11"/>
        <v>2.7397260273972601E-2</v>
      </c>
      <c r="J128" s="1476"/>
    </row>
    <row r="129" spans="2:10">
      <c r="B129" s="1472">
        <v>14600</v>
      </c>
      <c r="C129" s="1468">
        <v>3150</v>
      </c>
      <c r="D129" s="1473">
        <f t="shared" si="9"/>
        <v>15000</v>
      </c>
      <c r="E129" s="1536">
        <f t="shared" ref="E129:E139" si="12">IF(B129&lt;15000,15000,15000)</f>
        <v>15000</v>
      </c>
      <c r="F129" s="1473">
        <f t="shared" si="10"/>
        <v>400</v>
      </c>
      <c r="G129" s="1475">
        <f t="shared" si="11"/>
        <v>2.7397260273972601E-2</v>
      </c>
      <c r="J129" s="1476"/>
    </row>
    <row r="130" spans="2:10">
      <c r="B130" s="1472">
        <v>14600</v>
      </c>
      <c r="C130" s="1468">
        <v>3150</v>
      </c>
      <c r="D130" s="1473">
        <f t="shared" ref="D130:D193" si="13">ROUNDUP(B130,-3)</f>
        <v>15000</v>
      </c>
      <c r="E130" s="1536">
        <f t="shared" si="12"/>
        <v>15000</v>
      </c>
      <c r="F130" s="1473">
        <f t="shared" ref="F130:F193" si="14">E130-B130</f>
        <v>400</v>
      </c>
      <c r="G130" s="1475">
        <f t="shared" ref="G130:G193" si="15">F130/B130</f>
        <v>2.7397260273972601E-2</v>
      </c>
      <c r="J130" s="1476"/>
    </row>
    <row r="131" spans="2:10">
      <c r="B131" s="1472">
        <v>14600</v>
      </c>
      <c r="C131" s="1468">
        <v>3150</v>
      </c>
      <c r="D131" s="1473">
        <f t="shared" si="13"/>
        <v>15000</v>
      </c>
      <c r="E131" s="1536">
        <f t="shared" si="12"/>
        <v>15000</v>
      </c>
      <c r="F131" s="1473">
        <f t="shared" si="14"/>
        <v>400</v>
      </c>
      <c r="G131" s="1475">
        <f t="shared" si="15"/>
        <v>2.7397260273972601E-2</v>
      </c>
      <c r="J131" s="1476"/>
    </row>
    <row r="132" spans="2:10">
      <c r="B132" s="1472">
        <v>14600</v>
      </c>
      <c r="C132" s="1468">
        <v>3150</v>
      </c>
      <c r="D132" s="1473">
        <f t="shared" si="13"/>
        <v>15000</v>
      </c>
      <c r="E132" s="1536">
        <f t="shared" si="12"/>
        <v>15000</v>
      </c>
      <c r="F132" s="1473">
        <f t="shared" si="14"/>
        <v>400</v>
      </c>
      <c r="G132" s="1475">
        <f t="shared" si="15"/>
        <v>2.7397260273972601E-2</v>
      </c>
      <c r="J132" s="1476"/>
    </row>
    <row r="133" spans="2:10">
      <c r="B133" s="1472">
        <v>14600</v>
      </c>
      <c r="C133" s="1468">
        <v>3288</v>
      </c>
      <c r="D133" s="1473">
        <f t="shared" si="13"/>
        <v>15000</v>
      </c>
      <c r="E133" s="1536">
        <f t="shared" si="12"/>
        <v>15000</v>
      </c>
      <c r="F133" s="1473">
        <f t="shared" si="14"/>
        <v>400</v>
      </c>
      <c r="G133" s="1475">
        <f t="shared" si="15"/>
        <v>2.7397260273972601E-2</v>
      </c>
      <c r="J133" s="1476"/>
    </row>
    <row r="134" spans="2:10">
      <c r="B134" s="1472">
        <v>14600</v>
      </c>
      <c r="C134" s="1468">
        <v>3288</v>
      </c>
      <c r="D134" s="1473">
        <f t="shared" si="13"/>
        <v>15000</v>
      </c>
      <c r="E134" s="1536">
        <f t="shared" si="12"/>
        <v>15000</v>
      </c>
      <c r="F134" s="1473">
        <f t="shared" si="14"/>
        <v>400</v>
      </c>
      <c r="G134" s="1475">
        <f t="shared" si="15"/>
        <v>2.7397260273972601E-2</v>
      </c>
      <c r="J134" s="1476"/>
    </row>
    <row r="135" spans="2:10">
      <c r="B135" s="1472">
        <v>14600</v>
      </c>
      <c r="C135" s="1468">
        <v>3288</v>
      </c>
      <c r="D135" s="1473">
        <f t="shared" si="13"/>
        <v>15000</v>
      </c>
      <c r="E135" s="1536">
        <f t="shared" si="12"/>
        <v>15000</v>
      </c>
      <c r="F135" s="1473">
        <f t="shared" si="14"/>
        <v>400</v>
      </c>
      <c r="G135" s="1475">
        <f t="shared" si="15"/>
        <v>2.7397260273972601E-2</v>
      </c>
      <c r="J135" s="1476"/>
    </row>
    <row r="136" spans="2:10">
      <c r="B136" s="1472">
        <v>14600</v>
      </c>
      <c r="C136" s="1468">
        <v>3288</v>
      </c>
      <c r="D136" s="1473">
        <f t="shared" si="13"/>
        <v>15000</v>
      </c>
      <c r="E136" s="1536">
        <f t="shared" si="12"/>
        <v>15000</v>
      </c>
      <c r="F136" s="1473">
        <f t="shared" si="14"/>
        <v>400</v>
      </c>
      <c r="G136" s="1475">
        <f t="shared" si="15"/>
        <v>2.7397260273972601E-2</v>
      </c>
      <c r="J136" s="1476"/>
    </row>
    <row r="137" spans="2:10">
      <c r="B137" s="1472">
        <v>14870.1</v>
      </c>
      <c r="C137" s="1468">
        <v>3150</v>
      </c>
      <c r="D137" s="1473">
        <f t="shared" si="13"/>
        <v>15000</v>
      </c>
      <c r="E137" s="1536">
        <f t="shared" si="12"/>
        <v>15000</v>
      </c>
      <c r="F137" s="1473">
        <f t="shared" si="14"/>
        <v>129.89999999999964</v>
      </c>
      <c r="G137" s="1475">
        <f t="shared" si="15"/>
        <v>8.7356507353682639E-3</v>
      </c>
      <c r="J137" s="1476"/>
    </row>
    <row r="138" spans="2:10">
      <c r="B138" s="1472">
        <v>14965</v>
      </c>
      <c r="C138" s="1468">
        <v>3150</v>
      </c>
      <c r="D138" s="1473">
        <f t="shared" si="13"/>
        <v>15000</v>
      </c>
      <c r="E138" s="1536">
        <f t="shared" si="12"/>
        <v>15000</v>
      </c>
      <c r="F138" s="1473">
        <f t="shared" si="14"/>
        <v>35</v>
      </c>
      <c r="G138" s="1475">
        <f t="shared" si="15"/>
        <v>2.3387905111927833E-3</v>
      </c>
      <c r="J138" s="1476"/>
    </row>
    <row r="139" spans="2:10">
      <c r="B139" s="1472">
        <v>14965</v>
      </c>
      <c r="C139" s="1468">
        <v>3288</v>
      </c>
      <c r="D139" s="1473">
        <f t="shared" si="13"/>
        <v>15000</v>
      </c>
      <c r="E139" s="1536">
        <f t="shared" si="12"/>
        <v>15000</v>
      </c>
      <c r="F139" s="1473">
        <f t="shared" si="14"/>
        <v>35</v>
      </c>
      <c r="G139" s="1475">
        <f t="shared" si="15"/>
        <v>2.3387905111927833E-3</v>
      </c>
      <c r="J139" s="1476"/>
    </row>
    <row r="140" spans="2:10">
      <c r="B140" s="1472">
        <v>15001.5</v>
      </c>
      <c r="C140" s="1468">
        <v>3150</v>
      </c>
      <c r="D140" s="1473">
        <f t="shared" si="13"/>
        <v>16000</v>
      </c>
      <c r="E140" s="1537">
        <f t="shared" ref="E140:E180" si="16">IF(B140&lt;=17500,17500)</f>
        <v>17500</v>
      </c>
      <c r="F140" s="1473">
        <f t="shared" si="14"/>
        <v>2498.5</v>
      </c>
      <c r="G140" s="1475">
        <f t="shared" si="15"/>
        <v>0.16655001166550013</v>
      </c>
      <c r="H140" s="1520">
        <v>41</v>
      </c>
      <c r="J140" s="1521">
        <f>AVERAGE(B140:B180)</f>
        <v>16268.11951219512</v>
      </c>
    </row>
    <row r="141" spans="2:10">
      <c r="B141" s="1472">
        <v>15001.5</v>
      </c>
      <c r="C141" s="1468">
        <v>3150</v>
      </c>
      <c r="D141" s="1473">
        <f t="shared" si="13"/>
        <v>16000</v>
      </c>
      <c r="E141" s="1537">
        <f t="shared" si="16"/>
        <v>17500</v>
      </c>
      <c r="F141" s="1473">
        <f t="shared" si="14"/>
        <v>2498.5</v>
      </c>
      <c r="G141" s="1475">
        <f t="shared" si="15"/>
        <v>0.16655001166550013</v>
      </c>
      <c r="J141" s="1476"/>
    </row>
    <row r="142" spans="2:10">
      <c r="B142" s="1472">
        <v>15264.3</v>
      </c>
      <c r="C142" s="1468">
        <v>3150</v>
      </c>
      <c r="D142" s="1473">
        <f t="shared" si="13"/>
        <v>16000</v>
      </c>
      <c r="E142" s="1537">
        <f t="shared" si="16"/>
        <v>17500</v>
      </c>
      <c r="F142" s="1473">
        <f t="shared" si="14"/>
        <v>2235.7000000000007</v>
      </c>
      <c r="G142" s="1475">
        <f t="shared" si="15"/>
        <v>0.14646593685920747</v>
      </c>
      <c r="J142" s="1476"/>
    </row>
    <row r="143" spans="2:10">
      <c r="B143" s="1472">
        <v>15330</v>
      </c>
      <c r="C143" s="1468">
        <v>3150</v>
      </c>
      <c r="D143" s="1473">
        <f t="shared" si="13"/>
        <v>16000</v>
      </c>
      <c r="E143" s="1537">
        <f t="shared" si="16"/>
        <v>17500</v>
      </c>
      <c r="F143" s="1473">
        <f t="shared" si="14"/>
        <v>2170</v>
      </c>
      <c r="G143" s="1475">
        <f t="shared" si="15"/>
        <v>0.14155251141552511</v>
      </c>
      <c r="J143" s="1476"/>
    </row>
    <row r="144" spans="2:10">
      <c r="B144" s="1472">
        <v>15330</v>
      </c>
      <c r="C144" s="1468">
        <v>3150</v>
      </c>
      <c r="D144" s="1473">
        <f t="shared" si="13"/>
        <v>16000</v>
      </c>
      <c r="E144" s="1537">
        <f t="shared" si="16"/>
        <v>17500</v>
      </c>
      <c r="F144" s="1473">
        <f t="shared" si="14"/>
        <v>2170</v>
      </c>
      <c r="G144" s="1475">
        <f t="shared" si="15"/>
        <v>0.14155251141552511</v>
      </c>
      <c r="J144" s="1476"/>
    </row>
    <row r="145" spans="2:10">
      <c r="B145" s="1472">
        <v>15330</v>
      </c>
      <c r="C145" s="1468">
        <v>3150</v>
      </c>
      <c r="D145" s="1473">
        <f t="shared" si="13"/>
        <v>16000</v>
      </c>
      <c r="E145" s="1537">
        <f t="shared" si="16"/>
        <v>17500</v>
      </c>
      <c r="F145" s="1473">
        <f t="shared" si="14"/>
        <v>2170</v>
      </c>
      <c r="G145" s="1475">
        <f t="shared" si="15"/>
        <v>0.14155251141552511</v>
      </c>
      <c r="J145" s="1476"/>
    </row>
    <row r="146" spans="2:10">
      <c r="B146" s="1472">
        <v>15330</v>
      </c>
      <c r="C146" s="1468">
        <v>3288</v>
      </c>
      <c r="D146" s="1473">
        <f t="shared" si="13"/>
        <v>16000</v>
      </c>
      <c r="E146" s="1537">
        <f t="shared" si="16"/>
        <v>17500</v>
      </c>
      <c r="F146" s="1473">
        <f t="shared" si="14"/>
        <v>2170</v>
      </c>
      <c r="G146" s="1475">
        <f t="shared" si="15"/>
        <v>0.14155251141552511</v>
      </c>
      <c r="J146" s="1476"/>
    </row>
    <row r="147" spans="2:10">
      <c r="B147" s="1472">
        <v>15538.05</v>
      </c>
      <c r="C147" s="1468">
        <v>3288</v>
      </c>
      <c r="D147" s="1473">
        <f t="shared" si="13"/>
        <v>16000</v>
      </c>
      <c r="E147" s="1537">
        <f t="shared" si="16"/>
        <v>17500</v>
      </c>
      <c r="F147" s="1473">
        <f t="shared" si="14"/>
        <v>1961.9500000000007</v>
      </c>
      <c r="G147" s="1475">
        <f t="shared" si="15"/>
        <v>0.12626745312313969</v>
      </c>
      <c r="J147" s="1476"/>
    </row>
    <row r="148" spans="2:10">
      <c r="B148" s="1472">
        <v>15563.6</v>
      </c>
      <c r="C148" s="1468">
        <v>3288</v>
      </c>
      <c r="D148" s="1473">
        <f t="shared" si="13"/>
        <v>16000</v>
      </c>
      <c r="E148" s="1537">
        <f t="shared" si="16"/>
        <v>17500</v>
      </c>
      <c r="F148" s="1473">
        <f t="shared" si="14"/>
        <v>1936.3999999999996</v>
      </c>
      <c r="G148" s="1475">
        <f t="shared" si="15"/>
        <v>0.12441851499653034</v>
      </c>
      <c r="J148" s="1476"/>
    </row>
    <row r="149" spans="2:10">
      <c r="B149" s="1472">
        <v>15792</v>
      </c>
      <c r="C149" s="1468">
        <v>3150</v>
      </c>
      <c r="D149" s="1473">
        <f t="shared" si="13"/>
        <v>16000</v>
      </c>
      <c r="E149" s="1537">
        <f t="shared" si="16"/>
        <v>17500</v>
      </c>
      <c r="F149" s="1473">
        <f t="shared" si="14"/>
        <v>1708</v>
      </c>
      <c r="G149" s="1475">
        <f t="shared" si="15"/>
        <v>0.10815602836879433</v>
      </c>
      <c r="J149" s="1476"/>
    </row>
    <row r="150" spans="2:10">
      <c r="B150" s="1472">
        <v>15793.55</v>
      </c>
      <c r="C150" s="1468">
        <v>3150</v>
      </c>
      <c r="D150" s="1473">
        <f t="shared" si="13"/>
        <v>16000</v>
      </c>
      <c r="E150" s="1537">
        <f t="shared" si="16"/>
        <v>17500</v>
      </c>
      <c r="F150" s="1473">
        <f t="shared" si="14"/>
        <v>1706.4500000000007</v>
      </c>
      <c r="G150" s="1475">
        <f t="shared" si="15"/>
        <v>0.10804727246249266</v>
      </c>
      <c r="J150" s="1476"/>
    </row>
    <row r="151" spans="2:10">
      <c r="B151" s="1472">
        <v>15860</v>
      </c>
      <c r="C151" s="1468">
        <v>3150</v>
      </c>
      <c r="D151" s="1473">
        <f t="shared" si="13"/>
        <v>16000</v>
      </c>
      <c r="E151" s="1537">
        <f t="shared" si="16"/>
        <v>17500</v>
      </c>
      <c r="F151" s="1473">
        <f t="shared" si="14"/>
        <v>1640</v>
      </c>
      <c r="G151" s="1475">
        <f t="shared" si="15"/>
        <v>0.10340479192938209</v>
      </c>
      <c r="J151" s="1476"/>
    </row>
    <row r="152" spans="2:10">
      <c r="B152" s="1472">
        <v>15965</v>
      </c>
      <c r="C152" s="1468">
        <v>3150</v>
      </c>
      <c r="D152" s="1473">
        <f t="shared" si="13"/>
        <v>16000</v>
      </c>
      <c r="E152" s="1537">
        <f t="shared" si="16"/>
        <v>17500</v>
      </c>
      <c r="F152" s="1473">
        <f t="shared" si="14"/>
        <v>1535</v>
      </c>
      <c r="G152" s="1475">
        <f t="shared" si="15"/>
        <v>9.6147823363607887E-2</v>
      </c>
      <c r="J152" s="1476"/>
    </row>
    <row r="153" spans="2:10">
      <c r="B153" s="1472">
        <v>16001.6</v>
      </c>
      <c r="C153" s="1468">
        <v>3150</v>
      </c>
      <c r="D153" s="1473">
        <f t="shared" si="13"/>
        <v>17000</v>
      </c>
      <c r="E153" s="1537">
        <f t="shared" si="16"/>
        <v>17500</v>
      </c>
      <c r="F153" s="1473">
        <f t="shared" si="14"/>
        <v>1498.3999999999996</v>
      </c>
      <c r="G153" s="1475">
        <f t="shared" si="15"/>
        <v>9.3640635936406341E-2</v>
      </c>
      <c r="J153" s="1476"/>
    </row>
    <row r="154" spans="2:10">
      <c r="B154" s="1472">
        <v>16253.45</v>
      </c>
      <c r="C154" s="1468">
        <v>3150</v>
      </c>
      <c r="D154" s="1473">
        <f t="shared" si="13"/>
        <v>17000</v>
      </c>
      <c r="E154" s="1537">
        <f t="shared" si="16"/>
        <v>17500</v>
      </c>
      <c r="F154" s="1473">
        <f t="shared" si="14"/>
        <v>1246.5499999999993</v>
      </c>
      <c r="G154" s="1475">
        <f t="shared" si="15"/>
        <v>7.6694486401348586E-2</v>
      </c>
      <c r="J154" s="1476"/>
    </row>
    <row r="155" spans="2:10">
      <c r="B155" s="1472">
        <v>16253.45</v>
      </c>
      <c r="C155" s="1468">
        <v>3150</v>
      </c>
      <c r="D155" s="1473">
        <f t="shared" si="13"/>
        <v>17000</v>
      </c>
      <c r="E155" s="1537">
        <f t="shared" si="16"/>
        <v>17500</v>
      </c>
      <c r="F155" s="1473">
        <f t="shared" si="14"/>
        <v>1246.5499999999993</v>
      </c>
      <c r="G155" s="1475">
        <f t="shared" si="15"/>
        <v>7.6694486401348586E-2</v>
      </c>
      <c r="J155" s="1476"/>
    </row>
    <row r="156" spans="2:10">
      <c r="B156" s="1472">
        <v>16325</v>
      </c>
      <c r="C156" s="1468">
        <v>3288</v>
      </c>
      <c r="D156" s="1473">
        <f t="shared" si="13"/>
        <v>17000</v>
      </c>
      <c r="E156" s="1537">
        <f t="shared" si="16"/>
        <v>17500</v>
      </c>
      <c r="F156" s="1473">
        <f t="shared" si="14"/>
        <v>1175</v>
      </c>
      <c r="G156" s="1475">
        <f t="shared" si="15"/>
        <v>7.1975497702909647E-2</v>
      </c>
      <c r="J156" s="1476"/>
    </row>
    <row r="157" spans="2:10">
      <c r="B157" s="1472">
        <v>16365</v>
      </c>
      <c r="C157" s="1468">
        <v>3150</v>
      </c>
      <c r="D157" s="1473">
        <f t="shared" si="13"/>
        <v>17000</v>
      </c>
      <c r="E157" s="1537">
        <f t="shared" si="16"/>
        <v>17500</v>
      </c>
      <c r="F157" s="1473">
        <f t="shared" si="14"/>
        <v>1135</v>
      </c>
      <c r="G157" s="1475">
        <f t="shared" si="15"/>
        <v>6.9355331500152759E-2</v>
      </c>
      <c r="J157" s="1476"/>
    </row>
    <row r="158" spans="2:10">
      <c r="B158" s="1472">
        <v>16425</v>
      </c>
      <c r="C158" s="1468">
        <v>3150</v>
      </c>
      <c r="D158" s="1473">
        <f t="shared" si="13"/>
        <v>17000</v>
      </c>
      <c r="E158" s="1537">
        <f t="shared" si="16"/>
        <v>17500</v>
      </c>
      <c r="F158" s="1473">
        <f t="shared" si="14"/>
        <v>1075</v>
      </c>
      <c r="G158" s="1475">
        <f t="shared" si="15"/>
        <v>6.5449010654490103E-2</v>
      </c>
      <c r="J158" s="1476"/>
    </row>
    <row r="159" spans="2:10">
      <c r="B159" s="1472">
        <v>16425</v>
      </c>
      <c r="C159" s="1468">
        <v>3150</v>
      </c>
      <c r="D159" s="1473">
        <f t="shared" si="13"/>
        <v>17000</v>
      </c>
      <c r="E159" s="1537">
        <f t="shared" si="16"/>
        <v>17500</v>
      </c>
      <c r="F159" s="1473">
        <f t="shared" si="14"/>
        <v>1075</v>
      </c>
      <c r="G159" s="1475">
        <f t="shared" si="15"/>
        <v>6.5449010654490103E-2</v>
      </c>
      <c r="J159" s="1476"/>
    </row>
    <row r="160" spans="2:10">
      <c r="B160" s="1472">
        <v>16425</v>
      </c>
      <c r="C160" s="1468">
        <v>3150</v>
      </c>
      <c r="D160" s="1473">
        <f t="shared" si="13"/>
        <v>17000</v>
      </c>
      <c r="E160" s="1537">
        <f t="shared" si="16"/>
        <v>17500</v>
      </c>
      <c r="F160" s="1473">
        <f t="shared" si="14"/>
        <v>1075</v>
      </c>
      <c r="G160" s="1475">
        <f t="shared" si="15"/>
        <v>6.5449010654490103E-2</v>
      </c>
      <c r="J160" s="1476"/>
    </row>
    <row r="161" spans="2:10">
      <c r="B161" s="1472">
        <v>16425</v>
      </c>
      <c r="C161" s="1468">
        <v>3150</v>
      </c>
      <c r="D161" s="1473">
        <f t="shared" si="13"/>
        <v>17000</v>
      </c>
      <c r="E161" s="1537">
        <f t="shared" si="16"/>
        <v>17500</v>
      </c>
      <c r="F161" s="1473">
        <f t="shared" si="14"/>
        <v>1075</v>
      </c>
      <c r="G161" s="1475">
        <f t="shared" si="15"/>
        <v>6.5449010654490103E-2</v>
      </c>
      <c r="J161" s="1476"/>
    </row>
    <row r="162" spans="2:10">
      <c r="B162" s="1472">
        <v>16425</v>
      </c>
      <c r="C162" s="1468">
        <v>3150</v>
      </c>
      <c r="D162" s="1473">
        <f t="shared" si="13"/>
        <v>17000</v>
      </c>
      <c r="E162" s="1537">
        <f t="shared" si="16"/>
        <v>17500</v>
      </c>
      <c r="F162" s="1473">
        <f t="shared" si="14"/>
        <v>1075</v>
      </c>
      <c r="G162" s="1475">
        <f t="shared" si="15"/>
        <v>6.5449010654490103E-2</v>
      </c>
      <c r="J162" s="1476"/>
    </row>
    <row r="163" spans="2:10">
      <c r="B163" s="1472">
        <v>16425</v>
      </c>
      <c r="C163" s="1468">
        <v>3150</v>
      </c>
      <c r="D163" s="1473">
        <f t="shared" si="13"/>
        <v>17000</v>
      </c>
      <c r="E163" s="1537">
        <f t="shared" si="16"/>
        <v>17500</v>
      </c>
      <c r="F163" s="1473">
        <f t="shared" si="14"/>
        <v>1075</v>
      </c>
      <c r="G163" s="1475">
        <f t="shared" si="15"/>
        <v>6.5449010654490103E-2</v>
      </c>
      <c r="J163" s="1476"/>
    </row>
    <row r="164" spans="2:10">
      <c r="B164" s="1472">
        <v>16425</v>
      </c>
      <c r="C164" s="1468">
        <v>3150</v>
      </c>
      <c r="D164" s="1473">
        <f t="shared" si="13"/>
        <v>17000</v>
      </c>
      <c r="E164" s="1537">
        <f t="shared" si="16"/>
        <v>17500</v>
      </c>
      <c r="F164" s="1473">
        <f t="shared" si="14"/>
        <v>1075</v>
      </c>
      <c r="G164" s="1475">
        <f t="shared" si="15"/>
        <v>6.5449010654490103E-2</v>
      </c>
      <c r="J164" s="1476"/>
    </row>
    <row r="165" spans="2:10">
      <c r="B165" s="1472">
        <v>16425</v>
      </c>
      <c r="C165" s="1468">
        <v>3150</v>
      </c>
      <c r="D165" s="1473">
        <f t="shared" si="13"/>
        <v>17000</v>
      </c>
      <c r="E165" s="1537">
        <f t="shared" si="16"/>
        <v>17500</v>
      </c>
      <c r="F165" s="1473">
        <f t="shared" si="14"/>
        <v>1075</v>
      </c>
      <c r="G165" s="1475">
        <f t="shared" si="15"/>
        <v>6.5449010654490103E-2</v>
      </c>
      <c r="J165" s="1476"/>
    </row>
    <row r="166" spans="2:10">
      <c r="B166" s="1472">
        <v>16425</v>
      </c>
      <c r="C166" s="1468">
        <v>3150</v>
      </c>
      <c r="D166" s="1473">
        <f t="shared" si="13"/>
        <v>17000</v>
      </c>
      <c r="E166" s="1537">
        <f t="shared" si="16"/>
        <v>17500</v>
      </c>
      <c r="F166" s="1473">
        <f t="shared" si="14"/>
        <v>1075</v>
      </c>
      <c r="G166" s="1475">
        <f t="shared" si="15"/>
        <v>6.5449010654490103E-2</v>
      </c>
      <c r="J166" s="1476"/>
    </row>
    <row r="167" spans="2:10">
      <c r="B167" s="1472">
        <v>16425</v>
      </c>
      <c r="C167" s="1468">
        <v>3288</v>
      </c>
      <c r="D167" s="1473">
        <f t="shared" si="13"/>
        <v>17000</v>
      </c>
      <c r="E167" s="1537">
        <f t="shared" si="16"/>
        <v>17500</v>
      </c>
      <c r="F167" s="1473">
        <f t="shared" si="14"/>
        <v>1075</v>
      </c>
      <c r="G167" s="1475">
        <f t="shared" si="15"/>
        <v>6.5449010654490103E-2</v>
      </c>
      <c r="J167" s="1476"/>
    </row>
    <row r="168" spans="2:10">
      <c r="B168" s="1472">
        <v>16472.45</v>
      </c>
      <c r="C168" s="1468">
        <v>3150</v>
      </c>
      <c r="D168" s="1473">
        <f t="shared" si="13"/>
        <v>17000</v>
      </c>
      <c r="E168" s="1537">
        <f t="shared" si="16"/>
        <v>17500</v>
      </c>
      <c r="F168" s="1473">
        <f t="shared" si="14"/>
        <v>1027.5499999999993</v>
      </c>
      <c r="G168" s="1475">
        <f t="shared" si="15"/>
        <v>6.2379913127676774E-2</v>
      </c>
      <c r="J168" s="1476"/>
    </row>
    <row r="169" spans="2:10">
      <c r="B169" s="1472">
        <v>16512</v>
      </c>
      <c r="C169" s="1468">
        <v>3150</v>
      </c>
      <c r="D169" s="1473">
        <f t="shared" si="13"/>
        <v>17000</v>
      </c>
      <c r="E169" s="1537">
        <f t="shared" si="16"/>
        <v>17500</v>
      </c>
      <c r="F169" s="1473">
        <f t="shared" si="14"/>
        <v>988</v>
      </c>
      <c r="G169" s="1475">
        <f t="shared" si="15"/>
        <v>5.983527131782946E-2</v>
      </c>
      <c r="J169" s="1476"/>
    </row>
    <row r="170" spans="2:10">
      <c r="B170" s="1472">
        <v>16752</v>
      </c>
      <c r="C170" s="1468">
        <v>3288</v>
      </c>
      <c r="D170" s="1473">
        <f t="shared" si="13"/>
        <v>17000</v>
      </c>
      <c r="E170" s="1537">
        <f t="shared" si="16"/>
        <v>17500</v>
      </c>
      <c r="F170" s="1473">
        <f t="shared" si="14"/>
        <v>748</v>
      </c>
      <c r="G170" s="1475">
        <f t="shared" si="15"/>
        <v>4.4651384909264569E-2</v>
      </c>
      <c r="J170" s="1476"/>
    </row>
    <row r="171" spans="2:10">
      <c r="B171" s="1472">
        <v>16800</v>
      </c>
      <c r="C171" s="1468">
        <v>3150</v>
      </c>
      <c r="D171" s="1473">
        <f t="shared" si="13"/>
        <v>17000</v>
      </c>
      <c r="E171" s="1537">
        <f t="shared" si="16"/>
        <v>17500</v>
      </c>
      <c r="F171" s="1473">
        <f t="shared" si="14"/>
        <v>700</v>
      </c>
      <c r="G171" s="1475">
        <f t="shared" si="15"/>
        <v>4.1666666666666664E-2</v>
      </c>
      <c r="J171" s="1476"/>
    </row>
    <row r="172" spans="2:10">
      <c r="B172" s="1472">
        <v>16800</v>
      </c>
      <c r="C172" s="1468">
        <v>3150</v>
      </c>
      <c r="D172" s="1473">
        <f t="shared" si="13"/>
        <v>17000</v>
      </c>
      <c r="E172" s="1537">
        <f t="shared" si="16"/>
        <v>17500</v>
      </c>
      <c r="F172" s="1473">
        <f t="shared" si="14"/>
        <v>700</v>
      </c>
      <c r="G172" s="1475">
        <f t="shared" si="15"/>
        <v>4.1666666666666664E-2</v>
      </c>
      <c r="J172" s="1476"/>
    </row>
    <row r="173" spans="2:10">
      <c r="B173" s="1472">
        <v>16800</v>
      </c>
      <c r="C173" s="1468">
        <v>3150</v>
      </c>
      <c r="D173" s="1473">
        <f t="shared" si="13"/>
        <v>17000</v>
      </c>
      <c r="E173" s="1537">
        <f t="shared" si="16"/>
        <v>17500</v>
      </c>
      <c r="F173" s="1473">
        <f t="shared" si="14"/>
        <v>700</v>
      </c>
      <c r="G173" s="1475">
        <f t="shared" si="15"/>
        <v>4.1666666666666664E-2</v>
      </c>
      <c r="J173" s="1476"/>
    </row>
    <row r="174" spans="2:10">
      <c r="B174" s="1472">
        <v>16896</v>
      </c>
      <c r="C174" s="1468">
        <v>3150</v>
      </c>
      <c r="D174" s="1473">
        <f t="shared" si="13"/>
        <v>17000</v>
      </c>
      <c r="E174" s="1537">
        <f t="shared" si="16"/>
        <v>17500</v>
      </c>
      <c r="F174" s="1473">
        <f t="shared" si="14"/>
        <v>604</v>
      </c>
      <c r="G174" s="1475">
        <f t="shared" si="15"/>
        <v>3.5748106060606064E-2</v>
      </c>
      <c r="J174" s="1476"/>
    </row>
    <row r="175" spans="2:10">
      <c r="B175" s="1472">
        <v>16998.05</v>
      </c>
      <c r="C175" s="1468">
        <v>3150</v>
      </c>
      <c r="D175" s="1473">
        <f t="shared" si="13"/>
        <v>17000</v>
      </c>
      <c r="E175" s="1537">
        <f t="shared" si="16"/>
        <v>17500</v>
      </c>
      <c r="F175" s="1473">
        <f t="shared" si="14"/>
        <v>501.95000000000073</v>
      </c>
      <c r="G175" s="1475">
        <f t="shared" si="15"/>
        <v>2.9529857836634248E-2</v>
      </c>
      <c r="J175" s="1476"/>
    </row>
    <row r="176" spans="2:10">
      <c r="B176" s="1472">
        <v>17224.349999999999</v>
      </c>
      <c r="C176" s="1468">
        <v>3150</v>
      </c>
      <c r="D176" s="1473">
        <f t="shared" si="13"/>
        <v>18000</v>
      </c>
      <c r="E176" s="1537">
        <f t="shared" si="16"/>
        <v>17500</v>
      </c>
      <c r="F176" s="1473">
        <f t="shared" si="14"/>
        <v>275.65000000000146</v>
      </c>
      <c r="G176" s="1475">
        <f t="shared" si="15"/>
        <v>1.6003506663531657E-2</v>
      </c>
      <c r="J176" s="1476"/>
    </row>
    <row r="177" spans="2:10">
      <c r="B177" s="1472">
        <v>17225</v>
      </c>
      <c r="C177" s="1468">
        <v>3288</v>
      </c>
      <c r="D177" s="1473">
        <f t="shared" si="13"/>
        <v>18000</v>
      </c>
      <c r="E177" s="1537">
        <f t="shared" si="16"/>
        <v>17500</v>
      </c>
      <c r="F177" s="1473">
        <f t="shared" si="14"/>
        <v>275</v>
      </c>
      <c r="G177" s="1475">
        <f t="shared" si="15"/>
        <v>1.5965166908563134E-2</v>
      </c>
      <c r="J177" s="1476"/>
    </row>
    <row r="178" spans="2:10">
      <c r="B178" s="1472">
        <v>17260.849999999999</v>
      </c>
      <c r="C178" s="1468">
        <v>3150</v>
      </c>
      <c r="D178" s="1473">
        <f t="shared" si="13"/>
        <v>18000</v>
      </c>
      <c r="E178" s="1537">
        <f t="shared" si="16"/>
        <v>17500</v>
      </c>
      <c r="F178" s="1473">
        <f t="shared" si="14"/>
        <v>239.15000000000146</v>
      </c>
      <c r="G178" s="1475">
        <f t="shared" si="15"/>
        <v>1.3855053488095979E-2</v>
      </c>
      <c r="J178" s="1476"/>
    </row>
    <row r="179" spans="2:10">
      <c r="B179" s="1472">
        <v>17337.5</v>
      </c>
      <c r="C179" s="1468">
        <v>3150</v>
      </c>
      <c r="D179" s="1473">
        <f t="shared" si="13"/>
        <v>18000</v>
      </c>
      <c r="E179" s="1537">
        <f t="shared" si="16"/>
        <v>17500</v>
      </c>
      <c r="F179" s="1473">
        <f t="shared" si="14"/>
        <v>162.5</v>
      </c>
      <c r="G179" s="1475">
        <f t="shared" si="15"/>
        <v>9.372746935832732E-3</v>
      </c>
      <c r="J179" s="1476"/>
    </row>
    <row r="180" spans="2:10">
      <c r="B180" s="1472">
        <v>17366.7</v>
      </c>
      <c r="C180" s="1468">
        <v>3150</v>
      </c>
      <c r="D180" s="1473">
        <f t="shared" si="13"/>
        <v>18000</v>
      </c>
      <c r="E180" s="1537">
        <f t="shared" si="16"/>
        <v>17500</v>
      </c>
      <c r="F180" s="1473">
        <f t="shared" si="14"/>
        <v>133.29999999999927</v>
      </c>
      <c r="G180" s="1475">
        <f t="shared" si="15"/>
        <v>7.6756090679288101E-3</v>
      </c>
      <c r="J180" s="1476"/>
    </row>
    <row r="181" spans="2:10">
      <c r="B181" s="1472">
        <v>17403</v>
      </c>
      <c r="C181" s="1468">
        <v>3150</v>
      </c>
      <c r="D181" s="1473">
        <f t="shared" si="13"/>
        <v>18000</v>
      </c>
      <c r="E181" s="1538">
        <f t="shared" ref="E181:E244" si="17">IF(B181&lt;=20000,20000)</f>
        <v>20000</v>
      </c>
      <c r="F181" s="1473">
        <f t="shared" si="14"/>
        <v>2597</v>
      </c>
      <c r="G181" s="1475">
        <f t="shared" si="15"/>
        <v>0.14922714474515889</v>
      </c>
      <c r="H181" s="1520">
        <v>94</v>
      </c>
      <c r="J181" s="1521">
        <f>AVERAGE(B181:B274)</f>
        <v>18780.352659574481</v>
      </c>
    </row>
    <row r="182" spans="2:10">
      <c r="B182" s="1472">
        <v>17500</v>
      </c>
      <c r="C182" s="1468">
        <v>3150</v>
      </c>
      <c r="D182" s="1473">
        <f t="shared" si="13"/>
        <v>18000</v>
      </c>
      <c r="E182" s="1538">
        <f t="shared" si="17"/>
        <v>20000</v>
      </c>
      <c r="F182" s="1473">
        <f t="shared" si="14"/>
        <v>2500</v>
      </c>
      <c r="G182" s="1475">
        <f t="shared" si="15"/>
        <v>0.14285714285714285</v>
      </c>
      <c r="J182" s="1476"/>
    </row>
    <row r="183" spans="2:10">
      <c r="B183" s="1472">
        <v>17500</v>
      </c>
      <c r="C183" s="1468">
        <v>3150</v>
      </c>
      <c r="D183" s="1473">
        <f t="shared" si="13"/>
        <v>18000</v>
      </c>
      <c r="E183" s="1538">
        <f t="shared" si="17"/>
        <v>20000</v>
      </c>
      <c r="F183" s="1473">
        <f t="shared" si="14"/>
        <v>2500</v>
      </c>
      <c r="G183" s="1475">
        <f t="shared" si="15"/>
        <v>0.14285714285714285</v>
      </c>
      <c r="J183" s="1476"/>
    </row>
    <row r="184" spans="2:10">
      <c r="B184" s="1472">
        <v>17500</v>
      </c>
      <c r="C184" s="1468">
        <v>3150</v>
      </c>
      <c r="D184" s="1473">
        <f t="shared" si="13"/>
        <v>18000</v>
      </c>
      <c r="E184" s="1538">
        <f t="shared" si="17"/>
        <v>20000</v>
      </c>
      <c r="F184" s="1473">
        <f t="shared" si="14"/>
        <v>2500</v>
      </c>
      <c r="G184" s="1475">
        <f t="shared" si="15"/>
        <v>0.14285714285714285</v>
      </c>
      <c r="J184" s="1476"/>
    </row>
    <row r="185" spans="2:10">
      <c r="B185" s="1472">
        <v>17505.400000000001</v>
      </c>
      <c r="C185" s="1468">
        <v>3150</v>
      </c>
      <c r="D185" s="1473">
        <f t="shared" si="13"/>
        <v>18000</v>
      </c>
      <c r="E185" s="1538">
        <f t="shared" si="17"/>
        <v>20000</v>
      </c>
      <c r="F185" s="1473">
        <f t="shared" si="14"/>
        <v>2494.5999999999985</v>
      </c>
      <c r="G185" s="1475">
        <f t="shared" si="15"/>
        <v>0.1425045985810092</v>
      </c>
      <c r="J185" s="1476"/>
    </row>
    <row r="186" spans="2:10">
      <c r="B186" s="1472">
        <v>17702.5</v>
      </c>
      <c r="C186" s="1468">
        <v>3150</v>
      </c>
      <c r="D186" s="1473">
        <f t="shared" si="13"/>
        <v>18000</v>
      </c>
      <c r="E186" s="1538">
        <f t="shared" si="17"/>
        <v>20000</v>
      </c>
      <c r="F186" s="1473">
        <f t="shared" si="14"/>
        <v>2297.5</v>
      </c>
      <c r="G186" s="1475">
        <f t="shared" si="15"/>
        <v>0.12978392882361248</v>
      </c>
      <c r="J186" s="1476"/>
    </row>
    <row r="187" spans="2:10">
      <c r="B187" s="1472">
        <v>17702.5</v>
      </c>
      <c r="C187" s="1468">
        <v>3150</v>
      </c>
      <c r="D187" s="1473">
        <f t="shared" si="13"/>
        <v>18000</v>
      </c>
      <c r="E187" s="1538">
        <f t="shared" si="17"/>
        <v>20000</v>
      </c>
      <c r="F187" s="1473">
        <f t="shared" si="14"/>
        <v>2297.5</v>
      </c>
      <c r="G187" s="1475">
        <f t="shared" si="15"/>
        <v>0.12978392882361248</v>
      </c>
      <c r="J187" s="1476"/>
    </row>
    <row r="188" spans="2:10">
      <c r="B188" s="1472">
        <v>17885</v>
      </c>
      <c r="C188" s="1468">
        <v>3150</v>
      </c>
      <c r="D188" s="1473">
        <f t="shared" si="13"/>
        <v>18000</v>
      </c>
      <c r="E188" s="1538">
        <f t="shared" si="17"/>
        <v>20000</v>
      </c>
      <c r="F188" s="1473">
        <f t="shared" si="14"/>
        <v>2115</v>
      </c>
      <c r="G188" s="1475">
        <f t="shared" si="15"/>
        <v>0.11825552138663685</v>
      </c>
      <c r="J188" s="1476"/>
    </row>
    <row r="189" spans="2:10">
      <c r="B189" s="1472">
        <v>17885</v>
      </c>
      <c r="C189" s="1468">
        <v>3150</v>
      </c>
      <c r="D189" s="1473">
        <f t="shared" si="13"/>
        <v>18000</v>
      </c>
      <c r="E189" s="1538">
        <f t="shared" si="17"/>
        <v>20000</v>
      </c>
      <c r="F189" s="1473">
        <f t="shared" si="14"/>
        <v>2115</v>
      </c>
      <c r="G189" s="1475">
        <f t="shared" si="15"/>
        <v>0.11825552138663685</v>
      </c>
      <c r="J189" s="1476"/>
    </row>
    <row r="190" spans="2:10">
      <c r="B190" s="1472">
        <v>17885</v>
      </c>
      <c r="C190" s="1468">
        <v>3150</v>
      </c>
      <c r="D190" s="1473">
        <f t="shared" si="13"/>
        <v>18000</v>
      </c>
      <c r="E190" s="1538">
        <f t="shared" si="17"/>
        <v>20000</v>
      </c>
      <c r="F190" s="1473">
        <f t="shared" si="14"/>
        <v>2115</v>
      </c>
      <c r="G190" s="1475">
        <f t="shared" si="15"/>
        <v>0.11825552138663685</v>
      </c>
      <c r="J190" s="1476"/>
    </row>
    <row r="191" spans="2:10">
      <c r="B191" s="1472">
        <v>17885</v>
      </c>
      <c r="C191" s="1468">
        <v>3150</v>
      </c>
      <c r="D191" s="1473">
        <f t="shared" si="13"/>
        <v>18000</v>
      </c>
      <c r="E191" s="1538">
        <f t="shared" si="17"/>
        <v>20000</v>
      </c>
      <c r="F191" s="1473">
        <f t="shared" si="14"/>
        <v>2115</v>
      </c>
      <c r="G191" s="1475">
        <f t="shared" si="15"/>
        <v>0.11825552138663685</v>
      </c>
      <c r="J191" s="1476"/>
    </row>
    <row r="192" spans="2:10">
      <c r="B192" s="1472">
        <v>17885</v>
      </c>
      <c r="C192" s="1468">
        <v>3150</v>
      </c>
      <c r="D192" s="1473">
        <f t="shared" si="13"/>
        <v>18000</v>
      </c>
      <c r="E192" s="1538">
        <f t="shared" si="17"/>
        <v>20000</v>
      </c>
      <c r="F192" s="1473">
        <f t="shared" si="14"/>
        <v>2115</v>
      </c>
      <c r="G192" s="1475">
        <f t="shared" si="15"/>
        <v>0.11825552138663685</v>
      </c>
      <c r="J192" s="1476"/>
    </row>
    <row r="193" spans="2:10">
      <c r="B193" s="1472">
        <v>17905</v>
      </c>
      <c r="C193" s="1468">
        <v>3150</v>
      </c>
      <c r="D193" s="1473">
        <f t="shared" si="13"/>
        <v>18000</v>
      </c>
      <c r="E193" s="1538">
        <f t="shared" si="17"/>
        <v>20000</v>
      </c>
      <c r="F193" s="1473">
        <f t="shared" si="14"/>
        <v>2095</v>
      </c>
      <c r="G193" s="1475">
        <f t="shared" si="15"/>
        <v>0.11700642278693102</v>
      </c>
      <c r="J193" s="1476"/>
    </row>
    <row r="194" spans="2:10">
      <c r="B194" s="1472">
        <v>17934</v>
      </c>
      <c r="C194" s="1468">
        <v>3150</v>
      </c>
      <c r="D194" s="1473">
        <f t="shared" ref="D194:D257" si="18">ROUNDUP(B194,-3)</f>
        <v>18000</v>
      </c>
      <c r="E194" s="1538">
        <f t="shared" si="17"/>
        <v>20000</v>
      </c>
      <c r="F194" s="1473">
        <f t="shared" ref="F194:F257" si="19">E194-B194</f>
        <v>2066</v>
      </c>
      <c r="G194" s="1475">
        <f t="shared" ref="G194:G257" si="20">F194/B194</f>
        <v>0.11520017843202855</v>
      </c>
      <c r="J194" s="1476"/>
    </row>
    <row r="195" spans="2:10">
      <c r="B195" s="1472">
        <v>17998.150000000001</v>
      </c>
      <c r="C195" s="1468">
        <v>3150</v>
      </c>
      <c r="D195" s="1473">
        <f t="shared" si="18"/>
        <v>18000</v>
      </c>
      <c r="E195" s="1538">
        <f t="shared" si="17"/>
        <v>20000</v>
      </c>
      <c r="F195" s="1473">
        <f t="shared" si="19"/>
        <v>2001.8499999999985</v>
      </c>
      <c r="G195" s="1475">
        <f t="shared" si="20"/>
        <v>0.11122532038015009</v>
      </c>
      <c r="J195" s="1476"/>
    </row>
    <row r="196" spans="2:10">
      <c r="B196" s="1472">
        <v>18000</v>
      </c>
      <c r="C196" s="1468">
        <v>3150</v>
      </c>
      <c r="D196" s="1473">
        <f t="shared" si="18"/>
        <v>18000</v>
      </c>
      <c r="E196" s="1538">
        <f t="shared" si="17"/>
        <v>20000</v>
      </c>
      <c r="F196" s="1473">
        <f t="shared" si="19"/>
        <v>2000</v>
      </c>
      <c r="G196" s="1475">
        <f t="shared" si="20"/>
        <v>0.1111111111111111</v>
      </c>
      <c r="J196" s="1476"/>
    </row>
    <row r="197" spans="2:10">
      <c r="B197" s="1472">
        <v>18000</v>
      </c>
      <c r="C197" s="1468">
        <v>3288</v>
      </c>
      <c r="D197" s="1473">
        <f t="shared" si="18"/>
        <v>18000</v>
      </c>
      <c r="E197" s="1538">
        <f t="shared" si="17"/>
        <v>20000</v>
      </c>
      <c r="F197" s="1473">
        <f t="shared" si="19"/>
        <v>2000</v>
      </c>
      <c r="G197" s="1475">
        <f t="shared" si="20"/>
        <v>0.1111111111111111</v>
      </c>
      <c r="J197" s="1476"/>
    </row>
    <row r="198" spans="2:10">
      <c r="B198" s="1472">
        <v>18001.8</v>
      </c>
      <c r="C198" s="1468">
        <v>3150</v>
      </c>
      <c r="D198" s="1473">
        <f t="shared" si="18"/>
        <v>19000</v>
      </c>
      <c r="E198" s="1538">
        <f t="shared" si="17"/>
        <v>20000</v>
      </c>
      <c r="F198" s="1473">
        <f t="shared" si="19"/>
        <v>1998.2000000000007</v>
      </c>
      <c r="G198" s="1475">
        <f t="shared" si="20"/>
        <v>0.11100001111000016</v>
      </c>
      <c r="J198" s="1476"/>
    </row>
    <row r="199" spans="2:10">
      <c r="B199" s="1472">
        <v>18001.8</v>
      </c>
      <c r="C199" s="1468">
        <v>3150</v>
      </c>
      <c r="D199" s="1473">
        <f t="shared" si="18"/>
        <v>19000</v>
      </c>
      <c r="E199" s="1538">
        <f t="shared" si="17"/>
        <v>20000</v>
      </c>
      <c r="F199" s="1473">
        <f t="shared" si="19"/>
        <v>1998.2000000000007</v>
      </c>
      <c r="G199" s="1475">
        <f t="shared" si="20"/>
        <v>0.11100001111000016</v>
      </c>
      <c r="J199" s="1476"/>
    </row>
    <row r="200" spans="2:10">
      <c r="B200" s="1472">
        <v>18001.8</v>
      </c>
      <c r="C200" s="1468">
        <v>3150</v>
      </c>
      <c r="D200" s="1473">
        <f t="shared" si="18"/>
        <v>19000</v>
      </c>
      <c r="E200" s="1538">
        <f t="shared" si="17"/>
        <v>20000</v>
      </c>
      <c r="F200" s="1473">
        <f t="shared" si="19"/>
        <v>1998.2000000000007</v>
      </c>
      <c r="G200" s="1475">
        <f t="shared" si="20"/>
        <v>0.11100001111000016</v>
      </c>
      <c r="J200" s="1476"/>
    </row>
    <row r="201" spans="2:10">
      <c r="B201" s="1472">
        <v>18036</v>
      </c>
      <c r="C201" s="1468">
        <v>3150</v>
      </c>
      <c r="D201" s="1473">
        <f t="shared" si="18"/>
        <v>19000</v>
      </c>
      <c r="E201" s="1538">
        <f t="shared" si="17"/>
        <v>20000</v>
      </c>
      <c r="F201" s="1473">
        <f t="shared" si="19"/>
        <v>1964</v>
      </c>
      <c r="G201" s="1475">
        <f t="shared" si="20"/>
        <v>0.10889332446218673</v>
      </c>
      <c r="J201" s="1476"/>
    </row>
    <row r="202" spans="2:10">
      <c r="B202" s="1472">
        <v>18158.75</v>
      </c>
      <c r="C202" s="1468">
        <v>3150</v>
      </c>
      <c r="D202" s="1473">
        <f t="shared" si="18"/>
        <v>19000</v>
      </c>
      <c r="E202" s="1538">
        <f t="shared" si="17"/>
        <v>20000</v>
      </c>
      <c r="F202" s="1473">
        <f t="shared" si="19"/>
        <v>1841.25</v>
      </c>
      <c r="G202" s="1475">
        <f t="shared" si="20"/>
        <v>0.10139739794864734</v>
      </c>
      <c r="J202" s="1476"/>
    </row>
    <row r="203" spans="2:10">
      <c r="B203" s="1472">
        <v>18231.75</v>
      </c>
      <c r="C203" s="1468">
        <v>3150</v>
      </c>
      <c r="D203" s="1473">
        <f t="shared" si="18"/>
        <v>19000</v>
      </c>
      <c r="E203" s="1538">
        <f t="shared" si="17"/>
        <v>20000</v>
      </c>
      <c r="F203" s="1473">
        <f t="shared" si="19"/>
        <v>1768.25</v>
      </c>
      <c r="G203" s="1475">
        <f t="shared" si="20"/>
        <v>9.6987398357261376E-2</v>
      </c>
      <c r="J203" s="1476"/>
    </row>
    <row r="204" spans="2:10">
      <c r="B204" s="1472">
        <v>18250</v>
      </c>
      <c r="C204" s="1468">
        <v>3150</v>
      </c>
      <c r="D204" s="1473">
        <f t="shared" si="18"/>
        <v>19000</v>
      </c>
      <c r="E204" s="1538">
        <f t="shared" si="17"/>
        <v>20000</v>
      </c>
      <c r="F204" s="1473">
        <f t="shared" si="19"/>
        <v>1750</v>
      </c>
      <c r="G204" s="1475">
        <f t="shared" si="20"/>
        <v>9.5890410958904104E-2</v>
      </c>
      <c r="J204" s="1476"/>
    </row>
    <row r="205" spans="2:10">
      <c r="B205" s="1472">
        <v>18250</v>
      </c>
      <c r="C205" s="1468">
        <v>3150</v>
      </c>
      <c r="D205" s="1473">
        <f t="shared" si="18"/>
        <v>19000</v>
      </c>
      <c r="E205" s="1538">
        <f t="shared" si="17"/>
        <v>20000</v>
      </c>
      <c r="F205" s="1473">
        <f t="shared" si="19"/>
        <v>1750</v>
      </c>
      <c r="G205" s="1475">
        <f t="shared" si="20"/>
        <v>9.5890410958904104E-2</v>
      </c>
      <c r="J205" s="1476"/>
    </row>
    <row r="206" spans="2:10">
      <c r="B206" s="1472">
        <v>18250</v>
      </c>
      <c r="C206" s="1468">
        <v>3150</v>
      </c>
      <c r="D206" s="1473">
        <f t="shared" si="18"/>
        <v>19000</v>
      </c>
      <c r="E206" s="1538">
        <f t="shared" si="17"/>
        <v>20000</v>
      </c>
      <c r="F206" s="1473">
        <f t="shared" si="19"/>
        <v>1750</v>
      </c>
      <c r="G206" s="1475">
        <f t="shared" si="20"/>
        <v>9.5890410958904104E-2</v>
      </c>
      <c r="J206" s="1476"/>
    </row>
    <row r="207" spans="2:10">
      <c r="B207" s="1472">
        <v>18250</v>
      </c>
      <c r="C207" s="1468">
        <v>3150</v>
      </c>
      <c r="D207" s="1473">
        <f t="shared" si="18"/>
        <v>19000</v>
      </c>
      <c r="E207" s="1538">
        <f t="shared" si="17"/>
        <v>20000</v>
      </c>
      <c r="F207" s="1473">
        <f t="shared" si="19"/>
        <v>1750</v>
      </c>
      <c r="G207" s="1475">
        <f t="shared" si="20"/>
        <v>9.5890410958904104E-2</v>
      </c>
      <c r="J207" s="1476"/>
    </row>
    <row r="208" spans="2:10">
      <c r="B208" s="1472">
        <v>18250</v>
      </c>
      <c r="C208" s="1468">
        <v>3150</v>
      </c>
      <c r="D208" s="1473">
        <f t="shared" si="18"/>
        <v>19000</v>
      </c>
      <c r="E208" s="1538">
        <f t="shared" si="17"/>
        <v>20000</v>
      </c>
      <c r="F208" s="1473">
        <f t="shared" si="19"/>
        <v>1750</v>
      </c>
      <c r="G208" s="1475">
        <f t="shared" si="20"/>
        <v>9.5890410958904104E-2</v>
      </c>
      <c r="J208" s="1476"/>
    </row>
    <row r="209" spans="2:10">
      <c r="B209" s="1472">
        <v>18250</v>
      </c>
      <c r="C209" s="1468">
        <v>3150</v>
      </c>
      <c r="D209" s="1473">
        <f t="shared" si="18"/>
        <v>19000</v>
      </c>
      <c r="E209" s="1538">
        <f t="shared" si="17"/>
        <v>20000</v>
      </c>
      <c r="F209" s="1473">
        <f t="shared" si="19"/>
        <v>1750</v>
      </c>
      <c r="G209" s="1475">
        <f t="shared" si="20"/>
        <v>9.5890410958904104E-2</v>
      </c>
      <c r="J209" s="1476"/>
    </row>
    <row r="210" spans="2:10">
      <c r="B210" s="1472">
        <v>18250</v>
      </c>
      <c r="C210" s="1468">
        <v>3150</v>
      </c>
      <c r="D210" s="1473">
        <f t="shared" si="18"/>
        <v>19000</v>
      </c>
      <c r="E210" s="1538">
        <f t="shared" si="17"/>
        <v>20000</v>
      </c>
      <c r="F210" s="1473">
        <f t="shared" si="19"/>
        <v>1750</v>
      </c>
      <c r="G210" s="1475">
        <f t="shared" si="20"/>
        <v>9.5890410958904104E-2</v>
      </c>
      <c r="J210" s="1476"/>
    </row>
    <row r="211" spans="2:10">
      <c r="B211" s="1472">
        <v>18250</v>
      </c>
      <c r="C211" s="1468">
        <v>3150</v>
      </c>
      <c r="D211" s="1473">
        <f t="shared" si="18"/>
        <v>19000</v>
      </c>
      <c r="E211" s="1538">
        <f t="shared" si="17"/>
        <v>20000</v>
      </c>
      <c r="F211" s="1473">
        <f t="shared" si="19"/>
        <v>1750</v>
      </c>
      <c r="G211" s="1475">
        <f t="shared" si="20"/>
        <v>9.5890410958904104E-2</v>
      </c>
      <c r="J211" s="1476"/>
    </row>
    <row r="212" spans="2:10">
      <c r="B212" s="1472">
        <v>18250</v>
      </c>
      <c r="C212" s="1468">
        <v>3150</v>
      </c>
      <c r="D212" s="1473">
        <f t="shared" si="18"/>
        <v>19000</v>
      </c>
      <c r="E212" s="1538">
        <f t="shared" si="17"/>
        <v>20000</v>
      </c>
      <c r="F212" s="1473">
        <f t="shared" si="19"/>
        <v>1750</v>
      </c>
      <c r="G212" s="1475">
        <f t="shared" si="20"/>
        <v>9.5890410958904104E-2</v>
      </c>
      <c r="J212" s="1476"/>
    </row>
    <row r="213" spans="2:10">
      <c r="B213" s="1472">
        <v>18250</v>
      </c>
      <c r="C213" s="1468">
        <v>3150</v>
      </c>
      <c r="D213" s="1473">
        <f t="shared" si="18"/>
        <v>19000</v>
      </c>
      <c r="E213" s="1538">
        <f t="shared" si="17"/>
        <v>20000</v>
      </c>
      <c r="F213" s="1473">
        <f t="shared" si="19"/>
        <v>1750</v>
      </c>
      <c r="G213" s="1475">
        <f t="shared" si="20"/>
        <v>9.5890410958904104E-2</v>
      </c>
      <c r="J213" s="1476"/>
    </row>
    <row r="214" spans="2:10">
      <c r="B214" s="1472">
        <v>18250</v>
      </c>
      <c r="C214" s="1468">
        <v>3150</v>
      </c>
      <c r="D214" s="1473">
        <f t="shared" si="18"/>
        <v>19000</v>
      </c>
      <c r="E214" s="1538">
        <f t="shared" si="17"/>
        <v>20000</v>
      </c>
      <c r="F214" s="1473">
        <f t="shared" si="19"/>
        <v>1750</v>
      </c>
      <c r="G214" s="1475">
        <f t="shared" si="20"/>
        <v>9.5890410958904104E-2</v>
      </c>
      <c r="J214" s="1476"/>
    </row>
    <row r="215" spans="2:10">
      <c r="B215" s="1472">
        <v>18250</v>
      </c>
      <c r="C215" s="1468">
        <v>3150</v>
      </c>
      <c r="D215" s="1473">
        <f t="shared" si="18"/>
        <v>19000</v>
      </c>
      <c r="E215" s="1538">
        <f t="shared" si="17"/>
        <v>20000</v>
      </c>
      <c r="F215" s="1473">
        <f t="shared" si="19"/>
        <v>1750</v>
      </c>
      <c r="G215" s="1475">
        <f t="shared" si="20"/>
        <v>9.5890410958904104E-2</v>
      </c>
      <c r="J215" s="1476"/>
    </row>
    <row r="216" spans="2:10">
      <c r="B216" s="1472">
        <v>18250</v>
      </c>
      <c r="C216" s="1468">
        <v>3150</v>
      </c>
      <c r="D216" s="1473">
        <f t="shared" si="18"/>
        <v>19000</v>
      </c>
      <c r="E216" s="1538">
        <f t="shared" si="17"/>
        <v>20000</v>
      </c>
      <c r="F216" s="1473">
        <f t="shared" si="19"/>
        <v>1750</v>
      </c>
      <c r="G216" s="1475">
        <f t="shared" si="20"/>
        <v>9.5890410958904104E-2</v>
      </c>
      <c r="J216" s="1476"/>
    </row>
    <row r="217" spans="2:10">
      <c r="B217" s="1472">
        <v>18250</v>
      </c>
      <c r="C217" s="1468">
        <v>3150</v>
      </c>
      <c r="D217" s="1473">
        <f t="shared" si="18"/>
        <v>19000</v>
      </c>
      <c r="E217" s="1538">
        <f t="shared" si="17"/>
        <v>20000</v>
      </c>
      <c r="F217" s="1473">
        <f t="shared" si="19"/>
        <v>1750</v>
      </c>
      <c r="G217" s="1475">
        <f t="shared" si="20"/>
        <v>9.5890410958904104E-2</v>
      </c>
      <c r="J217" s="1476"/>
    </row>
    <row r="218" spans="2:10">
      <c r="B218" s="1472">
        <v>18250</v>
      </c>
      <c r="C218" s="1468">
        <v>3150</v>
      </c>
      <c r="D218" s="1473">
        <f t="shared" si="18"/>
        <v>19000</v>
      </c>
      <c r="E218" s="1538">
        <f t="shared" si="17"/>
        <v>20000</v>
      </c>
      <c r="F218" s="1473">
        <f t="shared" si="19"/>
        <v>1750</v>
      </c>
      <c r="G218" s="1475">
        <f t="shared" si="20"/>
        <v>9.5890410958904104E-2</v>
      </c>
      <c r="J218" s="1476"/>
    </row>
    <row r="219" spans="2:10">
      <c r="B219" s="1472">
        <v>18250</v>
      </c>
      <c r="C219" s="1468">
        <v>3150</v>
      </c>
      <c r="D219" s="1473">
        <f t="shared" si="18"/>
        <v>19000</v>
      </c>
      <c r="E219" s="1538">
        <f t="shared" si="17"/>
        <v>20000</v>
      </c>
      <c r="F219" s="1473">
        <f t="shared" si="19"/>
        <v>1750</v>
      </c>
      <c r="G219" s="1475">
        <f t="shared" si="20"/>
        <v>9.5890410958904104E-2</v>
      </c>
      <c r="J219" s="1476"/>
    </row>
    <row r="220" spans="2:10">
      <c r="B220" s="1472">
        <v>18250</v>
      </c>
      <c r="C220" s="1468">
        <v>3150</v>
      </c>
      <c r="D220" s="1473">
        <f t="shared" si="18"/>
        <v>19000</v>
      </c>
      <c r="E220" s="1538">
        <f t="shared" si="17"/>
        <v>20000</v>
      </c>
      <c r="F220" s="1473">
        <f t="shared" si="19"/>
        <v>1750</v>
      </c>
      <c r="G220" s="1475">
        <f t="shared" si="20"/>
        <v>9.5890410958904104E-2</v>
      </c>
      <c r="J220" s="1476"/>
    </row>
    <row r="221" spans="2:10">
      <c r="B221" s="1472">
        <v>18250</v>
      </c>
      <c r="C221" s="1468">
        <v>3150</v>
      </c>
      <c r="D221" s="1473">
        <f t="shared" si="18"/>
        <v>19000</v>
      </c>
      <c r="E221" s="1538">
        <f t="shared" si="17"/>
        <v>20000</v>
      </c>
      <c r="F221" s="1473">
        <f t="shared" si="19"/>
        <v>1750</v>
      </c>
      <c r="G221" s="1475">
        <f t="shared" si="20"/>
        <v>9.5890410958904104E-2</v>
      </c>
      <c r="J221" s="1476"/>
    </row>
    <row r="222" spans="2:10">
      <c r="B222" s="1472">
        <v>18250</v>
      </c>
      <c r="C222" s="1468">
        <v>3150</v>
      </c>
      <c r="D222" s="1473">
        <f t="shared" si="18"/>
        <v>19000</v>
      </c>
      <c r="E222" s="1538">
        <f t="shared" si="17"/>
        <v>20000</v>
      </c>
      <c r="F222" s="1473">
        <f t="shared" si="19"/>
        <v>1750</v>
      </c>
      <c r="G222" s="1475">
        <f t="shared" si="20"/>
        <v>9.5890410958904104E-2</v>
      </c>
      <c r="J222" s="1476"/>
    </row>
    <row r="223" spans="2:10">
      <c r="B223" s="1472">
        <v>18250</v>
      </c>
      <c r="C223" s="1468">
        <v>3150</v>
      </c>
      <c r="D223" s="1473">
        <f t="shared" si="18"/>
        <v>19000</v>
      </c>
      <c r="E223" s="1538">
        <f t="shared" si="17"/>
        <v>20000</v>
      </c>
      <c r="F223" s="1473">
        <f t="shared" si="19"/>
        <v>1750</v>
      </c>
      <c r="G223" s="1475">
        <f t="shared" si="20"/>
        <v>9.5890410958904104E-2</v>
      </c>
      <c r="J223" s="1476"/>
    </row>
    <row r="224" spans="2:10">
      <c r="B224" s="1472">
        <v>18250</v>
      </c>
      <c r="C224" s="1468">
        <v>3150</v>
      </c>
      <c r="D224" s="1473">
        <f t="shared" si="18"/>
        <v>19000</v>
      </c>
      <c r="E224" s="1538">
        <f t="shared" si="17"/>
        <v>20000</v>
      </c>
      <c r="F224" s="1473">
        <f t="shared" si="19"/>
        <v>1750</v>
      </c>
      <c r="G224" s="1475">
        <f t="shared" si="20"/>
        <v>9.5890410958904104E-2</v>
      </c>
      <c r="J224" s="1476"/>
    </row>
    <row r="225" spans="2:10">
      <c r="B225" s="1472">
        <v>18300</v>
      </c>
      <c r="C225" s="1468">
        <v>3150</v>
      </c>
      <c r="D225" s="1473">
        <f t="shared" si="18"/>
        <v>19000</v>
      </c>
      <c r="E225" s="1538">
        <f t="shared" si="17"/>
        <v>20000</v>
      </c>
      <c r="F225" s="1473">
        <f t="shared" si="19"/>
        <v>1700</v>
      </c>
      <c r="G225" s="1475">
        <f t="shared" si="20"/>
        <v>9.2896174863387984E-2</v>
      </c>
      <c r="J225" s="1476"/>
    </row>
    <row r="226" spans="2:10">
      <c r="B226" s="1472">
        <v>18304</v>
      </c>
      <c r="C226" s="1468">
        <v>3150</v>
      </c>
      <c r="D226" s="1473">
        <f t="shared" si="18"/>
        <v>19000</v>
      </c>
      <c r="E226" s="1538">
        <f t="shared" si="17"/>
        <v>20000</v>
      </c>
      <c r="F226" s="1473">
        <f t="shared" si="19"/>
        <v>1696</v>
      </c>
      <c r="G226" s="1475">
        <f t="shared" si="20"/>
        <v>9.2657342657342656E-2</v>
      </c>
      <c r="J226" s="1476"/>
    </row>
    <row r="227" spans="2:10">
      <c r="B227" s="1472">
        <v>18494.55</v>
      </c>
      <c r="C227" s="1468">
        <v>3150</v>
      </c>
      <c r="D227" s="1473">
        <f t="shared" si="18"/>
        <v>19000</v>
      </c>
      <c r="E227" s="1538">
        <f t="shared" si="17"/>
        <v>20000</v>
      </c>
      <c r="F227" s="1473">
        <f t="shared" si="19"/>
        <v>1505.4500000000007</v>
      </c>
      <c r="G227" s="1475">
        <f t="shared" si="20"/>
        <v>8.1399655574209737E-2</v>
      </c>
      <c r="J227" s="1476"/>
    </row>
    <row r="228" spans="2:10">
      <c r="B228" s="1472">
        <v>18615</v>
      </c>
      <c r="C228" s="1468">
        <v>3150</v>
      </c>
      <c r="D228" s="1473">
        <f t="shared" si="18"/>
        <v>19000</v>
      </c>
      <c r="E228" s="1538">
        <f t="shared" si="17"/>
        <v>20000</v>
      </c>
      <c r="F228" s="1473">
        <f t="shared" si="19"/>
        <v>1385</v>
      </c>
      <c r="G228" s="1475">
        <f t="shared" si="20"/>
        <v>7.4402363685200104E-2</v>
      </c>
      <c r="J228" s="1476"/>
    </row>
    <row r="229" spans="2:10">
      <c r="B229" s="1472">
        <v>18629.599999999999</v>
      </c>
      <c r="C229" s="1468">
        <v>3150</v>
      </c>
      <c r="D229" s="1473">
        <f t="shared" si="18"/>
        <v>19000</v>
      </c>
      <c r="E229" s="1538">
        <f t="shared" si="17"/>
        <v>20000</v>
      </c>
      <c r="F229" s="1473">
        <f t="shared" si="19"/>
        <v>1370.4000000000015</v>
      </c>
      <c r="G229" s="1475">
        <f t="shared" si="20"/>
        <v>7.356035556318985E-2</v>
      </c>
      <c r="J229" s="1476"/>
    </row>
    <row r="230" spans="2:10">
      <c r="B230" s="1472">
        <v>18948</v>
      </c>
      <c r="C230" s="1468">
        <v>3150</v>
      </c>
      <c r="D230" s="1473">
        <f t="shared" si="18"/>
        <v>19000</v>
      </c>
      <c r="E230" s="1538">
        <f t="shared" si="17"/>
        <v>20000</v>
      </c>
      <c r="F230" s="1473">
        <f t="shared" si="19"/>
        <v>1052</v>
      </c>
      <c r="G230" s="1475">
        <f t="shared" si="20"/>
        <v>5.5520371543170785E-2</v>
      </c>
      <c r="J230" s="1476"/>
    </row>
    <row r="231" spans="2:10">
      <c r="B231" s="1472">
        <v>18950.8</v>
      </c>
      <c r="C231" s="1468">
        <v>3288</v>
      </c>
      <c r="D231" s="1473">
        <f t="shared" si="18"/>
        <v>19000</v>
      </c>
      <c r="E231" s="1538">
        <f t="shared" si="17"/>
        <v>20000</v>
      </c>
      <c r="F231" s="1473">
        <f t="shared" si="19"/>
        <v>1049.2000000000007</v>
      </c>
      <c r="G231" s="1475">
        <f t="shared" si="20"/>
        <v>5.536441733330523E-2</v>
      </c>
      <c r="J231" s="1476"/>
    </row>
    <row r="232" spans="2:10">
      <c r="B232" s="1472">
        <v>18960</v>
      </c>
      <c r="C232" s="1468">
        <v>3288</v>
      </c>
      <c r="D232" s="1473">
        <f t="shared" si="18"/>
        <v>19000</v>
      </c>
      <c r="E232" s="1538">
        <f t="shared" si="17"/>
        <v>20000</v>
      </c>
      <c r="F232" s="1473">
        <f t="shared" si="19"/>
        <v>1040</v>
      </c>
      <c r="G232" s="1475">
        <f t="shared" si="20"/>
        <v>5.4852320675105488E-2</v>
      </c>
      <c r="J232" s="1476"/>
    </row>
    <row r="233" spans="2:10">
      <c r="B233" s="1472">
        <v>18994.599999999999</v>
      </c>
      <c r="C233" s="1468">
        <v>3288</v>
      </c>
      <c r="D233" s="1473">
        <f t="shared" si="18"/>
        <v>19000</v>
      </c>
      <c r="E233" s="1538">
        <f t="shared" si="17"/>
        <v>20000</v>
      </c>
      <c r="F233" s="1473">
        <f t="shared" si="19"/>
        <v>1005.4000000000015</v>
      </c>
      <c r="G233" s="1475">
        <f t="shared" si="20"/>
        <v>5.2930832973582045E-2</v>
      </c>
      <c r="J233" s="1476"/>
    </row>
    <row r="234" spans="2:10">
      <c r="B234" s="1472">
        <v>18998.25</v>
      </c>
      <c r="C234" s="1468">
        <v>3150</v>
      </c>
      <c r="D234" s="1473">
        <f t="shared" si="18"/>
        <v>19000</v>
      </c>
      <c r="E234" s="1538">
        <f t="shared" si="17"/>
        <v>20000</v>
      </c>
      <c r="F234" s="1473">
        <f t="shared" si="19"/>
        <v>1001.75</v>
      </c>
      <c r="G234" s="1475">
        <f t="shared" si="20"/>
        <v>5.2728540786651401E-2</v>
      </c>
      <c r="J234" s="1476"/>
    </row>
    <row r="235" spans="2:10">
      <c r="B235" s="1472">
        <v>19000</v>
      </c>
      <c r="C235" s="1468">
        <v>3150</v>
      </c>
      <c r="D235" s="1473">
        <f t="shared" si="18"/>
        <v>19000</v>
      </c>
      <c r="E235" s="1538">
        <f t="shared" si="17"/>
        <v>20000</v>
      </c>
      <c r="F235" s="1473">
        <f t="shared" si="19"/>
        <v>1000</v>
      </c>
      <c r="G235" s="1475">
        <f t="shared" si="20"/>
        <v>5.2631578947368418E-2</v>
      </c>
      <c r="J235" s="1476"/>
    </row>
    <row r="236" spans="2:10">
      <c r="B236" s="1472">
        <v>19023</v>
      </c>
      <c r="C236" s="1468">
        <v>3288</v>
      </c>
      <c r="D236" s="1473">
        <f t="shared" si="18"/>
        <v>20000</v>
      </c>
      <c r="E236" s="1538">
        <f t="shared" si="17"/>
        <v>20000</v>
      </c>
      <c r="F236" s="1473">
        <f t="shared" si="19"/>
        <v>977</v>
      </c>
      <c r="G236" s="1475">
        <f t="shared" si="20"/>
        <v>5.1358881354150239E-2</v>
      </c>
      <c r="J236" s="1476"/>
    </row>
    <row r="237" spans="2:10">
      <c r="B237" s="1472">
        <v>19023.8</v>
      </c>
      <c r="C237" s="1468">
        <v>3150</v>
      </c>
      <c r="D237" s="1473">
        <f t="shared" si="18"/>
        <v>20000</v>
      </c>
      <c r="E237" s="1538">
        <f t="shared" si="17"/>
        <v>20000</v>
      </c>
      <c r="F237" s="1473">
        <f t="shared" si="19"/>
        <v>976.20000000000073</v>
      </c>
      <c r="G237" s="1475">
        <f t="shared" si="20"/>
        <v>5.1314668993576507E-2</v>
      </c>
      <c r="J237" s="1476"/>
    </row>
    <row r="238" spans="2:10">
      <c r="B238" s="1472">
        <v>19080</v>
      </c>
      <c r="C238" s="1468">
        <v>3150</v>
      </c>
      <c r="D238" s="1473">
        <f t="shared" si="18"/>
        <v>20000</v>
      </c>
      <c r="E238" s="1538">
        <f t="shared" si="17"/>
        <v>20000</v>
      </c>
      <c r="F238" s="1473">
        <f t="shared" si="19"/>
        <v>920</v>
      </c>
      <c r="G238" s="1475">
        <f t="shared" si="20"/>
        <v>4.8218029350104823E-2</v>
      </c>
      <c r="J238" s="1476"/>
    </row>
    <row r="239" spans="2:10">
      <c r="B239" s="1472">
        <v>19297.55</v>
      </c>
      <c r="C239" s="1468">
        <v>3288</v>
      </c>
      <c r="D239" s="1473">
        <f t="shared" si="18"/>
        <v>20000</v>
      </c>
      <c r="E239" s="1538">
        <f t="shared" si="17"/>
        <v>20000</v>
      </c>
      <c r="F239" s="1473">
        <f t="shared" si="19"/>
        <v>702.45000000000073</v>
      </c>
      <c r="G239" s="1475">
        <f t="shared" si="20"/>
        <v>3.6400993908553197E-2</v>
      </c>
      <c r="J239" s="1476"/>
    </row>
    <row r="240" spans="2:10">
      <c r="B240" s="1472">
        <v>19359.599999999999</v>
      </c>
      <c r="C240" s="1468">
        <v>3150</v>
      </c>
      <c r="D240" s="1473">
        <f t="shared" si="18"/>
        <v>20000</v>
      </c>
      <c r="E240" s="1538">
        <f t="shared" si="17"/>
        <v>20000</v>
      </c>
      <c r="F240" s="1473">
        <f t="shared" si="19"/>
        <v>640.40000000000146</v>
      </c>
      <c r="G240" s="1475">
        <f t="shared" si="20"/>
        <v>3.3079195851154028E-2</v>
      </c>
      <c r="J240" s="1476"/>
    </row>
    <row r="241" spans="2:10">
      <c r="B241" s="1472">
        <v>19407.05</v>
      </c>
      <c r="C241" s="1468">
        <v>3150</v>
      </c>
      <c r="D241" s="1473">
        <f t="shared" si="18"/>
        <v>20000</v>
      </c>
      <c r="E241" s="1538">
        <f t="shared" si="17"/>
        <v>20000</v>
      </c>
      <c r="F241" s="1473">
        <f t="shared" si="19"/>
        <v>592.95000000000073</v>
      </c>
      <c r="G241" s="1475">
        <f t="shared" si="20"/>
        <v>3.0553329846627938E-2</v>
      </c>
      <c r="J241" s="1476"/>
    </row>
    <row r="242" spans="2:10">
      <c r="B242" s="1472">
        <v>19407.05</v>
      </c>
      <c r="C242" s="1468">
        <v>3150</v>
      </c>
      <c r="D242" s="1473">
        <f t="shared" si="18"/>
        <v>20000</v>
      </c>
      <c r="E242" s="1538">
        <f t="shared" si="17"/>
        <v>20000</v>
      </c>
      <c r="F242" s="1473">
        <f t="shared" si="19"/>
        <v>592.95000000000073</v>
      </c>
      <c r="G242" s="1475">
        <f t="shared" si="20"/>
        <v>3.0553329846627938E-2</v>
      </c>
      <c r="J242" s="1476"/>
    </row>
    <row r="243" spans="2:10">
      <c r="B243" s="1472">
        <v>19407.05</v>
      </c>
      <c r="C243" s="1468">
        <v>3150</v>
      </c>
      <c r="D243" s="1473">
        <f t="shared" si="18"/>
        <v>20000</v>
      </c>
      <c r="E243" s="1538">
        <f t="shared" si="17"/>
        <v>20000</v>
      </c>
      <c r="F243" s="1473">
        <f t="shared" si="19"/>
        <v>592.95000000000073</v>
      </c>
      <c r="G243" s="1475">
        <f t="shared" si="20"/>
        <v>3.0553329846627938E-2</v>
      </c>
      <c r="J243" s="1476"/>
    </row>
    <row r="244" spans="2:10">
      <c r="B244" s="1472">
        <v>19498.3</v>
      </c>
      <c r="C244" s="1468">
        <v>3150</v>
      </c>
      <c r="D244" s="1473">
        <f t="shared" si="18"/>
        <v>20000</v>
      </c>
      <c r="E244" s="1538">
        <f t="shared" si="17"/>
        <v>20000</v>
      </c>
      <c r="F244" s="1473">
        <f t="shared" si="19"/>
        <v>501.70000000000073</v>
      </c>
      <c r="G244" s="1475">
        <f t="shared" si="20"/>
        <v>2.5730448295492467E-2</v>
      </c>
      <c r="J244" s="1476"/>
    </row>
    <row r="245" spans="2:10">
      <c r="B245" s="1472">
        <v>19510</v>
      </c>
      <c r="C245" s="1468">
        <v>3150</v>
      </c>
      <c r="D245" s="1473">
        <f t="shared" si="18"/>
        <v>20000</v>
      </c>
      <c r="E245" s="1538">
        <f t="shared" ref="E245:E274" si="21">IF(B245&lt;=20000,20000)</f>
        <v>20000</v>
      </c>
      <c r="F245" s="1473">
        <f t="shared" si="19"/>
        <v>490</v>
      </c>
      <c r="G245" s="1475">
        <f t="shared" si="20"/>
        <v>2.5115325474115838E-2</v>
      </c>
      <c r="J245" s="1476"/>
    </row>
    <row r="246" spans="2:10">
      <c r="B246" s="1472">
        <v>19510</v>
      </c>
      <c r="C246" s="1468">
        <v>3150</v>
      </c>
      <c r="D246" s="1473">
        <f t="shared" si="18"/>
        <v>20000</v>
      </c>
      <c r="E246" s="1538">
        <f t="shared" si="21"/>
        <v>20000</v>
      </c>
      <c r="F246" s="1473">
        <f t="shared" si="19"/>
        <v>490</v>
      </c>
      <c r="G246" s="1475">
        <f t="shared" si="20"/>
        <v>2.5115325474115838E-2</v>
      </c>
      <c r="J246" s="1476"/>
    </row>
    <row r="247" spans="2:10">
      <c r="B247" s="1472">
        <v>19510</v>
      </c>
      <c r="C247" s="1468">
        <v>3150</v>
      </c>
      <c r="D247" s="1473">
        <f t="shared" si="18"/>
        <v>20000</v>
      </c>
      <c r="E247" s="1538">
        <f t="shared" si="21"/>
        <v>20000</v>
      </c>
      <c r="F247" s="1473">
        <f t="shared" si="19"/>
        <v>490</v>
      </c>
      <c r="G247" s="1475">
        <f t="shared" si="20"/>
        <v>2.5115325474115838E-2</v>
      </c>
      <c r="J247" s="1476"/>
    </row>
    <row r="248" spans="2:10">
      <c r="B248" s="1472">
        <v>19510</v>
      </c>
      <c r="C248" s="1468">
        <v>3150</v>
      </c>
      <c r="D248" s="1473">
        <f t="shared" si="18"/>
        <v>20000</v>
      </c>
      <c r="E248" s="1538">
        <f t="shared" si="21"/>
        <v>20000</v>
      </c>
      <c r="F248" s="1473">
        <f t="shared" si="19"/>
        <v>490</v>
      </c>
      <c r="G248" s="1475">
        <f t="shared" si="20"/>
        <v>2.5115325474115838E-2</v>
      </c>
      <c r="J248" s="1476"/>
    </row>
    <row r="249" spans="2:10">
      <c r="B249" s="1472">
        <v>19510</v>
      </c>
      <c r="C249" s="1468">
        <v>3150</v>
      </c>
      <c r="D249" s="1473">
        <f t="shared" si="18"/>
        <v>20000</v>
      </c>
      <c r="E249" s="1538">
        <f t="shared" si="21"/>
        <v>20000</v>
      </c>
      <c r="F249" s="1473">
        <f t="shared" si="19"/>
        <v>490</v>
      </c>
      <c r="G249" s="1475">
        <f t="shared" si="20"/>
        <v>2.5115325474115838E-2</v>
      </c>
      <c r="J249" s="1476"/>
    </row>
    <row r="250" spans="2:10">
      <c r="B250" s="1472">
        <v>19510</v>
      </c>
      <c r="C250" s="1468">
        <v>3150</v>
      </c>
      <c r="D250" s="1473">
        <f t="shared" si="18"/>
        <v>20000</v>
      </c>
      <c r="E250" s="1538">
        <f t="shared" si="21"/>
        <v>20000</v>
      </c>
      <c r="F250" s="1473">
        <f t="shared" si="19"/>
        <v>490</v>
      </c>
      <c r="G250" s="1475">
        <f t="shared" si="20"/>
        <v>2.5115325474115838E-2</v>
      </c>
      <c r="J250" s="1476"/>
    </row>
    <row r="251" spans="2:10">
      <c r="B251" s="1472">
        <v>19510</v>
      </c>
      <c r="C251" s="1468">
        <v>3150</v>
      </c>
      <c r="D251" s="1473">
        <f t="shared" si="18"/>
        <v>20000</v>
      </c>
      <c r="E251" s="1538">
        <f t="shared" si="21"/>
        <v>20000</v>
      </c>
      <c r="F251" s="1473">
        <f t="shared" si="19"/>
        <v>490</v>
      </c>
      <c r="G251" s="1475">
        <f t="shared" si="20"/>
        <v>2.5115325474115838E-2</v>
      </c>
      <c r="J251" s="1476"/>
    </row>
    <row r="252" spans="2:10">
      <c r="B252" s="1472">
        <v>19510</v>
      </c>
      <c r="C252" s="1468">
        <v>3150</v>
      </c>
      <c r="D252" s="1473">
        <f t="shared" si="18"/>
        <v>20000</v>
      </c>
      <c r="E252" s="1538">
        <f t="shared" si="21"/>
        <v>20000</v>
      </c>
      <c r="F252" s="1473">
        <f t="shared" si="19"/>
        <v>490</v>
      </c>
      <c r="G252" s="1475">
        <f t="shared" si="20"/>
        <v>2.5115325474115838E-2</v>
      </c>
      <c r="J252" s="1476"/>
    </row>
    <row r="253" spans="2:10">
      <c r="B253" s="1472">
        <v>19510</v>
      </c>
      <c r="C253" s="1468">
        <v>3150</v>
      </c>
      <c r="D253" s="1473">
        <f t="shared" si="18"/>
        <v>20000</v>
      </c>
      <c r="E253" s="1538">
        <f t="shared" si="21"/>
        <v>20000</v>
      </c>
      <c r="F253" s="1473">
        <f t="shared" si="19"/>
        <v>490</v>
      </c>
      <c r="G253" s="1475">
        <f t="shared" si="20"/>
        <v>2.5115325474115838E-2</v>
      </c>
      <c r="J253" s="1476"/>
    </row>
    <row r="254" spans="2:10">
      <c r="B254" s="1472">
        <v>19510</v>
      </c>
      <c r="C254" s="1468">
        <v>3150</v>
      </c>
      <c r="D254" s="1473">
        <f t="shared" si="18"/>
        <v>20000</v>
      </c>
      <c r="E254" s="1538">
        <f t="shared" si="21"/>
        <v>20000</v>
      </c>
      <c r="F254" s="1473">
        <f t="shared" si="19"/>
        <v>490</v>
      </c>
      <c r="G254" s="1475">
        <f t="shared" si="20"/>
        <v>2.5115325474115838E-2</v>
      </c>
      <c r="J254" s="1476"/>
    </row>
    <row r="255" spans="2:10">
      <c r="B255" s="1472">
        <v>19510</v>
      </c>
      <c r="C255" s="1468">
        <v>3150</v>
      </c>
      <c r="D255" s="1473">
        <f t="shared" si="18"/>
        <v>20000</v>
      </c>
      <c r="E255" s="1538">
        <f t="shared" si="21"/>
        <v>20000</v>
      </c>
      <c r="F255" s="1473">
        <f t="shared" si="19"/>
        <v>490</v>
      </c>
      <c r="G255" s="1475">
        <f t="shared" si="20"/>
        <v>2.5115325474115838E-2</v>
      </c>
      <c r="J255" s="1476"/>
    </row>
    <row r="256" spans="2:10">
      <c r="B256" s="1472">
        <v>19510</v>
      </c>
      <c r="C256" s="1468">
        <v>3150</v>
      </c>
      <c r="D256" s="1473">
        <f t="shared" si="18"/>
        <v>20000</v>
      </c>
      <c r="E256" s="1538">
        <f t="shared" si="21"/>
        <v>20000</v>
      </c>
      <c r="F256" s="1473">
        <f t="shared" si="19"/>
        <v>490</v>
      </c>
      <c r="G256" s="1475">
        <f t="shared" si="20"/>
        <v>2.5115325474115838E-2</v>
      </c>
      <c r="J256" s="1476"/>
    </row>
    <row r="257" spans="2:10">
      <c r="B257" s="1472">
        <v>19510</v>
      </c>
      <c r="C257" s="1468">
        <v>3150</v>
      </c>
      <c r="D257" s="1473">
        <f t="shared" si="18"/>
        <v>20000</v>
      </c>
      <c r="E257" s="1538">
        <f t="shared" si="21"/>
        <v>20000</v>
      </c>
      <c r="F257" s="1473">
        <f t="shared" si="19"/>
        <v>490</v>
      </c>
      <c r="G257" s="1475">
        <f t="shared" si="20"/>
        <v>2.5115325474115838E-2</v>
      </c>
      <c r="J257" s="1476"/>
    </row>
    <row r="258" spans="2:10">
      <c r="B258" s="1472">
        <v>19510</v>
      </c>
      <c r="C258" s="1468">
        <v>3150</v>
      </c>
      <c r="D258" s="1473">
        <f t="shared" ref="D258:D321" si="22">ROUNDUP(B258,-3)</f>
        <v>20000</v>
      </c>
      <c r="E258" s="1538">
        <f t="shared" si="21"/>
        <v>20000</v>
      </c>
      <c r="F258" s="1473">
        <f t="shared" ref="F258:F321" si="23">E258-B258</f>
        <v>490</v>
      </c>
      <c r="G258" s="1475">
        <f t="shared" ref="G258:G321" si="24">F258/B258</f>
        <v>2.5115325474115838E-2</v>
      </c>
      <c r="J258" s="1476"/>
    </row>
    <row r="259" spans="2:10">
      <c r="B259" s="1472">
        <v>19510</v>
      </c>
      <c r="C259" s="1468">
        <v>3150</v>
      </c>
      <c r="D259" s="1473">
        <f t="shared" si="22"/>
        <v>20000</v>
      </c>
      <c r="E259" s="1538">
        <f t="shared" si="21"/>
        <v>20000</v>
      </c>
      <c r="F259" s="1473">
        <f t="shared" si="23"/>
        <v>490</v>
      </c>
      <c r="G259" s="1475">
        <f t="shared" si="24"/>
        <v>2.5115325474115838E-2</v>
      </c>
      <c r="J259" s="1476"/>
    </row>
    <row r="260" spans="2:10">
      <c r="B260" s="1472">
        <v>19650</v>
      </c>
      <c r="C260" s="1468">
        <v>3150</v>
      </c>
      <c r="D260" s="1473">
        <f t="shared" si="22"/>
        <v>20000</v>
      </c>
      <c r="E260" s="1538">
        <f t="shared" si="21"/>
        <v>20000</v>
      </c>
      <c r="F260" s="1473">
        <f t="shared" si="23"/>
        <v>350</v>
      </c>
      <c r="G260" s="1475">
        <f t="shared" si="24"/>
        <v>1.7811704834605598E-2</v>
      </c>
      <c r="J260" s="1476"/>
    </row>
    <row r="261" spans="2:10">
      <c r="B261" s="1472">
        <v>19650</v>
      </c>
      <c r="C261" s="1468">
        <v>3150</v>
      </c>
      <c r="D261" s="1473">
        <f t="shared" si="22"/>
        <v>20000</v>
      </c>
      <c r="E261" s="1538">
        <f t="shared" si="21"/>
        <v>20000</v>
      </c>
      <c r="F261" s="1473">
        <f t="shared" si="23"/>
        <v>350</v>
      </c>
      <c r="G261" s="1475">
        <f t="shared" si="24"/>
        <v>1.7811704834605598E-2</v>
      </c>
      <c r="J261" s="1476"/>
    </row>
    <row r="262" spans="2:10">
      <c r="B262" s="1472">
        <v>19964</v>
      </c>
      <c r="C262" s="1468">
        <v>3288</v>
      </c>
      <c r="D262" s="1473">
        <f t="shared" si="22"/>
        <v>20000</v>
      </c>
      <c r="E262" s="1538">
        <f t="shared" si="21"/>
        <v>20000</v>
      </c>
      <c r="F262" s="1473">
        <f t="shared" si="23"/>
        <v>36</v>
      </c>
      <c r="G262" s="1475">
        <f t="shared" si="24"/>
        <v>1.8032458425165298E-3</v>
      </c>
      <c r="J262" s="1476"/>
    </row>
    <row r="263" spans="2:10">
      <c r="B263" s="1472">
        <v>19998.349999999999</v>
      </c>
      <c r="C263" s="1468">
        <v>3150</v>
      </c>
      <c r="D263" s="1473">
        <f t="shared" si="22"/>
        <v>20000</v>
      </c>
      <c r="E263" s="1538">
        <f t="shared" si="21"/>
        <v>20000</v>
      </c>
      <c r="F263" s="1473">
        <f t="shared" si="23"/>
        <v>1.6500000000014552</v>
      </c>
      <c r="G263" s="1475">
        <f t="shared" si="24"/>
        <v>8.2506806811634726E-5</v>
      </c>
      <c r="J263" s="1476"/>
    </row>
    <row r="264" spans="2:10">
      <c r="B264" s="1472">
        <v>19998.349999999999</v>
      </c>
      <c r="C264" s="1468">
        <v>3150</v>
      </c>
      <c r="D264" s="1473">
        <f t="shared" si="22"/>
        <v>20000</v>
      </c>
      <c r="E264" s="1538">
        <f t="shared" si="21"/>
        <v>20000</v>
      </c>
      <c r="F264" s="1473">
        <f t="shared" si="23"/>
        <v>1.6500000000014552</v>
      </c>
      <c r="G264" s="1475">
        <f t="shared" si="24"/>
        <v>8.2506806811634726E-5</v>
      </c>
      <c r="J264" s="1476"/>
    </row>
    <row r="265" spans="2:10">
      <c r="B265" s="1472">
        <v>19998.349999999999</v>
      </c>
      <c r="C265" s="1468">
        <v>3150</v>
      </c>
      <c r="D265" s="1473">
        <f t="shared" si="22"/>
        <v>20000</v>
      </c>
      <c r="E265" s="1538">
        <f t="shared" si="21"/>
        <v>20000</v>
      </c>
      <c r="F265" s="1473">
        <f t="shared" si="23"/>
        <v>1.6500000000014552</v>
      </c>
      <c r="G265" s="1475">
        <f t="shared" si="24"/>
        <v>8.2506806811634726E-5</v>
      </c>
      <c r="J265" s="1476"/>
    </row>
    <row r="266" spans="2:10">
      <c r="B266" s="1472">
        <v>19998.349999999999</v>
      </c>
      <c r="C266" s="1468">
        <v>3150</v>
      </c>
      <c r="D266" s="1473">
        <f t="shared" si="22"/>
        <v>20000</v>
      </c>
      <c r="E266" s="1538">
        <f t="shared" si="21"/>
        <v>20000</v>
      </c>
      <c r="F266" s="1473">
        <f t="shared" si="23"/>
        <v>1.6500000000014552</v>
      </c>
      <c r="G266" s="1475">
        <f t="shared" si="24"/>
        <v>8.2506806811634726E-5</v>
      </c>
      <c r="J266" s="1476"/>
    </row>
    <row r="267" spans="2:10">
      <c r="B267" s="1472">
        <v>19998.349999999999</v>
      </c>
      <c r="C267" s="1468">
        <v>3150</v>
      </c>
      <c r="D267" s="1473">
        <f t="shared" si="22"/>
        <v>20000</v>
      </c>
      <c r="E267" s="1538">
        <f t="shared" si="21"/>
        <v>20000</v>
      </c>
      <c r="F267" s="1473">
        <f t="shared" si="23"/>
        <v>1.6500000000014552</v>
      </c>
      <c r="G267" s="1475">
        <f t="shared" si="24"/>
        <v>8.2506806811634726E-5</v>
      </c>
      <c r="J267" s="1476"/>
    </row>
    <row r="268" spans="2:10">
      <c r="B268" s="1472">
        <v>19998.349999999999</v>
      </c>
      <c r="C268" s="1468">
        <v>3150</v>
      </c>
      <c r="D268" s="1473">
        <f t="shared" si="22"/>
        <v>20000</v>
      </c>
      <c r="E268" s="1538">
        <f t="shared" si="21"/>
        <v>20000</v>
      </c>
      <c r="F268" s="1473">
        <f t="shared" si="23"/>
        <v>1.6500000000014552</v>
      </c>
      <c r="G268" s="1475">
        <f t="shared" si="24"/>
        <v>8.2506806811634726E-5</v>
      </c>
      <c r="J268" s="1476"/>
    </row>
    <row r="269" spans="2:10">
      <c r="B269" s="1472">
        <v>19998.349999999999</v>
      </c>
      <c r="C269" s="1468">
        <v>3150</v>
      </c>
      <c r="D269" s="1473">
        <f t="shared" si="22"/>
        <v>20000</v>
      </c>
      <c r="E269" s="1538">
        <f t="shared" si="21"/>
        <v>20000</v>
      </c>
      <c r="F269" s="1473">
        <f t="shared" si="23"/>
        <v>1.6500000000014552</v>
      </c>
      <c r="G269" s="1475">
        <f t="shared" si="24"/>
        <v>8.2506806811634726E-5</v>
      </c>
      <c r="J269" s="1476"/>
    </row>
    <row r="270" spans="2:10">
      <c r="B270" s="1472">
        <v>19998.349999999999</v>
      </c>
      <c r="C270" s="1468">
        <v>3150</v>
      </c>
      <c r="D270" s="1473">
        <f t="shared" si="22"/>
        <v>20000</v>
      </c>
      <c r="E270" s="1538">
        <f t="shared" si="21"/>
        <v>20000</v>
      </c>
      <c r="F270" s="1473">
        <f t="shared" si="23"/>
        <v>1.6500000000014552</v>
      </c>
      <c r="G270" s="1475">
        <f t="shared" si="24"/>
        <v>8.2506806811634726E-5</v>
      </c>
      <c r="J270" s="1476"/>
    </row>
    <row r="271" spans="2:10">
      <c r="B271" s="1472">
        <v>19998.349999999999</v>
      </c>
      <c r="C271" s="1468">
        <v>3288</v>
      </c>
      <c r="D271" s="1473">
        <f t="shared" si="22"/>
        <v>20000</v>
      </c>
      <c r="E271" s="1538">
        <f t="shared" si="21"/>
        <v>20000</v>
      </c>
      <c r="F271" s="1473">
        <f t="shared" si="23"/>
        <v>1.6500000000014552</v>
      </c>
      <c r="G271" s="1475">
        <f t="shared" si="24"/>
        <v>8.2506806811634726E-5</v>
      </c>
      <c r="J271" s="1476"/>
    </row>
    <row r="272" spans="2:10">
      <c r="B272" s="1472">
        <v>19998.349999999999</v>
      </c>
      <c r="C272" s="1468">
        <v>3288</v>
      </c>
      <c r="D272" s="1473">
        <f t="shared" si="22"/>
        <v>20000</v>
      </c>
      <c r="E272" s="1538">
        <f t="shared" si="21"/>
        <v>20000</v>
      </c>
      <c r="F272" s="1473">
        <f t="shared" si="23"/>
        <v>1.6500000000014552</v>
      </c>
      <c r="G272" s="1475">
        <f t="shared" si="24"/>
        <v>8.2506806811634726E-5</v>
      </c>
      <c r="J272" s="1476"/>
    </row>
    <row r="273" spans="2:10">
      <c r="B273" s="1472">
        <v>20000</v>
      </c>
      <c r="C273" s="1468">
        <v>3150</v>
      </c>
      <c r="D273" s="1473">
        <f t="shared" si="22"/>
        <v>20000</v>
      </c>
      <c r="E273" s="1538">
        <f t="shared" si="21"/>
        <v>20000</v>
      </c>
      <c r="F273" s="1473">
        <f t="shared" si="23"/>
        <v>0</v>
      </c>
      <c r="G273" s="1475">
        <f t="shared" si="24"/>
        <v>0</v>
      </c>
      <c r="J273" s="1476"/>
    </row>
    <row r="274" spans="2:10">
      <c r="B274" s="1472">
        <v>20000</v>
      </c>
      <c r="C274" s="1468">
        <v>3150</v>
      </c>
      <c r="D274" s="1473">
        <f t="shared" si="22"/>
        <v>20000</v>
      </c>
      <c r="E274" s="1538">
        <f t="shared" si="21"/>
        <v>20000</v>
      </c>
      <c r="F274" s="1473">
        <f t="shared" si="23"/>
        <v>0</v>
      </c>
      <c r="G274" s="1475">
        <f t="shared" si="24"/>
        <v>0</v>
      </c>
      <c r="J274" s="1476"/>
    </row>
    <row r="275" spans="2:10">
      <c r="B275" s="1472">
        <v>20002</v>
      </c>
      <c r="C275" s="1468">
        <v>3150</v>
      </c>
      <c r="D275" s="1473">
        <f t="shared" si="22"/>
        <v>21000</v>
      </c>
      <c r="E275" s="1539">
        <v>22500</v>
      </c>
      <c r="F275" s="1473">
        <f t="shared" si="23"/>
        <v>2498</v>
      </c>
      <c r="G275" s="1475">
        <f t="shared" si="24"/>
        <v>0.12488751124887511</v>
      </c>
      <c r="H275" s="1520">
        <v>44</v>
      </c>
      <c r="J275" s="1521">
        <f>AVERAGE(B275:B318)</f>
        <v>21142.372727272726</v>
      </c>
    </row>
    <row r="276" spans="2:10">
      <c r="B276" s="1472">
        <v>20002</v>
      </c>
      <c r="C276" s="1468">
        <v>3150</v>
      </c>
      <c r="D276" s="1473">
        <f t="shared" si="22"/>
        <v>21000</v>
      </c>
      <c r="E276" s="1539">
        <v>22500</v>
      </c>
      <c r="F276" s="1473">
        <f t="shared" si="23"/>
        <v>2498</v>
      </c>
      <c r="G276" s="1475">
        <f t="shared" si="24"/>
        <v>0.12488751124887511</v>
      </c>
      <c r="J276" s="1476"/>
    </row>
    <row r="277" spans="2:10">
      <c r="B277" s="1472">
        <v>20009.3</v>
      </c>
      <c r="C277" s="1468">
        <v>3150</v>
      </c>
      <c r="D277" s="1473">
        <f t="shared" si="22"/>
        <v>21000</v>
      </c>
      <c r="E277" s="1539">
        <v>22500</v>
      </c>
      <c r="F277" s="1473">
        <f t="shared" si="23"/>
        <v>2490.7000000000007</v>
      </c>
      <c r="G277" s="1475">
        <f t="shared" si="24"/>
        <v>0.12447711814006492</v>
      </c>
      <c r="J277" s="1476"/>
    </row>
    <row r="278" spans="2:10">
      <c r="B278" s="1472">
        <v>20016.599999999999</v>
      </c>
      <c r="C278" s="1468">
        <v>3150</v>
      </c>
      <c r="D278" s="1473">
        <f t="shared" si="22"/>
        <v>21000</v>
      </c>
      <c r="E278" s="1539">
        <v>22500</v>
      </c>
      <c r="F278" s="1473">
        <f t="shared" si="23"/>
        <v>2483.4000000000015</v>
      </c>
      <c r="G278" s="1475">
        <f t="shared" si="24"/>
        <v>0.12406702436977317</v>
      </c>
      <c r="J278" s="1476"/>
    </row>
    <row r="279" spans="2:10">
      <c r="B279" s="1472">
        <v>20075</v>
      </c>
      <c r="C279" s="1468">
        <v>3150</v>
      </c>
      <c r="D279" s="1473">
        <f t="shared" si="22"/>
        <v>21000</v>
      </c>
      <c r="E279" s="1539">
        <v>22500</v>
      </c>
      <c r="F279" s="1473">
        <f t="shared" si="23"/>
        <v>2425</v>
      </c>
      <c r="G279" s="1475">
        <f t="shared" si="24"/>
        <v>0.12079701120797011</v>
      </c>
      <c r="J279" s="1476"/>
    </row>
    <row r="280" spans="2:10">
      <c r="B280" s="1472">
        <v>20075</v>
      </c>
      <c r="C280" s="1468">
        <v>3150</v>
      </c>
      <c r="D280" s="1473">
        <f t="shared" si="22"/>
        <v>21000</v>
      </c>
      <c r="E280" s="1539">
        <v>22500</v>
      </c>
      <c r="F280" s="1473">
        <f t="shared" si="23"/>
        <v>2425</v>
      </c>
      <c r="G280" s="1475">
        <f t="shared" si="24"/>
        <v>0.12079701120797011</v>
      </c>
      <c r="J280" s="1476"/>
    </row>
    <row r="281" spans="2:10">
      <c r="B281" s="1472">
        <v>20075</v>
      </c>
      <c r="C281" s="1468">
        <v>3150</v>
      </c>
      <c r="D281" s="1473">
        <f t="shared" si="22"/>
        <v>21000</v>
      </c>
      <c r="E281" s="1539">
        <v>22500</v>
      </c>
      <c r="F281" s="1473">
        <f t="shared" si="23"/>
        <v>2425</v>
      </c>
      <c r="G281" s="1475">
        <f t="shared" si="24"/>
        <v>0.12079701120797011</v>
      </c>
      <c r="J281" s="1476"/>
    </row>
    <row r="282" spans="2:10">
      <c r="B282" s="1472">
        <v>20075</v>
      </c>
      <c r="C282" s="1468">
        <v>3150</v>
      </c>
      <c r="D282" s="1473">
        <f t="shared" si="22"/>
        <v>21000</v>
      </c>
      <c r="E282" s="1539">
        <v>22500</v>
      </c>
      <c r="F282" s="1473">
        <f t="shared" si="23"/>
        <v>2425</v>
      </c>
      <c r="G282" s="1475">
        <f t="shared" si="24"/>
        <v>0.12079701120797011</v>
      </c>
      <c r="J282" s="1476"/>
    </row>
    <row r="283" spans="2:10">
      <c r="B283" s="1472">
        <v>20075</v>
      </c>
      <c r="C283" s="1468">
        <v>3150</v>
      </c>
      <c r="D283" s="1473">
        <f t="shared" si="22"/>
        <v>21000</v>
      </c>
      <c r="E283" s="1539">
        <v>22500</v>
      </c>
      <c r="F283" s="1473">
        <f t="shared" si="23"/>
        <v>2425</v>
      </c>
      <c r="G283" s="1475">
        <f t="shared" si="24"/>
        <v>0.12079701120797011</v>
      </c>
      <c r="J283" s="1476"/>
    </row>
    <row r="284" spans="2:10">
      <c r="B284" s="1472">
        <v>20400</v>
      </c>
      <c r="C284" s="1468">
        <v>3150</v>
      </c>
      <c r="D284" s="1473">
        <f t="shared" si="22"/>
        <v>21000</v>
      </c>
      <c r="E284" s="1539">
        <v>22500</v>
      </c>
      <c r="F284" s="1473">
        <f t="shared" si="23"/>
        <v>2100</v>
      </c>
      <c r="G284" s="1475">
        <f t="shared" si="24"/>
        <v>0.10294117647058823</v>
      </c>
      <c r="J284" s="1476"/>
    </row>
    <row r="285" spans="2:10">
      <c r="B285" s="1472">
        <v>20458.25</v>
      </c>
      <c r="C285" s="1468">
        <v>3150</v>
      </c>
      <c r="D285" s="1473">
        <f t="shared" si="22"/>
        <v>21000</v>
      </c>
      <c r="E285" s="1539">
        <v>22500</v>
      </c>
      <c r="F285" s="1473">
        <f t="shared" si="23"/>
        <v>2041.75</v>
      </c>
      <c r="G285" s="1475">
        <f t="shared" si="24"/>
        <v>9.9800813852602255E-2</v>
      </c>
      <c r="J285" s="1476"/>
    </row>
    <row r="286" spans="2:10">
      <c r="B286" s="1472">
        <v>20553.150000000001</v>
      </c>
      <c r="C286" s="1468">
        <v>3150</v>
      </c>
      <c r="D286" s="1473">
        <f t="shared" si="22"/>
        <v>21000</v>
      </c>
      <c r="E286" s="1539">
        <v>22500</v>
      </c>
      <c r="F286" s="1473">
        <f t="shared" si="23"/>
        <v>1946.8499999999985</v>
      </c>
      <c r="G286" s="1475">
        <f t="shared" si="24"/>
        <v>9.4722706738383095E-2</v>
      </c>
      <c r="J286" s="1476"/>
    </row>
    <row r="287" spans="2:10">
      <c r="B287" s="1472">
        <v>20626.150000000001</v>
      </c>
      <c r="C287" s="1468">
        <v>3150</v>
      </c>
      <c r="D287" s="1473">
        <f t="shared" si="22"/>
        <v>21000</v>
      </c>
      <c r="E287" s="1539">
        <v>22500</v>
      </c>
      <c r="F287" s="1473">
        <f t="shared" si="23"/>
        <v>1873.8499999999985</v>
      </c>
      <c r="G287" s="1475">
        <f t="shared" si="24"/>
        <v>9.0848267854155937E-2</v>
      </c>
      <c r="J287" s="1476"/>
    </row>
    <row r="288" spans="2:10">
      <c r="B288" s="1472">
        <v>20675</v>
      </c>
      <c r="C288" s="1468">
        <v>3150</v>
      </c>
      <c r="D288" s="1473">
        <f t="shared" si="22"/>
        <v>21000</v>
      </c>
      <c r="E288" s="1539">
        <v>22500</v>
      </c>
      <c r="F288" s="1473">
        <f t="shared" si="23"/>
        <v>1825</v>
      </c>
      <c r="G288" s="1475">
        <f t="shared" si="24"/>
        <v>8.8270858524788387E-2</v>
      </c>
      <c r="J288" s="1476"/>
    </row>
    <row r="289" spans="2:10">
      <c r="B289" s="1472">
        <v>20805</v>
      </c>
      <c r="C289" s="1468">
        <v>3150</v>
      </c>
      <c r="D289" s="1473">
        <f t="shared" si="22"/>
        <v>21000</v>
      </c>
      <c r="E289" s="1539">
        <v>22500</v>
      </c>
      <c r="F289" s="1473">
        <f t="shared" si="23"/>
        <v>1695</v>
      </c>
      <c r="G289" s="1475">
        <f t="shared" si="24"/>
        <v>8.1470800288392209E-2</v>
      </c>
      <c r="J289" s="1476"/>
    </row>
    <row r="290" spans="2:10">
      <c r="B290" s="1472">
        <v>20988</v>
      </c>
      <c r="C290" s="1468">
        <v>3150</v>
      </c>
      <c r="D290" s="1473">
        <f t="shared" si="22"/>
        <v>21000</v>
      </c>
      <c r="E290" s="1539">
        <v>22500</v>
      </c>
      <c r="F290" s="1473">
        <f t="shared" si="23"/>
        <v>1512</v>
      </c>
      <c r="G290" s="1475">
        <f t="shared" si="24"/>
        <v>7.2041166380789029E-2</v>
      </c>
      <c r="J290" s="1476"/>
    </row>
    <row r="291" spans="2:10">
      <c r="B291" s="1472">
        <v>20994.799999999999</v>
      </c>
      <c r="C291" s="1468">
        <v>3150</v>
      </c>
      <c r="D291" s="1473">
        <f t="shared" si="22"/>
        <v>21000</v>
      </c>
      <c r="E291" s="1539">
        <v>22500</v>
      </c>
      <c r="F291" s="1473">
        <f t="shared" si="23"/>
        <v>1505.2000000000007</v>
      </c>
      <c r="G291" s="1475">
        <f t="shared" si="24"/>
        <v>7.1693943262141138E-2</v>
      </c>
      <c r="J291" s="1476"/>
    </row>
    <row r="292" spans="2:10">
      <c r="B292" s="1472">
        <v>20998.45</v>
      </c>
      <c r="C292" s="1468">
        <v>3150</v>
      </c>
      <c r="D292" s="1473">
        <f t="shared" si="22"/>
        <v>21000</v>
      </c>
      <c r="E292" s="1539">
        <v>22500</v>
      </c>
      <c r="F292" s="1473">
        <f t="shared" si="23"/>
        <v>1501.5499999999993</v>
      </c>
      <c r="G292" s="1475">
        <f t="shared" si="24"/>
        <v>7.1507658898632961E-2</v>
      </c>
      <c r="J292" s="1476"/>
    </row>
    <row r="293" spans="2:10">
      <c r="B293" s="1472">
        <v>21049.55</v>
      </c>
      <c r="C293" s="1468">
        <v>3150</v>
      </c>
      <c r="D293" s="1473">
        <f t="shared" si="22"/>
        <v>22000</v>
      </c>
      <c r="E293" s="1539">
        <v>22500</v>
      </c>
      <c r="F293" s="1473">
        <f t="shared" si="23"/>
        <v>1450.4500000000007</v>
      </c>
      <c r="G293" s="1475">
        <f t="shared" si="24"/>
        <v>6.8906461183255732E-2</v>
      </c>
      <c r="J293" s="1476"/>
    </row>
    <row r="294" spans="2:10">
      <c r="B294" s="1472">
        <v>21204</v>
      </c>
      <c r="C294" s="1468">
        <v>3288</v>
      </c>
      <c r="D294" s="1473">
        <f t="shared" si="22"/>
        <v>22000</v>
      </c>
      <c r="E294" s="1539">
        <v>22500</v>
      </c>
      <c r="F294" s="1473">
        <f t="shared" si="23"/>
        <v>1296</v>
      </c>
      <c r="G294" s="1475">
        <f t="shared" si="24"/>
        <v>6.1120543293718167E-2</v>
      </c>
      <c r="J294" s="1476"/>
    </row>
    <row r="295" spans="2:10">
      <c r="B295" s="1472">
        <v>21217</v>
      </c>
      <c r="C295" s="1468">
        <v>3150</v>
      </c>
      <c r="D295" s="1473">
        <f t="shared" si="22"/>
        <v>22000</v>
      </c>
      <c r="E295" s="1539">
        <v>22500</v>
      </c>
      <c r="F295" s="1473">
        <f t="shared" si="23"/>
        <v>1283</v>
      </c>
      <c r="G295" s="1475">
        <f t="shared" si="24"/>
        <v>6.0470377527454398E-2</v>
      </c>
      <c r="J295" s="1476"/>
    </row>
    <row r="296" spans="2:10">
      <c r="B296" s="1472">
        <v>21340</v>
      </c>
      <c r="C296" s="1468">
        <v>3150</v>
      </c>
      <c r="D296" s="1473">
        <f t="shared" si="22"/>
        <v>22000</v>
      </c>
      <c r="E296" s="1539">
        <v>22500</v>
      </c>
      <c r="F296" s="1473">
        <f t="shared" si="23"/>
        <v>1160</v>
      </c>
      <c r="G296" s="1475">
        <f t="shared" si="24"/>
        <v>5.4358013120899717E-2</v>
      </c>
      <c r="J296" s="1476"/>
    </row>
    <row r="297" spans="2:10">
      <c r="B297" s="1472">
        <v>21340</v>
      </c>
      <c r="C297" s="1468">
        <v>3150</v>
      </c>
      <c r="D297" s="1473">
        <f t="shared" si="22"/>
        <v>22000</v>
      </c>
      <c r="E297" s="1539">
        <v>22500</v>
      </c>
      <c r="F297" s="1473">
        <f t="shared" si="23"/>
        <v>1160</v>
      </c>
      <c r="G297" s="1475">
        <f t="shared" si="24"/>
        <v>5.4358013120899717E-2</v>
      </c>
      <c r="J297" s="1476"/>
    </row>
    <row r="298" spans="2:10">
      <c r="B298" s="1472">
        <v>21340</v>
      </c>
      <c r="C298" s="1468">
        <v>3150</v>
      </c>
      <c r="D298" s="1473">
        <f t="shared" si="22"/>
        <v>22000</v>
      </c>
      <c r="E298" s="1539">
        <v>22500</v>
      </c>
      <c r="F298" s="1473">
        <f t="shared" si="23"/>
        <v>1160</v>
      </c>
      <c r="G298" s="1475">
        <f t="shared" si="24"/>
        <v>5.4358013120899717E-2</v>
      </c>
      <c r="J298" s="1476"/>
    </row>
    <row r="299" spans="2:10">
      <c r="B299" s="1472">
        <v>21340</v>
      </c>
      <c r="C299" s="1468">
        <v>3150</v>
      </c>
      <c r="D299" s="1473">
        <f t="shared" si="22"/>
        <v>22000</v>
      </c>
      <c r="E299" s="1539">
        <v>22500</v>
      </c>
      <c r="F299" s="1473">
        <f t="shared" si="23"/>
        <v>1160</v>
      </c>
      <c r="G299" s="1475">
        <f t="shared" si="24"/>
        <v>5.4358013120899717E-2</v>
      </c>
      <c r="J299" s="1476"/>
    </row>
    <row r="300" spans="2:10">
      <c r="B300" s="1472">
        <v>21348.85</v>
      </c>
      <c r="C300" s="1468">
        <v>3150</v>
      </c>
      <c r="D300" s="1473">
        <f t="shared" si="22"/>
        <v>22000</v>
      </c>
      <c r="E300" s="1539">
        <v>22500</v>
      </c>
      <c r="F300" s="1473">
        <f t="shared" si="23"/>
        <v>1151.1500000000015</v>
      </c>
      <c r="G300" s="1475">
        <f t="shared" si="24"/>
        <v>5.3920937193338354E-2</v>
      </c>
      <c r="J300" s="1476"/>
    </row>
    <row r="301" spans="2:10">
      <c r="B301" s="1472">
        <v>21600</v>
      </c>
      <c r="C301" s="1468">
        <v>3288</v>
      </c>
      <c r="D301" s="1473">
        <f t="shared" si="22"/>
        <v>22000</v>
      </c>
      <c r="E301" s="1539">
        <v>22500</v>
      </c>
      <c r="F301" s="1473">
        <f t="shared" si="23"/>
        <v>900</v>
      </c>
      <c r="G301" s="1475">
        <f t="shared" si="24"/>
        <v>4.1666666666666664E-2</v>
      </c>
      <c r="J301" s="1476"/>
    </row>
    <row r="302" spans="2:10">
      <c r="B302" s="1472">
        <v>21612</v>
      </c>
      <c r="C302" s="1468">
        <v>3150</v>
      </c>
      <c r="D302" s="1473">
        <f t="shared" si="22"/>
        <v>22000</v>
      </c>
      <c r="E302" s="1539">
        <v>22500</v>
      </c>
      <c r="F302" s="1473">
        <f t="shared" si="23"/>
        <v>888</v>
      </c>
      <c r="G302" s="1475">
        <f t="shared" si="24"/>
        <v>4.1088284286507494E-2</v>
      </c>
      <c r="J302" s="1476"/>
    </row>
    <row r="303" spans="2:10">
      <c r="B303" s="1472">
        <v>21615.3</v>
      </c>
      <c r="C303" s="1468">
        <v>3150</v>
      </c>
      <c r="D303" s="1473">
        <f t="shared" si="22"/>
        <v>22000</v>
      </c>
      <c r="E303" s="1539">
        <v>22500</v>
      </c>
      <c r="F303" s="1473">
        <f t="shared" si="23"/>
        <v>884.70000000000073</v>
      </c>
      <c r="G303" s="1475">
        <f t="shared" si="24"/>
        <v>4.0929341716284331E-2</v>
      </c>
      <c r="J303" s="1476"/>
    </row>
    <row r="304" spans="2:10">
      <c r="B304" s="1472">
        <v>21754</v>
      </c>
      <c r="C304" s="1468">
        <v>3150</v>
      </c>
      <c r="D304" s="1473">
        <f t="shared" si="22"/>
        <v>22000</v>
      </c>
      <c r="E304" s="1539">
        <v>22500</v>
      </c>
      <c r="F304" s="1473">
        <f t="shared" si="23"/>
        <v>746</v>
      </c>
      <c r="G304" s="1475">
        <f t="shared" si="24"/>
        <v>3.4292543899972418E-2</v>
      </c>
      <c r="J304" s="1476"/>
    </row>
    <row r="305" spans="2:10">
      <c r="B305" s="1472">
        <v>21900</v>
      </c>
      <c r="C305" s="1468">
        <v>3150</v>
      </c>
      <c r="D305" s="1473">
        <f t="shared" si="22"/>
        <v>22000</v>
      </c>
      <c r="E305" s="1539">
        <v>22500</v>
      </c>
      <c r="F305" s="1473">
        <f t="shared" si="23"/>
        <v>600</v>
      </c>
      <c r="G305" s="1475">
        <f t="shared" si="24"/>
        <v>2.7397260273972601E-2</v>
      </c>
      <c r="J305" s="1476"/>
    </row>
    <row r="306" spans="2:10">
      <c r="B306" s="1472">
        <v>21900</v>
      </c>
      <c r="C306" s="1468">
        <v>3150</v>
      </c>
      <c r="D306" s="1473">
        <f t="shared" si="22"/>
        <v>22000</v>
      </c>
      <c r="E306" s="1539">
        <v>22500</v>
      </c>
      <c r="F306" s="1473">
        <f t="shared" si="23"/>
        <v>600</v>
      </c>
      <c r="G306" s="1475">
        <f t="shared" si="24"/>
        <v>2.7397260273972601E-2</v>
      </c>
      <c r="J306" s="1476"/>
    </row>
    <row r="307" spans="2:10">
      <c r="B307" s="1472">
        <v>21900</v>
      </c>
      <c r="C307" s="1468">
        <v>3150</v>
      </c>
      <c r="D307" s="1473">
        <f t="shared" si="22"/>
        <v>22000</v>
      </c>
      <c r="E307" s="1539">
        <v>22500</v>
      </c>
      <c r="F307" s="1473">
        <f t="shared" si="23"/>
        <v>600</v>
      </c>
      <c r="G307" s="1475">
        <f t="shared" si="24"/>
        <v>2.7397260273972601E-2</v>
      </c>
      <c r="J307" s="1476"/>
    </row>
    <row r="308" spans="2:10">
      <c r="B308" s="1472">
        <v>21900</v>
      </c>
      <c r="C308" s="1468">
        <v>3150</v>
      </c>
      <c r="D308" s="1473">
        <f t="shared" si="22"/>
        <v>22000</v>
      </c>
      <c r="E308" s="1539">
        <v>22500</v>
      </c>
      <c r="F308" s="1473">
        <f t="shared" si="23"/>
        <v>600</v>
      </c>
      <c r="G308" s="1475">
        <f t="shared" si="24"/>
        <v>2.7397260273972601E-2</v>
      </c>
      <c r="J308" s="1476"/>
    </row>
    <row r="309" spans="2:10">
      <c r="B309" s="1472">
        <v>21900</v>
      </c>
      <c r="C309" s="1468">
        <v>3150</v>
      </c>
      <c r="D309" s="1473">
        <f t="shared" si="22"/>
        <v>22000</v>
      </c>
      <c r="E309" s="1539">
        <v>22500</v>
      </c>
      <c r="F309" s="1473">
        <f t="shared" si="23"/>
        <v>600</v>
      </c>
      <c r="G309" s="1475">
        <f t="shared" si="24"/>
        <v>2.7397260273972601E-2</v>
      </c>
      <c r="J309" s="1476"/>
    </row>
    <row r="310" spans="2:10">
      <c r="B310" s="1472">
        <v>21900</v>
      </c>
      <c r="C310" s="1468">
        <v>3150</v>
      </c>
      <c r="D310" s="1473">
        <f t="shared" si="22"/>
        <v>22000</v>
      </c>
      <c r="E310" s="1539">
        <v>22500</v>
      </c>
      <c r="F310" s="1473">
        <f t="shared" si="23"/>
        <v>600</v>
      </c>
      <c r="G310" s="1475">
        <f t="shared" si="24"/>
        <v>2.7397260273972601E-2</v>
      </c>
      <c r="J310" s="1476"/>
    </row>
    <row r="311" spans="2:10">
      <c r="B311" s="1472">
        <v>21900</v>
      </c>
      <c r="C311" s="1468">
        <v>3150</v>
      </c>
      <c r="D311" s="1473">
        <f t="shared" si="22"/>
        <v>22000</v>
      </c>
      <c r="E311" s="1539">
        <v>22500</v>
      </c>
      <c r="F311" s="1473">
        <f t="shared" si="23"/>
        <v>600</v>
      </c>
      <c r="G311" s="1475">
        <f t="shared" si="24"/>
        <v>2.7397260273972601E-2</v>
      </c>
      <c r="J311" s="1476"/>
    </row>
    <row r="312" spans="2:10">
      <c r="B312" s="1472">
        <v>21900</v>
      </c>
      <c r="C312" s="1468">
        <v>3150</v>
      </c>
      <c r="D312" s="1473">
        <f t="shared" si="22"/>
        <v>22000</v>
      </c>
      <c r="E312" s="1539">
        <v>22500</v>
      </c>
      <c r="F312" s="1473">
        <f t="shared" si="23"/>
        <v>600</v>
      </c>
      <c r="G312" s="1475">
        <f t="shared" si="24"/>
        <v>2.7397260273972601E-2</v>
      </c>
      <c r="J312" s="1476"/>
    </row>
    <row r="313" spans="2:10">
      <c r="B313" s="1472">
        <v>21900</v>
      </c>
      <c r="C313" s="1468">
        <v>3150</v>
      </c>
      <c r="D313" s="1473">
        <f t="shared" si="22"/>
        <v>22000</v>
      </c>
      <c r="E313" s="1539">
        <v>22500</v>
      </c>
      <c r="F313" s="1473">
        <f t="shared" si="23"/>
        <v>600</v>
      </c>
      <c r="G313" s="1475">
        <f t="shared" si="24"/>
        <v>2.7397260273972601E-2</v>
      </c>
      <c r="J313" s="1476"/>
    </row>
    <row r="314" spans="2:10">
      <c r="B314" s="1472">
        <v>21900</v>
      </c>
      <c r="C314" s="1468">
        <v>3150</v>
      </c>
      <c r="D314" s="1473">
        <f t="shared" si="22"/>
        <v>22000</v>
      </c>
      <c r="E314" s="1539">
        <v>22500</v>
      </c>
      <c r="F314" s="1473">
        <f t="shared" si="23"/>
        <v>600</v>
      </c>
      <c r="G314" s="1475">
        <f t="shared" si="24"/>
        <v>2.7397260273972601E-2</v>
      </c>
      <c r="J314" s="1476"/>
    </row>
    <row r="315" spans="2:10">
      <c r="B315" s="1472">
        <v>21900</v>
      </c>
      <c r="C315" s="1468">
        <v>3150</v>
      </c>
      <c r="D315" s="1473">
        <f t="shared" si="22"/>
        <v>22000</v>
      </c>
      <c r="E315" s="1539">
        <v>22500</v>
      </c>
      <c r="F315" s="1473">
        <f t="shared" si="23"/>
        <v>600</v>
      </c>
      <c r="G315" s="1475">
        <f t="shared" si="24"/>
        <v>2.7397260273972601E-2</v>
      </c>
      <c r="J315" s="1476"/>
    </row>
    <row r="316" spans="2:10">
      <c r="B316" s="1472">
        <v>21900</v>
      </c>
      <c r="C316" s="1468">
        <v>3150</v>
      </c>
      <c r="D316" s="1473">
        <f t="shared" si="22"/>
        <v>22000</v>
      </c>
      <c r="E316" s="1539">
        <v>22500</v>
      </c>
      <c r="F316" s="1473">
        <f t="shared" si="23"/>
        <v>600</v>
      </c>
      <c r="G316" s="1475">
        <f t="shared" si="24"/>
        <v>2.7397260273972601E-2</v>
      </c>
      <c r="J316" s="1476"/>
    </row>
    <row r="317" spans="2:10">
      <c r="B317" s="1472">
        <v>21900</v>
      </c>
      <c r="C317" s="1468">
        <v>3150</v>
      </c>
      <c r="D317" s="1473">
        <f t="shared" si="22"/>
        <v>22000</v>
      </c>
      <c r="E317" s="1539">
        <v>22500</v>
      </c>
      <c r="F317" s="1473">
        <f t="shared" si="23"/>
        <v>600</v>
      </c>
      <c r="G317" s="1475">
        <f t="shared" si="24"/>
        <v>2.7397260273972601E-2</v>
      </c>
      <c r="J317" s="1476"/>
    </row>
    <row r="318" spans="2:10">
      <c r="B318" s="1472">
        <v>21900</v>
      </c>
      <c r="C318" s="1468">
        <v>3150</v>
      </c>
      <c r="D318" s="1473">
        <f t="shared" si="22"/>
        <v>22000</v>
      </c>
      <c r="E318" s="1539">
        <v>22500</v>
      </c>
      <c r="F318" s="1473">
        <f t="shared" si="23"/>
        <v>600</v>
      </c>
      <c r="G318" s="1475">
        <f t="shared" si="24"/>
        <v>2.7397260273972601E-2</v>
      </c>
      <c r="J318" s="1476"/>
    </row>
    <row r="319" spans="2:10">
      <c r="B319" s="1472">
        <v>22140.9</v>
      </c>
      <c r="C319" s="1468">
        <v>3150</v>
      </c>
      <c r="D319" s="1473">
        <f t="shared" si="22"/>
        <v>23000</v>
      </c>
      <c r="E319" s="1540">
        <f t="shared" ref="E319:E380" si="25">IF(B319&lt;=25000,25000)</f>
        <v>25000</v>
      </c>
      <c r="F319" s="1473">
        <f t="shared" si="23"/>
        <v>2859.0999999999985</v>
      </c>
      <c r="G319" s="1475">
        <f t="shared" si="24"/>
        <v>0.12913205876906533</v>
      </c>
      <c r="H319" s="1520">
        <v>62</v>
      </c>
      <c r="J319" s="1521">
        <f>AVERAGE(B319:B380)</f>
        <v>23764.778225806454</v>
      </c>
    </row>
    <row r="320" spans="2:10">
      <c r="B320" s="1472">
        <v>22200</v>
      </c>
      <c r="C320" s="1468">
        <v>3150</v>
      </c>
      <c r="D320" s="1473">
        <f t="shared" si="22"/>
        <v>23000</v>
      </c>
      <c r="E320" s="1540">
        <f t="shared" si="25"/>
        <v>25000</v>
      </c>
      <c r="F320" s="1473">
        <f t="shared" si="23"/>
        <v>2800</v>
      </c>
      <c r="G320" s="1475">
        <f t="shared" si="24"/>
        <v>0.12612612612612611</v>
      </c>
      <c r="J320" s="1476"/>
    </row>
    <row r="321" spans="2:10">
      <c r="B321" s="1472">
        <v>22328</v>
      </c>
      <c r="C321" s="1468">
        <v>3150</v>
      </c>
      <c r="D321" s="1473">
        <f t="shared" si="22"/>
        <v>23000</v>
      </c>
      <c r="E321" s="1540">
        <f t="shared" si="25"/>
        <v>25000</v>
      </c>
      <c r="F321" s="1473">
        <f t="shared" si="23"/>
        <v>2672</v>
      </c>
      <c r="G321" s="1475">
        <f t="shared" si="24"/>
        <v>0.11967036904335364</v>
      </c>
      <c r="J321" s="1476"/>
    </row>
    <row r="322" spans="2:10">
      <c r="B322" s="1472">
        <v>22348.95</v>
      </c>
      <c r="C322" s="1468">
        <v>3150</v>
      </c>
      <c r="D322" s="1473">
        <f t="shared" ref="D322:D385" si="26">ROUNDUP(B322,-3)</f>
        <v>23000</v>
      </c>
      <c r="E322" s="1540">
        <f t="shared" si="25"/>
        <v>25000</v>
      </c>
      <c r="F322" s="1473">
        <f t="shared" ref="F322:F385" si="27">E322-B322</f>
        <v>2651.0499999999993</v>
      </c>
      <c r="G322" s="1475">
        <f t="shared" ref="G322:G385" si="28">F322/B322</f>
        <v>0.11862078531653608</v>
      </c>
      <c r="J322" s="1476"/>
    </row>
    <row r="323" spans="2:10">
      <c r="B323" s="1472">
        <v>22424</v>
      </c>
      <c r="C323" s="1468">
        <v>3150</v>
      </c>
      <c r="D323" s="1473">
        <f t="shared" si="26"/>
        <v>23000</v>
      </c>
      <c r="E323" s="1540">
        <f t="shared" si="25"/>
        <v>25000</v>
      </c>
      <c r="F323" s="1473">
        <f t="shared" si="27"/>
        <v>2576</v>
      </c>
      <c r="G323" s="1475">
        <f t="shared" si="28"/>
        <v>0.11487691758829825</v>
      </c>
      <c r="J323" s="1476"/>
    </row>
    <row r="324" spans="2:10">
      <c r="B324" s="1472">
        <v>22500</v>
      </c>
      <c r="C324" s="1468">
        <v>3150</v>
      </c>
      <c r="D324" s="1473">
        <f t="shared" si="26"/>
        <v>23000</v>
      </c>
      <c r="E324" s="1540">
        <f t="shared" si="25"/>
        <v>25000</v>
      </c>
      <c r="F324" s="1473">
        <f t="shared" si="27"/>
        <v>2500</v>
      </c>
      <c r="G324" s="1475">
        <f t="shared" si="28"/>
        <v>0.1111111111111111</v>
      </c>
      <c r="J324" s="1476"/>
    </row>
    <row r="325" spans="2:10">
      <c r="B325" s="1472">
        <v>22500</v>
      </c>
      <c r="C325" s="1468">
        <v>3150</v>
      </c>
      <c r="D325" s="1473">
        <f t="shared" si="26"/>
        <v>23000</v>
      </c>
      <c r="E325" s="1540">
        <f t="shared" si="25"/>
        <v>25000</v>
      </c>
      <c r="F325" s="1473">
        <f t="shared" si="27"/>
        <v>2500</v>
      </c>
      <c r="G325" s="1475">
        <f t="shared" si="28"/>
        <v>0.1111111111111111</v>
      </c>
      <c r="J325" s="1476"/>
    </row>
    <row r="326" spans="2:10">
      <c r="B326" s="1472">
        <v>22532</v>
      </c>
      <c r="C326" s="1468">
        <v>3150</v>
      </c>
      <c r="D326" s="1473">
        <f t="shared" si="26"/>
        <v>23000</v>
      </c>
      <c r="E326" s="1540">
        <f t="shared" si="25"/>
        <v>25000</v>
      </c>
      <c r="F326" s="1473">
        <f t="shared" si="27"/>
        <v>2468</v>
      </c>
      <c r="G326" s="1475">
        <f t="shared" si="28"/>
        <v>0.10953310846795668</v>
      </c>
      <c r="J326" s="1476"/>
    </row>
    <row r="327" spans="2:10">
      <c r="B327" s="1472">
        <v>22630</v>
      </c>
      <c r="C327" s="1468">
        <v>3150</v>
      </c>
      <c r="D327" s="1473">
        <f t="shared" si="26"/>
        <v>23000</v>
      </c>
      <c r="E327" s="1540">
        <f t="shared" si="25"/>
        <v>25000</v>
      </c>
      <c r="F327" s="1473">
        <f t="shared" si="27"/>
        <v>2370</v>
      </c>
      <c r="G327" s="1475">
        <f t="shared" si="28"/>
        <v>0.10472823685373397</v>
      </c>
      <c r="J327" s="1476"/>
    </row>
    <row r="328" spans="2:10">
      <c r="B328" s="1472">
        <v>22740</v>
      </c>
      <c r="C328" s="1468">
        <v>3150</v>
      </c>
      <c r="D328" s="1473">
        <f t="shared" si="26"/>
        <v>23000</v>
      </c>
      <c r="E328" s="1540">
        <f t="shared" si="25"/>
        <v>25000</v>
      </c>
      <c r="F328" s="1473">
        <f t="shared" si="27"/>
        <v>2260</v>
      </c>
      <c r="G328" s="1475">
        <f t="shared" si="28"/>
        <v>9.9384344766930519E-2</v>
      </c>
      <c r="J328" s="1476"/>
    </row>
    <row r="329" spans="2:10">
      <c r="B329" s="1472">
        <v>22872</v>
      </c>
      <c r="C329" s="1468">
        <v>3288</v>
      </c>
      <c r="D329" s="1473">
        <f t="shared" si="26"/>
        <v>23000</v>
      </c>
      <c r="E329" s="1540">
        <f t="shared" si="25"/>
        <v>25000</v>
      </c>
      <c r="F329" s="1473">
        <f t="shared" si="27"/>
        <v>2128</v>
      </c>
      <c r="G329" s="1475">
        <f t="shared" si="28"/>
        <v>9.3039524309199026E-2</v>
      </c>
      <c r="J329" s="1476"/>
    </row>
    <row r="330" spans="2:10">
      <c r="B330" s="1472">
        <v>22995</v>
      </c>
      <c r="C330" s="1468">
        <v>3150</v>
      </c>
      <c r="D330" s="1473">
        <f t="shared" si="26"/>
        <v>23000</v>
      </c>
      <c r="E330" s="1540">
        <f t="shared" si="25"/>
        <v>25000</v>
      </c>
      <c r="F330" s="1473">
        <f t="shared" si="27"/>
        <v>2005</v>
      </c>
      <c r="G330" s="1475">
        <f t="shared" si="28"/>
        <v>8.7192868014785818E-2</v>
      </c>
      <c r="J330" s="1476"/>
    </row>
    <row r="331" spans="2:10">
      <c r="B331" s="1472">
        <v>23002.3</v>
      </c>
      <c r="C331" s="1468">
        <v>3150</v>
      </c>
      <c r="D331" s="1473">
        <f t="shared" si="26"/>
        <v>24000</v>
      </c>
      <c r="E331" s="1540">
        <f t="shared" si="25"/>
        <v>25000</v>
      </c>
      <c r="F331" s="1473">
        <f t="shared" si="27"/>
        <v>1997.7000000000007</v>
      </c>
      <c r="G331" s="1475">
        <f t="shared" si="28"/>
        <v>8.6847836955434923E-2</v>
      </c>
      <c r="J331" s="1476"/>
    </row>
    <row r="332" spans="2:10">
      <c r="B332" s="1472">
        <v>23002.3</v>
      </c>
      <c r="C332" s="1468">
        <v>3150</v>
      </c>
      <c r="D332" s="1473">
        <f t="shared" si="26"/>
        <v>24000</v>
      </c>
      <c r="E332" s="1540">
        <f t="shared" si="25"/>
        <v>25000</v>
      </c>
      <c r="F332" s="1473">
        <f t="shared" si="27"/>
        <v>1997.7000000000007</v>
      </c>
      <c r="G332" s="1475">
        <f t="shared" si="28"/>
        <v>8.6847836955434923E-2</v>
      </c>
      <c r="J332" s="1476"/>
    </row>
    <row r="333" spans="2:10">
      <c r="B333" s="1472">
        <v>23002.3</v>
      </c>
      <c r="C333" s="1468">
        <v>3150</v>
      </c>
      <c r="D333" s="1473">
        <f t="shared" si="26"/>
        <v>24000</v>
      </c>
      <c r="E333" s="1540">
        <f t="shared" si="25"/>
        <v>25000</v>
      </c>
      <c r="F333" s="1473">
        <f t="shared" si="27"/>
        <v>1997.7000000000007</v>
      </c>
      <c r="G333" s="1475">
        <f t="shared" si="28"/>
        <v>8.6847836955434923E-2</v>
      </c>
      <c r="J333" s="1476"/>
    </row>
    <row r="334" spans="2:10">
      <c r="B334" s="1472">
        <v>23025</v>
      </c>
      <c r="C334" s="1468">
        <v>3150</v>
      </c>
      <c r="D334" s="1473">
        <f t="shared" si="26"/>
        <v>24000</v>
      </c>
      <c r="E334" s="1540">
        <f t="shared" si="25"/>
        <v>25000</v>
      </c>
      <c r="F334" s="1473">
        <f t="shared" si="27"/>
        <v>1975</v>
      </c>
      <c r="G334" s="1475">
        <f t="shared" si="28"/>
        <v>8.577633007600434E-2</v>
      </c>
      <c r="J334" s="1476"/>
    </row>
    <row r="335" spans="2:10">
      <c r="B335" s="1472">
        <v>23025</v>
      </c>
      <c r="C335" s="1468">
        <v>3288</v>
      </c>
      <c r="D335" s="1473">
        <f t="shared" si="26"/>
        <v>24000</v>
      </c>
      <c r="E335" s="1540">
        <f t="shared" si="25"/>
        <v>25000</v>
      </c>
      <c r="F335" s="1473">
        <f t="shared" si="27"/>
        <v>1975</v>
      </c>
      <c r="G335" s="1475">
        <f t="shared" si="28"/>
        <v>8.577633007600434E-2</v>
      </c>
      <c r="J335" s="1476"/>
    </row>
    <row r="336" spans="2:10">
      <c r="B336" s="1472">
        <v>23052</v>
      </c>
      <c r="C336" s="1468">
        <v>3150</v>
      </c>
      <c r="D336" s="1473">
        <f t="shared" si="26"/>
        <v>24000</v>
      </c>
      <c r="E336" s="1540">
        <f t="shared" si="25"/>
        <v>25000</v>
      </c>
      <c r="F336" s="1473">
        <f t="shared" si="27"/>
        <v>1948</v>
      </c>
      <c r="G336" s="1475">
        <f t="shared" si="28"/>
        <v>8.4504598299496789E-2</v>
      </c>
      <c r="J336" s="1476"/>
    </row>
    <row r="337" spans="2:10">
      <c r="B337" s="1472">
        <v>23144</v>
      </c>
      <c r="C337" s="1468">
        <v>3150</v>
      </c>
      <c r="D337" s="1473">
        <f t="shared" si="26"/>
        <v>24000</v>
      </c>
      <c r="E337" s="1540">
        <f t="shared" si="25"/>
        <v>25000</v>
      </c>
      <c r="F337" s="1473">
        <f t="shared" si="27"/>
        <v>1856</v>
      </c>
      <c r="G337" s="1475">
        <f t="shared" si="28"/>
        <v>8.0193570687867269E-2</v>
      </c>
      <c r="J337" s="1476"/>
    </row>
    <row r="338" spans="2:10">
      <c r="B338" s="1472">
        <v>23160</v>
      </c>
      <c r="C338" s="1468">
        <v>3150</v>
      </c>
      <c r="D338" s="1473">
        <f t="shared" si="26"/>
        <v>24000</v>
      </c>
      <c r="E338" s="1540">
        <f t="shared" si="25"/>
        <v>25000</v>
      </c>
      <c r="F338" s="1473">
        <f t="shared" si="27"/>
        <v>1840</v>
      </c>
      <c r="G338" s="1475">
        <f t="shared" si="28"/>
        <v>7.9447322970639028E-2</v>
      </c>
      <c r="J338" s="1476"/>
    </row>
    <row r="339" spans="2:10">
      <c r="B339" s="1472">
        <v>23498.7</v>
      </c>
      <c r="C339" s="1468">
        <v>3150</v>
      </c>
      <c r="D339" s="1473">
        <f t="shared" si="26"/>
        <v>24000</v>
      </c>
      <c r="E339" s="1540">
        <f t="shared" si="25"/>
        <v>25000</v>
      </c>
      <c r="F339" s="1473">
        <f t="shared" si="27"/>
        <v>1501.2999999999993</v>
      </c>
      <c r="G339" s="1475">
        <f t="shared" si="28"/>
        <v>6.3888640648206041E-2</v>
      </c>
      <c r="J339" s="1476"/>
    </row>
    <row r="340" spans="2:10">
      <c r="B340" s="1472">
        <v>23500</v>
      </c>
      <c r="C340" s="1468">
        <v>3150</v>
      </c>
      <c r="D340" s="1473">
        <f t="shared" si="26"/>
        <v>24000</v>
      </c>
      <c r="E340" s="1540">
        <f t="shared" si="25"/>
        <v>25000</v>
      </c>
      <c r="F340" s="1473">
        <f t="shared" si="27"/>
        <v>1500</v>
      </c>
      <c r="G340" s="1475">
        <f t="shared" si="28"/>
        <v>6.3829787234042548E-2</v>
      </c>
      <c r="J340" s="1476"/>
    </row>
    <row r="341" spans="2:10">
      <c r="B341" s="1472">
        <v>23597</v>
      </c>
      <c r="C341" s="1468">
        <v>3150</v>
      </c>
      <c r="D341" s="1473">
        <f t="shared" si="26"/>
        <v>24000</v>
      </c>
      <c r="E341" s="1540">
        <f t="shared" si="25"/>
        <v>25000</v>
      </c>
      <c r="F341" s="1473">
        <f t="shared" si="27"/>
        <v>1403</v>
      </c>
      <c r="G341" s="1475">
        <f t="shared" si="28"/>
        <v>5.9456710598804932E-2</v>
      </c>
      <c r="J341" s="1476"/>
    </row>
    <row r="342" spans="2:10">
      <c r="B342" s="1472">
        <v>23650</v>
      </c>
      <c r="C342" s="1468">
        <v>3150</v>
      </c>
      <c r="D342" s="1473">
        <f t="shared" si="26"/>
        <v>24000</v>
      </c>
      <c r="E342" s="1540">
        <f t="shared" si="25"/>
        <v>25000</v>
      </c>
      <c r="F342" s="1473">
        <f t="shared" si="27"/>
        <v>1350</v>
      </c>
      <c r="G342" s="1475">
        <f t="shared" si="28"/>
        <v>5.7082452431289642E-2</v>
      </c>
      <c r="J342" s="1476"/>
    </row>
    <row r="343" spans="2:10">
      <c r="B343" s="1472">
        <v>23725</v>
      </c>
      <c r="C343" s="1468">
        <v>3150</v>
      </c>
      <c r="D343" s="1473">
        <f t="shared" si="26"/>
        <v>24000</v>
      </c>
      <c r="E343" s="1540">
        <f t="shared" si="25"/>
        <v>25000</v>
      </c>
      <c r="F343" s="1473">
        <f t="shared" si="27"/>
        <v>1275</v>
      </c>
      <c r="G343" s="1475">
        <f t="shared" si="28"/>
        <v>5.3740779768177031E-2</v>
      </c>
      <c r="J343" s="1476"/>
    </row>
    <row r="344" spans="2:10">
      <c r="B344" s="1472">
        <v>23725</v>
      </c>
      <c r="C344" s="1468">
        <v>3150</v>
      </c>
      <c r="D344" s="1473">
        <f t="shared" si="26"/>
        <v>24000</v>
      </c>
      <c r="E344" s="1540">
        <f t="shared" si="25"/>
        <v>25000</v>
      </c>
      <c r="F344" s="1473">
        <f t="shared" si="27"/>
        <v>1275</v>
      </c>
      <c r="G344" s="1475">
        <f t="shared" si="28"/>
        <v>5.3740779768177031E-2</v>
      </c>
      <c r="J344" s="1476"/>
    </row>
    <row r="345" spans="2:10">
      <c r="B345" s="1472">
        <v>23725</v>
      </c>
      <c r="C345" s="1468">
        <v>3150</v>
      </c>
      <c r="D345" s="1473">
        <f t="shared" si="26"/>
        <v>24000</v>
      </c>
      <c r="E345" s="1540">
        <f t="shared" si="25"/>
        <v>25000</v>
      </c>
      <c r="F345" s="1473">
        <f t="shared" si="27"/>
        <v>1275</v>
      </c>
      <c r="G345" s="1475">
        <f t="shared" si="28"/>
        <v>5.3740779768177031E-2</v>
      </c>
      <c r="J345" s="1476"/>
    </row>
    <row r="346" spans="2:10">
      <c r="B346" s="1472">
        <v>23725</v>
      </c>
      <c r="C346" s="1468">
        <v>3150</v>
      </c>
      <c r="D346" s="1473">
        <f t="shared" si="26"/>
        <v>24000</v>
      </c>
      <c r="E346" s="1540">
        <f t="shared" si="25"/>
        <v>25000</v>
      </c>
      <c r="F346" s="1473">
        <f t="shared" si="27"/>
        <v>1275</v>
      </c>
      <c r="G346" s="1475">
        <f t="shared" si="28"/>
        <v>5.3740779768177031E-2</v>
      </c>
      <c r="J346" s="1476"/>
    </row>
    <row r="347" spans="2:10">
      <c r="B347" s="1472">
        <v>23725</v>
      </c>
      <c r="C347" s="1468">
        <v>3150</v>
      </c>
      <c r="D347" s="1473">
        <f t="shared" si="26"/>
        <v>24000</v>
      </c>
      <c r="E347" s="1540">
        <f t="shared" si="25"/>
        <v>25000</v>
      </c>
      <c r="F347" s="1473">
        <f t="shared" si="27"/>
        <v>1275</v>
      </c>
      <c r="G347" s="1475">
        <f t="shared" si="28"/>
        <v>5.3740779768177031E-2</v>
      </c>
      <c r="J347" s="1476"/>
    </row>
    <row r="348" spans="2:10">
      <c r="B348" s="1472">
        <v>23745</v>
      </c>
      <c r="C348" s="1468">
        <v>3150</v>
      </c>
      <c r="D348" s="1473">
        <f t="shared" si="26"/>
        <v>24000</v>
      </c>
      <c r="E348" s="1540">
        <f t="shared" si="25"/>
        <v>25000</v>
      </c>
      <c r="F348" s="1473">
        <f t="shared" si="27"/>
        <v>1255</v>
      </c>
      <c r="G348" s="1475">
        <f t="shared" si="28"/>
        <v>5.2853232259423039E-2</v>
      </c>
      <c r="J348" s="1476"/>
    </row>
    <row r="349" spans="2:10">
      <c r="B349" s="1472">
        <v>23761.5</v>
      </c>
      <c r="C349" s="1468">
        <v>3150</v>
      </c>
      <c r="D349" s="1473">
        <f t="shared" si="26"/>
        <v>24000</v>
      </c>
      <c r="E349" s="1540">
        <f t="shared" si="25"/>
        <v>25000</v>
      </c>
      <c r="F349" s="1473">
        <f t="shared" si="27"/>
        <v>1238.5</v>
      </c>
      <c r="G349" s="1475">
        <f t="shared" si="28"/>
        <v>5.2122130336889505E-2</v>
      </c>
      <c r="J349" s="1476"/>
    </row>
    <row r="350" spans="2:10">
      <c r="B350" s="1472">
        <v>23776</v>
      </c>
      <c r="C350" s="1468">
        <v>3150</v>
      </c>
      <c r="D350" s="1473">
        <f t="shared" si="26"/>
        <v>24000</v>
      </c>
      <c r="E350" s="1540">
        <f t="shared" si="25"/>
        <v>25000</v>
      </c>
      <c r="F350" s="1473">
        <f t="shared" si="27"/>
        <v>1224</v>
      </c>
      <c r="G350" s="1475">
        <f t="shared" si="28"/>
        <v>5.148048452220727E-2</v>
      </c>
      <c r="J350" s="1476"/>
    </row>
    <row r="351" spans="2:10">
      <c r="B351" s="1472">
        <v>23877</v>
      </c>
      <c r="C351" s="1468">
        <v>3288</v>
      </c>
      <c r="D351" s="1473">
        <f t="shared" si="26"/>
        <v>24000</v>
      </c>
      <c r="E351" s="1540">
        <f t="shared" si="25"/>
        <v>25000</v>
      </c>
      <c r="F351" s="1473">
        <f t="shared" si="27"/>
        <v>1123</v>
      </c>
      <c r="G351" s="1475">
        <f t="shared" si="28"/>
        <v>4.7032709301838588E-2</v>
      </c>
      <c r="J351" s="1476"/>
    </row>
    <row r="352" spans="2:10">
      <c r="B352" s="1472">
        <v>23952</v>
      </c>
      <c r="C352" s="1468">
        <v>3150</v>
      </c>
      <c r="D352" s="1473">
        <f t="shared" si="26"/>
        <v>24000</v>
      </c>
      <c r="E352" s="1540">
        <f t="shared" si="25"/>
        <v>25000</v>
      </c>
      <c r="F352" s="1473">
        <f t="shared" si="27"/>
        <v>1048</v>
      </c>
      <c r="G352" s="1475">
        <f t="shared" si="28"/>
        <v>4.3754175016700064E-2</v>
      </c>
      <c r="J352" s="1476"/>
    </row>
    <row r="353" spans="2:10">
      <c r="B353" s="1472">
        <v>23998.75</v>
      </c>
      <c r="C353" s="1468">
        <v>3150</v>
      </c>
      <c r="D353" s="1473">
        <f t="shared" si="26"/>
        <v>24000</v>
      </c>
      <c r="E353" s="1540">
        <f t="shared" si="25"/>
        <v>25000</v>
      </c>
      <c r="F353" s="1473">
        <f t="shared" si="27"/>
        <v>1001.25</v>
      </c>
      <c r="G353" s="1475">
        <f t="shared" si="28"/>
        <v>4.1720922964737749E-2</v>
      </c>
      <c r="J353" s="1476"/>
    </row>
    <row r="354" spans="2:10">
      <c r="B354" s="1472">
        <v>24000</v>
      </c>
      <c r="C354" s="1468">
        <v>3150</v>
      </c>
      <c r="D354" s="1473">
        <f t="shared" si="26"/>
        <v>24000</v>
      </c>
      <c r="E354" s="1540">
        <f t="shared" si="25"/>
        <v>25000</v>
      </c>
      <c r="F354" s="1473">
        <f t="shared" si="27"/>
        <v>1000</v>
      </c>
      <c r="G354" s="1475">
        <f t="shared" si="28"/>
        <v>4.1666666666666664E-2</v>
      </c>
      <c r="J354" s="1476"/>
    </row>
    <row r="355" spans="2:10">
      <c r="B355" s="1472">
        <v>24000</v>
      </c>
      <c r="C355" s="1468">
        <v>3288</v>
      </c>
      <c r="D355" s="1473">
        <f t="shared" si="26"/>
        <v>24000</v>
      </c>
      <c r="E355" s="1540">
        <f t="shared" si="25"/>
        <v>25000</v>
      </c>
      <c r="F355" s="1473">
        <f t="shared" si="27"/>
        <v>1000</v>
      </c>
      <c r="G355" s="1475">
        <f t="shared" si="28"/>
        <v>4.1666666666666664E-2</v>
      </c>
      <c r="J355" s="1476"/>
    </row>
    <row r="356" spans="2:10">
      <c r="B356" s="1472">
        <v>24090</v>
      </c>
      <c r="C356" s="1468">
        <v>3150</v>
      </c>
      <c r="D356" s="1473">
        <f t="shared" si="26"/>
        <v>25000</v>
      </c>
      <c r="E356" s="1540">
        <f t="shared" si="25"/>
        <v>25000</v>
      </c>
      <c r="F356" s="1473">
        <f t="shared" si="27"/>
        <v>910</v>
      </c>
      <c r="G356" s="1475">
        <f t="shared" si="28"/>
        <v>3.7775010377750107E-2</v>
      </c>
      <c r="J356" s="1476"/>
    </row>
    <row r="357" spans="2:10">
      <c r="B357" s="1472">
        <v>24099</v>
      </c>
      <c r="C357" s="1468">
        <v>3150</v>
      </c>
      <c r="D357" s="1473">
        <f t="shared" si="26"/>
        <v>25000</v>
      </c>
      <c r="E357" s="1540">
        <f t="shared" si="25"/>
        <v>25000</v>
      </c>
      <c r="F357" s="1473">
        <f t="shared" si="27"/>
        <v>901</v>
      </c>
      <c r="G357" s="1475">
        <f t="shared" si="28"/>
        <v>3.7387443462384332E-2</v>
      </c>
      <c r="J357" s="1476"/>
    </row>
    <row r="358" spans="2:10">
      <c r="B358" s="1472">
        <v>24408</v>
      </c>
      <c r="C358" s="1468">
        <v>3288</v>
      </c>
      <c r="D358" s="1473">
        <f t="shared" si="26"/>
        <v>25000</v>
      </c>
      <c r="E358" s="1540">
        <f t="shared" si="25"/>
        <v>25000</v>
      </c>
      <c r="F358" s="1473">
        <f t="shared" si="27"/>
        <v>592</v>
      </c>
      <c r="G358" s="1475">
        <f t="shared" si="28"/>
        <v>2.4254342838413635E-2</v>
      </c>
      <c r="J358" s="1476"/>
    </row>
    <row r="359" spans="2:10">
      <c r="B359" s="1472">
        <v>24450</v>
      </c>
      <c r="C359" s="1468">
        <v>3288</v>
      </c>
      <c r="D359" s="1473">
        <f t="shared" si="26"/>
        <v>25000</v>
      </c>
      <c r="E359" s="1540">
        <f t="shared" si="25"/>
        <v>25000</v>
      </c>
      <c r="F359" s="1473">
        <f t="shared" si="27"/>
        <v>550</v>
      </c>
      <c r="G359" s="1475">
        <f t="shared" si="28"/>
        <v>2.2494887525562373E-2</v>
      </c>
      <c r="J359" s="1476"/>
    </row>
    <row r="360" spans="2:10">
      <c r="B360" s="1472">
        <v>24500</v>
      </c>
      <c r="C360" s="1468">
        <v>3150</v>
      </c>
      <c r="D360" s="1473">
        <f t="shared" si="26"/>
        <v>25000</v>
      </c>
      <c r="E360" s="1540">
        <f t="shared" si="25"/>
        <v>25000</v>
      </c>
      <c r="F360" s="1473">
        <f t="shared" si="27"/>
        <v>500</v>
      </c>
      <c r="G360" s="1475">
        <f t="shared" si="28"/>
        <v>2.0408163265306121E-2</v>
      </c>
      <c r="J360" s="1476"/>
    </row>
    <row r="361" spans="2:10">
      <c r="B361" s="1472">
        <v>24500</v>
      </c>
      <c r="C361" s="1468">
        <v>3150</v>
      </c>
      <c r="D361" s="1473">
        <f t="shared" si="26"/>
        <v>25000</v>
      </c>
      <c r="E361" s="1540">
        <f t="shared" si="25"/>
        <v>25000</v>
      </c>
      <c r="F361" s="1473">
        <f t="shared" si="27"/>
        <v>500</v>
      </c>
      <c r="G361" s="1475">
        <f t="shared" si="28"/>
        <v>2.0408163265306121E-2</v>
      </c>
      <c r="J361" s="1476"/>
    </row>
    <row r="362" spans="2:10">
      <c r="B362" s="1472">
        <v>24500</v>
      </c>
      <c r="C362" s="1468">
        <v>3150</v>
      </c>
      <c r="D362" s="1473">
        <f t="shared" si="26"/>
        <v>25000</v>
      </c>
      <c r="E362" s="1540">
        <f t="shared" si="25"/>
        <v>25000</v>
      </c>
      <c r="F362" s="1473">
        <f t="shared" si="27"/>
        <v>500</v>
      </c>
      <c r="G362" s="1475">
        <f t="shared" si="28"/>
        <v>2.0408163265306121E-2</v>
      </c>
      <c r="J362" s="1476"/>
    </row>
    <row r="363" spans="2:10">
      <c r="B363" s="1472">
        <v>24500</v>
      </c>
      <c r="C363" s="1468">
        <v>3150</v>
      </c>
      <c r="D363" s="1473">
        <f t="shared" si="26"/>
        <v>25000</v>
      </c>
      <c r="E363" s="1540">
        <f t="shared" si="25"/>
        <v>25000</v>
      </c>
      <c r="F363" s="1473">
        <f t="shared" si="27"/>
        <v>500</v>
      </c>
      <c r="G363" s="1475">
        <f t="shared" si="28"/>
        <v>2.0408163265306121E-2</v>
      </c>
      <c r="J363" s="1476"/>
    </row>
    <row r="364" spans="2:10">
      <c r="B364" s="1472">
        <v>24500</v>
      </c>
      <c r="C364" s="1468">
        <v>3150</v>
      </c>
      <c r="D364" s="1473">
        <f t="shared" si="26"/>
        <v>25000</v>
      </c>
      <c r="E364" s="1540">
        <f t="shared" si="25"/>
        <v>25000</v>
      </c>
      <c r="F364" s="1473">
        <f t="shared" si="27"/>
        <v>500</v>
      </c>
      <c r="G364" s="1475">
        <f t="shared" si="28"/>
        <v>2.0408163265306121E-2</v>
      </c>
      <c r="J364" s="1476"/>
    </row>
    <row r="365" spans="2:10">
      <c r="B365" s="1472">
        <v>24500</v>
      </c>
      <c r="C365" s="1468">
        <v>3150</v>
      </c>
      <c r="D365" s="1473">
        <f t="shared" si="26"/>
        <v>25000</v>
      </c>
      <c r="E365" s="1540">
        <f t="shared" si="25"/>
        <v>25000</v>
      </c>
      <c r="F365" s="1473">
        <f t="shared" si="27"/>
        <v>500</v>
      </c>
      <c r="G365" s="1475">
        <f t="shared" si="28"/>
        <v>2.0408163265306121E-2</v>
      </c>
      <c r="J365" s="1476"/>
    </row>
    <row r="366" spans="2:10">
      <c r="B366" s="1472">
        <v>24500</v>
      </c>
      <c r="C366" s="1468">
        <v>3150</v>
      </c>
      <c r="D366" s="1473">
        <f t="shared" si="26"/>
        <v>25000</v>
      </c>
      <c r="E366" s="1540">
        <f t="shared" si="25"/>
        <v>25000</v>
      </c>
      <c r="F366" s="1473">
        <f t="shared" si="27"/>
        <v>500</v>
      </c>
      <c r="G366" s="1475">
        <f t="shared" si="28"/>
        <v>2.0408163265306121E-2</v>
      </c>
      <c r="J366" s="1476"/>
    </row>
    <row r="367" spans="2:10">
      <c r="B367" s="1472">
        <v>24500</v>
      </c>
      <c r="C367" s="1468">
        <v>3150</v>
      </c>
      <c r="D367" s="1473">
        <f t="shared" si="26"/>
        <v>25000</v>
      </c>
      <c r="E367" s="1540">
        <f t="shared" si="25"/>
        <v>25000</v>
      </c>
      <c r="F367" s="1473">
        <f t="shared" si="27"/>
        <v>500</v>
      </c>
      <c r="G367" s="1475">
        <f t="shared" si="28"/>
        <v>2.0408163265306121E-2</v>
      </c>
      <c r="J367" s="1476"/>
    </row>
    <row r="368" spans="2:10">
      <c r="B368" s="1472">
        <v>24500</v>
      </c>
      <c r="C368" s="1468">
        <v>3150</v>
      </c>
      <c r="D368" s="1473">
        <f t="shared" si="26"/>
        <v>25000</v>
      </c>
      <c r="E368" s="1540">
        <f t="shared" si="25"/>
        <v>25000</v>
      </c>
      <c r="F368" s="1473">
        <f t="shared" si="27"/>
        <v>500</v>
      </c>
      <c r="G368" s="1475">
        <f t="shared" si="28"/>
        <v>2.0408163265306121E-2</v>
      </c>
      <c r="J368" s="1476"/>
    </row>
    <row r="369" spans="2:10">
      <c r="B369" s="1472">
        <v>24500</v>
      </c>
      <c r="C369" s="1468">
        <v>3150</v>
      </c>
      <c r="D369" s="1473">
        <f t="shared" si="26"/>
        <v>25000</v>
      </c>
      <c r="E369" s="1540">
        <f t="shared" si="25"/>
        <v>25000</v>
      </c>
      <c r="F369" s="1473">
        <f t="shared" si="27"/>
        <v>500</v>
      </c>
      <c r="G369" s="1475">
        <f t="shared" si="28"/>
        <v>2.0408163265306121E-2</v>
      </c>
      <c r="J369" s="1476"/>
    </row>
    <row r="370" spans="2:10">
      <c r="B370" s="1472">
        <v>24500</v>
      </c>
      <c r="C370" s="1468">
        <v>3150</v>
      </c>
      <c r="D370" s="1473">
        <f t="shared" si="26"/>
        <v>25000</v>
      </c>
      <c r="E370" s="1540">
        <f t="shared" si="25"/>
        <v>25000</v>
      </c>
      <c r="F370" s="1473">
        <f t="shared" si="27"/>
        <v>500</v>
      </c>
      <c r="G370" s="1475">
        <f t="shared" si="28"/>
        <v>2.0408163265306121E-2</v>
      </c>
      <c r="J370" s="1476"/>
    </row>
    <row r="371" spans="2:10">
      <c r="B371" s="1472">
        <v>24500</v>
      </c>
      <c r="C371" s="1468">
        <v>3150</v>
      </c>
      <c r="D371" s="1473">
        <f t="shared" si="26"/>
        <v>25000</v>
      </c>
      <c r="E371" s="1540">
        <f t="shared" si="25"/>
        <v>25000</v>
      </c>
      <c r="F371" s="1473">
        <f t="shared" si="27"/>
        <v>500</v>
      </c>
      <c r="G371" s="1475">
        <f t="shared" si="28"/>
        <v>2.0408163265306121E-2</v>
      </c>
      <c r="J371" s="1476"/>
    </row>
    <row r="372" spans="2:10">
      <c r="B372" s="1472">
        <v>24500</v>
      </c>
      <c r="C372" s="1468">
        <v>3150</v>
      </c>
      <c r="D372" s="1473">
        <f t="shared" si="26"/>
        <v>25000</v>
      </c>
      <c r="E372" s="1540">
        <f t="shared" si="25"/>
        <v>25000</v>
      </c>
      <c r="F372" s="1473">
        <f t="shared" si="27"/>
        <v>500</v>
      </c>
      <c r="G372" s="1475">
        <f t="shared" si="28"/>
        <v>2.0408163265306121E-2</v>
      </c>
      <c r="J372" s="1476"/>
    </row>
    <row r="373" spans="2:10">
      <c r="B373" s="1472">
        <v>24700</v>
      </c>
      <c r="C373" s="1468">
        <v>3150</v>
      </c>
      <c r="D373" s="1473">
        <f t="shared" si="26"/>
        <v>25000</v>
      </c>
      <c r="E373" s="1540">
        <f t="shared" si="25"/>
        <v>25000</v>
      </c>
      <c r="F373" s="1473">
        <f t="shared" si="27"/>
        <v>300</v>
      </c>
      <c r="G373" s="1475">
        <f t="shared" si="28"/>
        <v>1.2145748987854251E-2</v>
      </c>
      <c r="J373" s="1476"/>
    </row>
    <row r="374" spans="2:10">
      <c r="B374" s="1472">
        <v>24768</v>
      </c>
      <c r="C374" s="1468">
        <v>3150</v>
      </c>
      <c r="D374" s="1473">
        <f t="shared" si="26"/>
        <v>25000</v>
      </c>
      <c r="E374" s="1540">
        <f t="shared" si="25"/>
        <v>25000</v>
      </c>
      <c r="F374" s="1473">
        <f t="shared" si="27"/>
        <v>232</v>
      </c>
      <c r="G374" s="1475">
        <f t="shared" si="28"/>
        <v>9.3669250645994837E-3</v>
      </c>
      <c r="J374" s="1476"/>
    </row>
    <row r="375" spans="2:10">
      <c r="B375" s="1472">
        <v>24804</v>
      </c>
      <c r="C375" s="1468">
        <v>3288</v>
      </c>
      <c r="D375" s="1473">
        <f t="shared" si="26"/>
        <v>25000</v>
      </c>
      <c r="E375" s="1540">
        <f t="shared" si="25"/>
        <v>25000</v>
      </c>
      <c r="F375" s="1473">
        <f t="shared" si="27"/>
        <v>196</v>
      </c>
      <c r="G375" s="1475">
        <f t="shared" si="28"/>
        <v>7.9019512981777125E-3</v>
      </c>
      <c r="J375" s="1476"/>
    </row>
    <row r="376" spans="2:10">
      <c r="B376" s="1472">
        <v>24996</v>
      </c>
      <c r="C376" s="1468">
        <v>3150</v>
      </c>
      <c r="D376" s="1473">
        <f t="shared" si="26"/>
        <v>25000</v>
      </c>
      <c r="E376" s="1540">
        <f t="shared" si="25"/>
        <v>25000</v>
      </c>
      <c r="F376" s="1473">
        <f t="shared" si="27"/>
        <v>4</v>
      </c>
      <c r="G376" s="1475">
        <f t="shared" si="28"/>
        <v>1.6002560409665546E-4</v>
      </c>
      <c r="J376" s="1476"/>
    </row>
    <row r="377" spans="2:10">
      <c r="B377" s="1472">
        <v>24998.85</v>
      </c>
      <c r="C377" s="1468">
        <v>3150</v>
      </c>
      <c r="D377" s="1473">
        <f t="shared" si="26"/>
        <v>25000</v>
      </c>
      <c r="E377" s="1540">
        <f t="shared" si="25"/>
        <v>25000</v>
      </c>
      <c r="F377" s="1473">
        <f t="shared" si="27"/>
        <v>1.1500000000014552</v>
      </c>
      <c r="G377" s="1475">
        <f t="shared" si="28"/>
        <v>4.6002116097398694E-5</v>
      </c>
      <c r="J377" s="1476"/>
    </row>
    <row r="378" spans="2:10">
      <c r="B378" s="1472">
        <v>24998.85</v>
      </c>
      <c r="C378" s="1468">
        <v>3150</v>
      </c>
      <c r="D378" s="1473">
        <f t="shared" si="26"/>
        <v>25000</v>
      </c>
      <c r="E378" s="1540">
        <f t="shared" si="25"/>
        <v>25000</v>
      </c>
      <c r="F378" s="1473">
        <f t="shared" si="27"/>
        <v>1.1500000000014552</v>
      </c>
      <c r="G378" s="1475">
        <f t="shared" si="28"/>
        <v>4.6002116097398694E-5</v>
      </c>
      <c r="J378" s="1476"/>
    </row>
    <row r="379" spans="2:10">
      <c r="B379" s="1472">
        <v>24998.85</v>
      </c>
      <c r="C379" s="1468">
        <v>3150</v>
      </c>
      <c r="D379" s="1473">
        <f t="shared" si="26"/>
        <v>25000</v>
      </c>
      <c r="E379" s="1540">
        <f t="shared" si="25"/>
        <v>25000</v>
      </c>
      <c r="F379" s="1473">
        <f t="shared" si="27"/>
        <v>1.1500000000014552</v>
      </c>
      <c r="G379" s="1475">
        <f t="shared" si="28"/>
        <v>4.6002116097398694E-5</v>
      </c>
      <c r="J379" s="1476"/>
    </row>
    <row r="380" spans="2:10">
      <c r="B380" s="1472">
        <v>25000</v>
      </c>
      <c r="C380" s="1468">
        <v>3150</v>
      </c>
      <c r="D380" s="1473">
        <f t="shared" si="26"/>
        <v>25000</v>
      </c>
      <c r="E380" s="1541">
        <f t="shared" si="25"/>
        <v>25000</v>
      </c>
      <c r="F380" s="1473">
        <f t="shared" si="27"/>
        <v>0</v>
      </c>
      <c r="G380" s="1475">
        <f t="shared" si="28"/>
        <v>0</v>
      </c>
      <c r="J380" s="1476"/>
    </row>
    <row r="381" spans="2:10">
      <c r="B381" s="1472">
        <v>25002.5</v>
      </c>
      <c r="C381" s="1468">
        <v>3150</v>
      </c>
      <c r="D381" s="1473">
        <f t="shared" si="26"/>
        <v>26000</v>
      </c>
      <c r="E381" s="1542">
        <v>27500</v>
      </c>
      <c r="F381" s="1473">
        <f t="shared" si="27"/>
        <v>2497.5</v>
      </c>
      <c r="G381" s="1475">
        <f t="shared" si="28"/>
        <v>9.9890010998900117E-2</v>
      </c>
      <c r="H381" s="1520">
        <v>32</v>
      </c>
      <c r="J381" s="1521">
        <f>AVERAGE(B381:B412)</f>
        <v>26366.993750000005</v>
      </c>
    </row>
    <row r="382" spans="2:10">
      <c r="B382" s="1472">
        <v>25200</v>
      </c>
      <c r="C382" s="1468">
        <v>3150</v>
      </c>
      <c r="D382" s="1473">
        <f t="shared" si="26"/>
        <v>26000</v>
      </c>
      <c r="E382" s="1542">
        <v>27500</v>
      </c>
      <c r="F382" s="1473">
        <f t="shared" si="27"/>
        <v>2300</v>
      </c>
      <c r="G382" s="1475">
        <f t="shared" si="28"/>
        <v>9.1269841269841265E-2</v>
      </c>
      <c r="J382" s="1476"/>
    </row>
    <row r="383" spans="2:10">
      <c r="B383" s="1472">
        <v>25285</v>
      </c>
      <c r="C383" s="1468">
        <v>3150</v>
      </c>
      <c r="D383" s="1473">
        <f t="shared" si="26"/>
        <v>26000</v>
      </c>
      <c r="E383" s="1542">
        <v>27500</v>
      </c>
      <c r="F383" s="1473">
        <f t="shared" si="27"/>
        <v>2215</v>
      </c>
      <c r="G383" s="1475">
        <f t="shared" si="28"/>
        <v>8.7601344670753409E-2</v>
      </c>
      <c r="J383" s="1476"/>
    </row>
    <row r="384" spans="2:10">
      <c r="B384" s="1472">
        <v>25444.400000000001</v>
      </c>
      <c r="C384" s="1468">
        <v>3150</v>
      </c>
      <c r="D384" s="1473">
        <f t="shared" si="26"/>
        <v>26000</v>
      </c>
      <c r="E384" s="1542">
        <v>27500</v>
      </c>
      <c r="F384" s="1473">
        <f t="shared" si="27"/>
        <v>2055.5999999999985</v>
      </c>
      <c r="G384" s="1475">
        <f t="shared" si="28"/>
        <v>8.0787914040024458E-2</v>
      </c>
      <c r="J384" s="1476"/>
    </row>
    <row r="385" spans="2:10">
      <c r="B385" s="1472">
        <v>25550</v>
      </c>
      <c r="C385" s="1468">
        <v>3150</v>
      </c>
      <c r="D385" s="1473">
        <f t="shared" si="26"/>
        <v>26000</v>
      </c>
      <c r="E385" s="1542">
        <v>27500</v>
      </c>
      <c r="F385" s="1473">
        <f t="shared" si="27"/>
        <v>1950</v>
      </c>
      <c r="G385" s="1475">
        <f t="shared" si="28"/>
        <v>7.6320939334637961E-2</v>
      </c>
      <c r="J385" s="1476"/>
    </row>
    <row r="386" spans="2:10">
      <c r="B386" s="1472">
        <v>25550</v>
      </c>
      <c r="C386" s="1468">
        <v>3150</v>
      </c>
      <c r="D386" s="1473">
        <f t="shared" ref="D386:D449" si="29">ROUNDUP(B386,-3)</f>
        <v>26000</v>
      </c>
      <c r="E386" s="1542">
        <v>27500</v>
      </c>
      <c r="F386" s="1473">
        <f t="shared" ref="F386:F449" si="30">E386-B386</f>
        <v>1950</v>
      </c>
      <c r="G386" s="1475">
        <f t="shared" ref="G386:G449" si="31">F386/B386</f>
        <v>7.6320939334637961E-2</v>
      </c>
      <c r="J386" s="1476"/>
    </row>
    <row r="387" spans="2:10">
      <c r="B387" s="1472">
        <v>25550</v>
      </c>
      <c r="C387" s="1468">
        <v>3150</v>
      </c>
      <c r="D387" s="1473">
        <f t="shared" si="29"/>
        <v>26000</v>
      </c>
      <c r="E387" s="1542">
        <v>27500</v>
      </c>
      <c r="F387" s="1473">
        <f t="shared" si="30"/>
        <v>1950</v>
      </c>
      <c r="G387" s="1475">
        <f t="shared" si="31"/>
        <v>7.6320939334637961E-2</v>
      </c>
      <c r="J387" s="1476"/>
    </row>
    <row r="388" spans="2:10">
      <c r="B388" s="1472">
        <v>25550</v>
      </c>
      <c r="C388" s="1468">
        <v>3150</v>
      </c>
      <c r="D388" s="1473">
        <f t="shared" si="29"/>
        <v>26000</v>
      </c>
      <c r="E388" s="1542">
        <v>27500</v>
      </c>
      <c r="F388" s="1473">
        <f t="shared" si="30"/>
        <v>1950</v>
      </c>
      <c r="G388" s="1475">
        <f t="shared" si="31"/>
        <v>7.6320939334637961E-2</v>
      </c>
      <c r="J388" s="1476"/>
    </row>
    <row r="389" spans="2:10">
      <c r="B389" s="1472">
        <v>25550</v>
      </c>
      <c r="C389" s="1468">
        <v>3150</v>
      </c>
      <c r="D389" s="1473">
        <f t="shared" si="29"/>
        <v>26000</v>
      </c>
      <c r="E389" s="1542">
        <v>27500</v>
      </c>
      <c r="F389" s="1473">
        <f t="shared" si="30"/>
        <v>1950</v>
      </c>
      <c r="G389" s="1475">
        <f t="shared" si="31"/>
        <v>7.6320939334637961E-2</v>
      </c>
      <c r="J389" s="1476"/>
    </row>
    <row r="390" spans="2:10">
      <c r="B390" s="1472">
        <v>25550</v>
      </c>
      <c r="C390" s="1468">
        <v>3150</v>
      </c>
      <c r="D390" s="1473">
        <f t="shared" si="29"/>
        <v>26000</v>
      </c>
      <c r="E390" s="1542">
        <v>27500</v>
      </c>
      <c r="F390" s="1473">
        <f t="shared" si="30"/>
        <v>1950</v>
      </c>
      <c r="G390" s="1475">
        <f t="shared" si="31"/>
        <v>7.6320939334637961E-2</v>
      </c>
      <c r="J390" s="1476"/>
    </row>
    <row r="391" spans="2:10">
      <c r="B391" s="1472">
        <v>25550</v>
      </c>
      <c r="C391" s="1468">
        <v>3150</v>
      </c>
      <c r="D391" s="1473">
        <f t="shared" si="29"/>
        <v>26000</v>
      </c>
      <c r="E391" s="1542">
        <v>27500</v>
      </c>
      <c r="F391" s="1473">
        <f t="shared" si="30"/>
        <v>1950</v>
      </c>
      <c r="G391" s="1475">
        <f t="shared" si="31"/>
        <v>7.6320939334637961E-2</v>
      </c>
      <c r="J391" s="1476"/>
    </row>
    <row r="392" spans="2:10">
      <c r="B392" s="1472">
        <v>25998.95</v>
      </c>
      <c r="C392" s="1468">
        <v>3150</v>
      </c>
      <c r="D392" s="1473">
        <f t="shared" si="29"/>
        <v>26000</v>
      </c>
      <c r="E392" s="1542">
        <v>27500</v>
      </c>
      <c r="F392" s="1473">
        <f t="shared" si="30"/>
        <v>1501.0499999999993</v>
      </c>
      <c r="G392" s="1475">
        <f t="shared" si="31"/>
        <v>5.7735023914427287E-2</v>
      </c>
      <c r="J392" s="1476"/>
    </row>
    <row r="393" spans="2:10">
      <c r="B393" s="1472">
        <v>26000</v>
      </c>
      <c r="C393" s="1468">
        <v>3150</v>
      </c>
      <c r="D393" s="1473">
        <f t="shared" si="29"/>
        <v>26000</v>
      </c>
      <c r="E393" s="1542">
        <v>27500</v>
      </c>
      <c r="F393" s="1473">
        <f t="shared" si="30"/>
        <v>1500</v>
      </c>
      <c r="G393" s="1475">
        <f t="shared" si="31"/>
        <v>5.7692307692307696E-2</v>
      </c>
      <c r="J393" s="1476"/>
    </row>
    <row r="394" spans="2:10">
      <c r="B394" s="1472">
        <v>26058</v>
      </c>
      <c r="C394" s="1468">
        <v>3150</v>
      </c>
      <c r="D394" s="1473">
        <f t="shared" si="29"/>
        <v>27000</v>
      </c>
      <c r="E394" s="1542">
        <v>27500</v>
      </c>
      <c r="F394" s="1473">
        <f t="shared" si="30"/>
        <v>1442</v>
      </c>
      <c r="G394" s="1475">
        <f t="shared" si="31"/>
        <v>5.5338091948729753E-2</v>
      </c>
      <c r="J394" s="1476"/>
    </row>
    <row r="395" spans="2:10">
      <c r="B395" s="1472">
        <v>26196</v>
      </c>
      <c r="C395" s="1468">
        <v>3150</v>
      </c>
      <c r="D395" s="1473">
        <f t="shared" si="29"/>
        <v>27000</v>
      </c>
      <c r="E395" s="1542">
        <v>27500</v>
      </c>
      <c r="F395" s="1473">
        <f t="shared" si="30"/>
        <v>1304</v>
      </c>
      <c r="G395" s="1475">
        <f t="shared" si="31"/>
        <v>4.9778592151473511E-2</v>
      </c>
      <c r="J395" s="1476"/>
    </row>
    <row r="396" spans="2:10">
      <c r="B396" s="1472">
        <v>26217.95</v>
      </c>
      <c r="C396" s="1468">
        <v>3288</v>
      </c>
      <c r="D396" s="1473">
        <f t="shared" si="29"/>
        <v>27000</v>
      </c>
      <c r="E396" s="1542">
        <v>27500</v>
      </c>
      <c r="F396" s="1473">
        <f t="shared" si="30"/>
        <v>1282.0499999999993</v>
      </c>
      <c r="G396" s="1475">
        <f t="shared" si="31"/>
        <v>4.8899704210283383E-2</v>
      </c>
      <c r="J396" s="1476"/>
    </row>
    <row r="397" spans="2:10">
      <c r="B397" s="1472">
        <v>26280</v>
      </c>
      <c r="C397" s="1468">
        <v>3150</v>
      </c>
      <c r="D397" s="1473">
        <f t="shared" si="29"/>
        <v>27000</v>
      </c>
      <c r="E397" s="1542">
        <v>27500</v>
      </c>
      <c r="F397" s="1473">
        <f t="shared" si="30"/>
        <v>1220</v>
      </c>
      <c r="G397" s="1475">
        <f t="shared" si="31"/>
        <v>4.6423135464231352E-2</v>
      </c>
      <c r="J397" s="1476"/>
    </row>
    <row r="398" spans="2:10">
      <c r="B398" s="1472">
        <v>26520.9</v>
      </c>
      <c r="C398" s="1468">
        <v>3150</v>
      </c>
      <c r="D398" s="1473">
        <f t="shared" si="29"/>
        <v>27000</v>
      </c>
      <c r="E398" s="1542">
        <v>27500</v>
      </c>
      <c r="F398" s="1473">
        <f t="shared" si="30"/>
        <v>979.09999999999854</v>
      </c>
      <c r="G398" s="1475">
        <f t="shared" si="31"/>
        <v>3.6918053308899718E-2</v>
      </c>
      <c r="J398" s="1476"/>
    </row>
    <row r="399" spans="2:10">
      <c r="B399" s="1472">
        <v>26903</v>
      </c>
      <c r="C399" s="1468">
        <v>3150</v>
      </c>
      <c r="D399" s="1473">
        <f t="shared" si="29"/>
        <v>27000</v>
      </c>
      <c r="E399" s="1542">
        <v>27500</v>
      </c>
      <c r="F399" s="1473">
        <f t="shared" si="30"/>
        <v>597</v>
      </c>
      <c r="G399" s="1475">
        <f t="shared" si="31"/>
        <v>2.2190833736014572E-2</v>
      </c>
      <c r="J399" s="1476"/>
    </row>
    <row r="400" spans="2:10">
      <c r="B400" s="1472">
        <v>26914</v>
      </c>
      <c r="C400" s="1468">
        <v>3150</v>
      </c>
      <c r="D400" s="1473">
        <f t="shared" si="29"/>
        <v>27000</v>
      </c>
      <c r="E400" s="1542">
        <v>27500</v>
      </c>
      <c r="F400" s="1473">
        <f t="shared" si="30"/>
        <v>586</v>
      </c>
      <c r="G400" s="1475">
        <f t="shared" si="31"/>
        <v>2.1773054915657279E-2</v>
      </c>
      <c r="J400" s="1476"/>
    </row>
    <row r="401" spans="2:10">
      <c r="B401" s="1472">
        <v>26999.05</v>
      </c>
      <c r="C401" s="1468">
        <v>3150</v>
      </c>
      <c r="D401" s="1473">
        <f t="shared" si="29"/>
        <v>27000</v>
      </c>
      <c r="E401" s="1542">
        <v>27500</v>
      </c>
      <c r="F401" s="1473">
        <f t="shared" si="30"/>
        <v>500.95000000000073</v>
      </c>
      <c r="G401" s="1475">
        <f t="shared" si="31"/>
        <v>1.855435654217466E-2</v>
      </c>
      <c r="J401" s="1476"/>
    </row>
    <row r="402" spans="2:10">
      <c r="B402" s="1472">
        <v>26999.05</v>
      </c>
      <c r="C402" s="1468">
        <v>3150</v>
      </c>
      <c r="D402" s="1473">
        <f t="shared" si="29"/>
        <v>27000</v>
      </c>
      <c r="E402" s="1542">
        <v>27500</v>
      </c>
      <c r="F402" s="1473">
        <f t="shared" si="30"/>
        <v>500.95000000000073</v>
      </c>
      <c r="G402" s="1475">
        <f t="shared" si="31"/>
        <v>1.855435654217466E-2</v>
      </c>
      <c r="J402" s="1476"/>
    </row>
    <row r="403" spans="2:10">
      <c r="B403" s="1472">
        <v>27000</v>
      </c>
      <c r="C403" s="1468">
        <v>3150</v>
      </c>
      <c r="D403" s="1473">
        <f t="shared" si="29"/>
        <v>27000</v>
      </c>
      <c r="E403" s="1542">
        <v>27500</v>
      </c>
      <c r="F403" s="1473">
        <f t="shared" si="30"/>
        <v>500</v>
      </c>
      <c r="G403" s="1475">
        <f t="shared" si="31"/>
        <v>1.8518518518518517E-2</v>
      </c>
      <c r="J403" s="1476"/>
    </row>
    <row r="404" spans="2:10">
      <c r="B404" s="1472">
        <v>27000</v>
      </c>
      <c r="C404" s="1468">
        <v>3150</v>
      </c>
      <c r="D404" s="1473">
        <f t="shared" si="29"/>
        <v>27000</v>
      </c>
      <c r="E404" s="1542">
        <v>27500</v>
      </c>
      <c r="F404" s="1473">
        <f t="shared" si="30"/>
        <v>500</v>
      </c>
      <c r="G404" s="1475">
        <f t="shared" si="31"/>
        <v>1.8518518518518517E-2</v>
      </c>
      <c r="J404" s="1476"/>
    </row>
    <row r="405" spans="2:10">
      <c r="B405" s="1472">
        <v>27060</v>
      </c>
      <c r="C405" s="1468">
        <v>3150</v>
      </c>
      <c r="D405" s="1473">
        <f t="shared" si="29"/>
        <v>28000</v>
      </c>
      <c r="E405" s="1542">
        <v>27500</v>
      </c>
      <c r="F405" s="1473">
        <f t="shared" si="30"/>
        <v>440</v>
      </c>
      <c r="G405" s="1475">
        <f t="shared" si="31"/>
        <v>1.6260162601626018E-2</v>
      </c>
      <c r="J405" s="1476"/>
    </row>
    <row r="406" spans="2:10">
      <c r="B406" s="1472">
        <v>27375</v>
      </c>
      <c r="C406" s="1468">
        <v>3150</v>
      </c>
      <c r="D406" s="1473">
        <f t="shared" si="29"/>
        <v>28000</v>
      </c>
      <c r="E406" s="1542">
        <v>27500</v>
      </c>
      <c r="F406" s="1473">
        <f t="shared" si="30"/>
        <v>125</v>
      </c>
      <c r="G406" s="1475">
        <f t="shared" si="31"/>
        <v>4.5662100456621002E-3</v>
      </c>
      <c r="J406" s="1476"/>
    </row>
    <row r="407" spans="2:10">
      <c r="B407" s="1472">
        <v>27375</v>
      </c>
      <c r="C407" s="1468">
        <v>3150</v>
      </c>
      <c r="D407" s="1473">
        <f t="shared" si="29"/>
        <v>28000</v>
      </c>
      <c r="E407" s="1542">
        <v>27500</v>
      </c>
      <c r="F407" s="1473">
        <f t="shared" si="30"/>
        <v>125</v>
      </c>
      <c r="G407" s="1475">
        <f t="shared" si="31"/>
        <v>4.5662100456621002E-3</v>
      </c>
      <c r="J407" s="1476"/>
    </row>
    <row r="408" spans="2:10">
      <c r="B408" s="1472">
        <v>27375</v>
      </c>
      <c r="C408" s="1468">
        <v>3150</v>
      </c>
      <c r="D408" s="1473">
        <f t="shared" si="29"/>
        <v>28000</v>
      </c>
      <c r="E408" s="1542">
        <v>27500</v>
      </c>
      <c r="F408" s="1473">
        <f t="shared" si="30"/>
        <v>125</v>
      </c>
      <c r="G408" s="1475">
        <f t="shared" si="31"/>
        <v>4.5662100456621002E-3</v>
      </c>
      <c r="J408" s="1476"/>
    </row>
    <row r="409" spans="2:10">
      <c r="B409" s="1472">
        <v>27375</v>
      </c>
      <c r="C409" s="1468">
        <v>3150</v>
      </c>
      <c r="D409" s="1473">
        <f t="shared" si="29"/>
        <v>28000</v>
      </c>
      <c r="E409" s="1542">
        <v>27500</v>
      </c>
      <c r="F409" s="1473">
        <f t="shared" si="30"/>
        <v>125</v>
      </c>
      <c r="G409" s="1475">
        <f t="shared" si="31"/>
        <v>4.5662100456621002E-3</v>
      </c>
      <c r="J409" s="1476"/>
    </row>
    <row r="410" spans="2:10">
      <c r="B410" s="1472">
        <v>27375</v>
      </c>
      <c r="C410" s="1468">
        <v>3150</v>
      </c>
      <c r="D410" s="1473">
        <f t="shared" si="29"/>
        <v>28000</v>
      </c>
      <c r="E410" s="1542">
        <v>27500</v>
      </c>
      <c r="F410" s="1473">
        <f t="shared" si="30"/>
        <v>125</v>
      </c>
      <c r="G410" s="1475">
        <f t="shared" si="31"/>
        <v>4.5662100456621002E-3</v>
      </c>
      <c r="J410" s="1476"/>
    </row>
    <row r="411" spans="2:10">
      <c r="B411" s="1472">
        <v>27440</v>
      </c>
      <c r="C411" s="1468">
        <v>3150</v>
      </c>
      <c r="D411" s="1473">
        <f t="shared" si="29"/>
        <v>28000</v>
      </c>
      <c r="E411" s="1542">
        <v>27500</v>
      </c>
      <c r="F411" s="1473">
        <f t="shared" si="30"/>
        <v>60</v>
      </c>
      <c r="G411" s="1475">
        <f t="shared" si="31"/>
        <v>2.1865889212827989E-3</v>
      </c>
      <c r="J411" s="1476"/>
    </row>
    <row r="412" spans="2:10">
      <c r="B412" s="1472">
        <v>27500</v>
      </c>
      <c r="C412" s="1468">
        <v>3150</v>
      </c>
      <c r="D412" s="1473">
        <f t="shared" si="29"/>
        <v>28000</v>
      </c>
      <c r="E412" s="1542">
        <v>27500</v>
      </c>
      <c r="F412" s="1473">
        <f t="shared" si="30"/>
        <v>0</v>
      </c>
      <c r="G412" s="1475">
        <f t="shared" si="31"/>
        <v>0</v>
      </c>
      <c r="J412" s="1476"/>
    </row>
    <row r="413" spans="2:10">
      <c r="B413" s="1472">
        <v>27600</v>
      </c>
      <c r="C413" s="1468">
        <v>3150</v>
      </c>
      <c r="D413" s="1473">
        <f t="shared" si="29"/>
        <v>28000</v>
      </c>
      <c r="E413" s="1543">
        <v>30000</v>
      </c>
      <c r="F413" s="1473">
        <f t="shared" si="30"/>
        <v>2400</v>
      </c>
      <c r="G413" s="1475">
        <f t="shared" si="31"/>
        <v>8.6956521739130432E-2</v>
      </c>
      <c r="H413" s="1520">
        <v>33</v>
      </c>
      <c r="J413" s="1521">
        <f>AVERAGE(B413:B445)</f>
        <v>29156.175757575755</v>
      </c>
    </row>
    <row r="414" spans="2:10">
      <c r="B414" s="1472">
        <v>27724</v>
      </c>
      <c r="C414" s="1468">
        <v>3288</v>
      </c>
      <c r="D414" s="1473">
        <f t="shared" si="29"/>
        <v>28000</v>
      </c>
      <c r="E414" s="1543">
        <v>30000</v>
      </c>
      <c r="F414" s="1473">
        <f t="shared" si="30"/>
        <v>2276</v>
      </c>
      <c r="G414" s="1475">
        <f t="shared" si="31"/>
        <v>8.2094935795700472E-2</v>
      </c>
      <c r="J414" s="1476"/>
    </row>
    <row r="415" spans="2:10">
      <c r="B415" s="1472">
        <v>27798</v>
      </c>
      <c r="C415" s="1468">
        <v>3150</v>
      </c>
      <c r="D415" s="1473">
        <f t="shared" si="29"/>
        <v>28000</v>
      </c>
      <c r="E415" s="1543">
        <v>30000</v>
      </c>
      <c r="F415" s="1473">
        <f t="shared" si="30"/>
        <v>2202</v>
      </c>
      <c r="G415" s="1475">
        <f t="shared" si="31"/>
        <v>7.9214331966328516E-2</v>
      </c>
      <c r="J415" s="1476"/>
    </row>
    <row r="416" spans="2:10">
      <c r="B416" s="1472">
        <v>28048</v>
      </c>
      <c r="C416" s="1468">
        <v>3150</v>
      </c>
      <c r="D416" s="1473">
        <f t="shared" si="29"/>
        <v>29000</v>
      </c>
      <c r="E416" s="1543">
        <v>30000</v>
      </c>
      <c r="F416" s="1473">
        <f t="shared" si="30"/>
        <v>1952</v>
      </c>
      <c r="G416" s="1475">
        <f t="shared" si="31"/>
        <v>6.9594980034227039E-2</v>
      </c>
      <c r="J416" s="1476"/>
    </row>
    <row r="417" spans="2:10">
      <c r="B417" s="1472">
        <v>28416</v>
      </c>
      <c r="C417" s="1468">
        <v>3150</v>
      </c>
      <c r="D417" s="1473">
        <f t="shared" si="29"/>
        <v>29000</v>
      </c>
      <c r="E417" s="1543">
        <v>30000</v>
      </c>
      <c r="F417" s="1473">
        <f t="shared" si="30"/>
        <v>1584</v>
      </c>
      <c r="G417" s="1475">
        <f t="shared" si="31"/>
        <v>5.5743243243243243E-2</v>
      </c>
      <c r="J417" s="1476"/>
    </row>
    <row r="418" spans="2:10">
      <c r="B418" s="1472">
        <v>28450</v>
      </c>
      <c r="C418" s="1468">
        <v>3150</v>
      </c>
      <c r="D418" s="1473">
        <f t="shared" si="29"/>
        <v>29000</v>
      </c>
      <c r="E418" s="1543">
        <v>30000</v>
      </c>
      <c r="F418" s="1473">
        <f t="shared" si="30"/>
        <v>1550</v>
      </c>
      <c r="G418" s="1475">
        <f t="shared" si="31"/>
        <v>5.4481546572934976E-2</v>
      </c>
      <c r="J418" s="1476"/>
    </row>
    <row r="419" spans="2:10">
      <c r="B419" s="1472">
        <v>28499.200000000001</v>
      </c>
      <c r="C419" s="1468">
        <v>3150</v>
      </c>
      <c r="D419" s="1473">
        <f t="shared" si="29"/>
        <v>29000</v>
      </c>
      <c r="E419" s="1543">
        <v>30000</v>
      </c>
      <c r="F419" s="1473">
        <f t="shared" si="30"/>
        <v>1500.7999999999993</v>
      </c>
      <c r="G419" s="1475">
        <f t="shared" si="31"/>
        <v>5.2661127329889937E-2</v>
      </c>
      <c r="J419" s="1476"/>
    </row>
    <row r="420" spans="2:10">
      <c r="B420" s="1472">
        <v>28500</v>
      </c>
      <c r="C420" s="1468">
        <v>3288</v>
      </c>
      <c r="D420" s="1473">
        <f t="shared" si="29"/>
        <v>29000</v>
      </c>
      <c r="E420" s="1543">
        <v>30000</v>
      </c>
      <c r="F420" s="1473">
        <f t="shared" si="30"/>
        <v>1500</v>
      </c>
      <c r="G420" s="1475">
        <f t="shared" si="31"/>
        <v>5.2631578947368418E-2</v>
      </c>
      <c r="J420" s="1476"/>
    </row>
    <row r="421" spans="2:10">
      <c r="B421" s="1472">
        <v>28600</v>
      </c>
      <c r="C421" s="1468">
        <v>3150</v>
      </c>
      <c r="D421" s="1473">
        <f t="shared" si="29"/>
        <v>29000</v>
      </c>
      <c r="E421" s="1543">
        <v>30000</v>
      </c>
      <c r="F421" s="1473">
        <f t="shared" si="30"/>
        <v>1400</v>
      </c>
      <c r="G421" s="1475">
        <f t="shared" si="31"/>
        <v>4.8951048951048952E-2</v>
      </c>
      <c r="J421" s="1476"/>
    </row>
    <row r="422" spans="2:10">
      <c r="B422" s="1472">
        <v>28600</v>
      </c>
      <c r="C422" s="1468">
        <v>3150</v>
      </c>
      <c r="D422" s="1473">
        <f t="shared" si="29"/>
        <v>29000</v>
      </c>
      <c r="E422" s="1543">
        <v>30000</v>
      </c>
      <c r="F422" s="1473">
        <f t="shared" si="30"/>
        <v>1400</v>
      </c>
      <c r="G422" s="1475">
        <f t="shared" si="31"/>
        <v>4.8951048951048952E-2</v>
      </c>
      <c r="J422" s="1476"/>
    </row>
    <row r="423" spans="2:10">
      <c r="B423" s="1472">
        <v>28736</v>
      </c>
      <c r="C423" s="1468">
        <v>3150</v>
      </c>
      <c r="D423" s="1473">
        <f t="shared" si="29"/>
        <v>29000</v>
      </c>
      <c r="E423" s="1543">
        <v>30000</v>
      </c>
      <c r="F423" s="1473">
        <f t="shared" si="30"/>
        <v>1264</v>
      </c>
      <c r="G423" s="1475">
        <f t="shared" si="31"/>
        <v>4.3986636971046773E-2</v>
      </c>
      <c r="J423" s="1476"/>
    </row>
    <row r="424" spans="2:10">
      <c r="B424" s="1472">
        <v>28750</v>
      </c>
      <c r="C424" s="1468">
        <v>3150</v>
      </c>
      <c r="D424" s="1473">
        <f t="shared" si="29"/>
        <v>29000</v>
      </c>
      <c r="E424" s="1543">
        <v>30000</v>
      </c>
      <c r="F424" s="1473">
        <f t="shared" si="30"/>
        <v>1250</v>
      </c>
      <c r="G424" s="1475">
        <f t="shared" si="31"/>
        <v>4.3478260869565216E-2</v>
      </c>
      <c r="J424" s="1476"/>
    </row>
    <row r="425" spans="2:10">
      <c r="B425" s="1472">
        <v>28880</v>
      </c>
      <c r="C425" s="1468">
        <v>3150</v>
      </c>
      <c r="D425" s="1473">
        <f t="shared" si="29"/>
        <v>29000</v>
      </c>
      <c r="E425" s="1543">
        <v>30000</v>
      </c>
      <c r="F425" s="1473">
        <f t="shared" si="30"/>
        <v>1120</v>
      </c>
      <c r="G425" s="1475">
        <f t="shared" si="31"/>
        <v>3.8781163434903045E-2</v>
      </c>
      <c r="J425" s="1476"/>
    </row>
    <row r="426" spans="2:10">
      <c r="B426" s="1472">
        <v>28880</v>
      </c>
      <c r="C426" s="1468">
        <v>3288</v>
      </c>
      <c r="D426" s="1473">
        <f t="shared" si="29"/>
        <v>29000</v>
      </c>
      <c r="E426" s="1543">
        <v>30000</v>
      </c>
      <c r="F426" s="1473">
        <f t="shared" si="30"/>
        <v>1120</v>
      </c>
      <c r="G426" s="1475">
        <f t="shared" si="31"/>
        <v>3.8781163434903045E-2</v>
      </c>
      <c r="J426" s="1476"/>
    </row>
    <row r="427" spans="2:10">
      <c r="B427" s="1472">
        <v>28999.25</v>
      </c>
      <c r="C427" s="1468">
        <v>3150</v>
      </c>
      <c r="D427" s="1473">
        <f t="shared" si="29"/>
        <v>29000</v>
      </c>
      <c r="E427" s="1543">
        <v>30000</v>
      </c>
      <c r="F427" s="1473">
        <f t="shared" si="30"/>
        <v>1000.75</v>
      </c>
      <c r="G427" s="1475">
        <f t="shared" si="31"/>
        <v>3.4509513177064924E-2</v>
      </c>
      <c r="J427" s="1476"/>
    </row>
    <row r="428" spans="2:10">
      <c r="B428" s="1472">
        <v>29100</v>
      </c>
      <c r="C428" s="1468">
        <v>3288</v>
      </c>
      <c r="D428" s="1473">
        <f t="shared" si="29"/>
        <v>30000</v>
      </c>
      <c r="E428" s="1543">
        <v>30000</v>
      </c>
      <c r="F428" s="1473">
        <f t="shared" si="30"/>
        <v>900</v>
      </c>
      <c r="G428" s="1475">
        <f t="shared" si="31"/>
        <v>3.0927835051546393E-2</v>
      </c>
      <c r="J428" s="1476"/>
    </row>
    <row r="429" spans="2:10">
      <c r="B429" s="1472">
        <v>29100</v>
      </c>
      <c r="C429" s="1468">
        <v>3288</v>
      </c>
      <c r="D429" s="1473">
        <f t="shared" si="29"/>
        <v>30000</v>
      </c>
      <c r="E429" s="1543">
        <v>30000</v>
      </c>
      <c r="F429" s="1473">
        <f t="shared" si="30"/>
        <v>900</v>
      </c>
      <c r="G429" s="1475">
        <f t="shared" si="31"/>
        <v>3.0927835051546393E-2</v>
      </c>
      <c r="J429" s="1476"/>
    </row>
    <row r="430" spans="2:10">
      <c r="B430" s="1472">
        <v>29250</v>
      </c>
      <c r="C430" s="1468">
        <v>3150</v>
      </c>
      <c r="D430" s="1473">
        <f t="shared" si="29"/>
        <v>30000</v>
      </c>
      <c r="E430" s="1543">
        <v>30000</v>
      </c>
      <c r="F430" s="1473">
        <f t="shared" si="30"/>
        <v>750</v>
      </c>
      <c r="G430" s="1475">
        <f t="shared" si="31"/>
        <v>2.564102564102564E-2</v>
      </c>
      <c r="J430" s="1476"/>
    </row>
    <row r="431" spans="2:10">
      <c r="B431" s="1472">
        <v>29448</v>
      </c>
      <c r="C431" s="1468">
        <v>3288</v>
      </c>
      <c r="D431" s="1473">
        <f t="shared" si="29"/>
        <v>30000</v>
      </c>
      <c r="E431" s="1543">
        <v>30000</v>
      </c>
      <c r="F431" s="1473">
        <f t="shared" si="30"/>
        <v>552</v>
      </c>
      <c r="G431" s="1475">
        <f t="shared" si="31"/>
        <v>1.8744906275468622E-2</v>
      </c>
      <c r="J431" s="1476"/>
    </row>
    <row r="432" spans="2:10">
      <c r="B432" s="1472">
        <v>29500</v>
      </c>
      <c r="C432" s="1468">
        <v>3150</v>
      </c>
      <c r="D432" s="1473">
        <f t="shared" si="29"/>
        <v>30000</v>
      </c>
      <c r="E432" s="1543">
        <v>30000</v>
      </c>
      <c r="F432" s="1473">
        <f t="shared" si="30"/>
        <v>500</v>
      </c>
      <c r="G432" s="1475">
        <f t="shared" si="31"/>
        <v>1.6949152542372881E-2</v>
      </c>
      <c r="J432" s="1476"/>
    </row>
    <row r="433" spans="2:10">
      <c r="B433" s="1472">
        <v>29700</v>
      </c>
      <c r="C433" s="1468">
        <v>3150</v>
      </c>
      <c r="D433" s="1473">
        <f t="shared" si="29"/>
        <v>30000</v>
      </c>
      <c r="E433" s="1543">
        <v>30000</v>
      </c>
      <c r="F433" s="1473">
        <f t="shared" si="30"/>
        <v>300</v>
      </c>
      <c r="G433" s="1475">
        <f t="shared" si="31"/>
        <v>1.0101010101010102E-2</v>
      </c>
      <c r="J433" s="1476"/>
    </row>
    <row r="434" spans="2:10">
      <c r="B434" s="1472">
        <v>29700</v>
      </c>
      <c r="C434" s="1468">
        <v>3150</v>
      </c>
      <c r="D434" s="1473">
        <f t="shared" si="29"/>
        <v>30000</v>
      </c>
      <c r="E434" s="1543">
        <v>30000</v>
      </c>
      <c r="F434" s="1473">
        <f t="shared" si="30"/>
        <v>300</v>
      </c>
      <c r="G434" s="1475">
        <f t="shared" si="31"/>
        <v>1.0101010101010102E-2</v>
      </c>
      <c r="J434" s="1476"/>
    </row>
    <row r="435" spans="2:10">
      <c r="B435" s="1472">
        <v>29880</v>
      </c>
      <c r="C435" s="1468">
        <v>3150</v>
      </c>
      <c r="D435" s="1473">
        <f t="shared" si="29"/>
        <v>30000</v>
      </c>
      <c r="E435" s="1543">
        <v>30000</v>
      </c>
      <c r="F435" s="1473">
        <f t="shared" si="30"/>
        <v>120</v>
      </c>
      <c r="G435" s="1475">
        <f t="shared" si="31"/>
        <v>4.0160642570281121E-3</v>
      </c>
      <c r="J435" s="1476"/>
    </row>
    <row r="436" spans="2:10">
      <c r="B436" s="1472">
        <v>29995.35</v>
      </c>
      <c r="C436" s="1468">
        <v>3150</v>
      </c>
      <c r="D436" s="1473">
        <f t="shared" si="29"/>
        <v>30000</v>
      </c>
      <c r="E436" s="1543">
        <v>30000</v>
      </c>
      <c r="F436" s="1473">
        <f t="shared" si="30"/>
        <v>4.6500000000014552</v>
      </c>
      <c r="G436" s="1475">
        <f t="shared" si="31"/>
        <v>1.550240287245008E-4</v>
      </c>
      <c r="J436" s="1476"/>
    </row>
    <row r="437" spans="2:10">
      <c r="B437" s="1472">
        <v>30000</v>
      </c>
      <c r="C437" s="1468">
        <v>3150</v>
      </c>
      <c r="D437" s="1473">
        <f t="shared" si="29"/>
        <v>30000</v>
      </c>
      <c r="E437" s="1543">
        <v>30000</v>
      </c>
      <c r="F437" s="1473">
        <f t="shared" si="30"/>
        <v>0</v>
      </c>
      <c r="G437" s="1475">
        <f t="shared" si="31"/>
        <v>0</v>
      </c>
      <c r="J437" s="1476"/>
    </row>
    <row r="438" spans="2:10">
      <c r="B438" s="1472">
        <v>30000</v>
      </c>
      <c r="C438" s="1468">
        <v>3150</v>
      </c>
      <c r="D438" s="1473">
        <f t="shared" si="29"/>
        <v>30000</v>
      </c>
      <c r="E438" s="1543">
        <v>30000</v>
      </c>
      <c r="F438" s="1473">
        <f t="shared" si="30"/>
        <v>0</v>
      </c>
      <c r="G438" s="1475">
        <f t="shared" si="31"/>
        <v>0</v>
      </c>
      <c r="J438" s="1476"/>
    </row>
    <row r="439" spans="2:10">
      <c r="B439" s="1472">
        <v>30000</v>
      </c>
      <c r="C439" s="1468">
        <v>3150</v>
      </c>
      <c r="D439" s="1473">
        <f t="shared" si="29"/>
        <v>30000</v>
      </c>
      <c r="E439" s="1543">
        <v>30000</v>
      </c>
      <c r="F439" s="1473">
        <f t="shared" si="30"/>
        <v>0</v>
      </c>
      <c r="G439" s="1475">
        <f t="shared" si="31"/>
        <v>0</v>
      </c>
      <c r="J439" s="1476"/>
    </row>
    <row r="440" spans="2:10">
      <c r="B440" s="1472">
        <v>30000</v>
      </c>
      <c r="C440" s="1468">
        <v>3150</v>
      </c>
      <c r="D440" s="1473">
        <f t="shared" si="29"/>
        <v>30000</v>
      </c>
      <c r="E440" s="1543">
        <v>30000</v>
      </c>
      <c r="F440" s="1473">
        <f t="shared" si="30"/>
        <v>0</v>
      </c>
      <c r="G440" s="1475">
        <f t="shared" si="31"/>
        <v>0</v>
      </c>
      <c r="J440" s="1476"/>
    </row>
    <row r="441" spans="2:10">
      <c r="B441" s="1472">
        <v>30000</v>
      </c>
      <c r="C441" s="1468">
        <v>3150</v>
      </c>
      <c r="D441" s="1473">
        <f t="shared" si="29"/>
        <v>30000</v>
      </c>
      <c r="E441" s="1543">
        <v>30000</v>
      </c>
      <c r="F441" s="1473">
        <f t="shared" si="30"/>
        <v>0</v>
      </c>
      <c r="G441" s="1475">
        <f t="shared" si="31"/>
        <v>0</v>
      </c>
      <c r="J441" s="1476"/>
    </row>
    <row r="442" spans="2:10">
      <c r="B442" s="1472">
        <v>30000</v>
      </c>
      <c r="C442" s="1468">
        <v>3150</v>
      </c>
      <c r="D442" s="1473">
        <f t="shared" si="29"/>
        <v>30000</v>
      </c>
      <c r="E442" s="1543">
        <v>30000</v>
      </c>
      <c r="F442" s="1473">
        <f t="shared" si="30"/>
        <v>0</v>
      </c>
      <c r="G442" s="1475">
        <f t="shared" si="31"/>
        <v>0</v>
      </c>
      <c r="J442" s="1476"/>
    </row>
    <row r="443" spans="2:10">
      <c r="B443" s="1472">
        <v>30000</v>
      </c>
      <c r="C443" s="1468">
        <v>3150</v>
      </c>
      <c r="D443" s="1473">
        <f t="shared" si="29"/>
        <v>30000</v>
      </c>
      <c r="E443" s="1543">
        <v>30000</v>
      </c>
      <c r="F443" s="1473">
        <f t="shared" si="30"/>
        <v>0</v>
      </c>
      <c r="G443" s="1475">
        <f t="shared" si="31"/>
        <v>0</v>
      </c>
      <c r="J443" s="1476"/>
    </row>
    <row r="444" spans="2:10">
      <c r="B444" s="1472">
        <v>30000</v>
      </c>
      <c r="C444" s="1468">
        <v>3150</v>
      </c>
      <c r="D444" s="1473">
        <f t="shared" si="29"/>
        <v>30000</v>
      </c>
      <c r="E444" s="1543">
        <v>30000</v>
      </c>
      <c r="F444" s="1473">
        <f t="shared" si="30"/>
        <v>0</v>
      </c>
      <c r="G444" s="1475">
        <f t="shared" si="31"/>
        <v>0</v>
      </c>
      <c r="J444" s="1476"/>
    </row>
    <row r="445" spans="2:10">
      <c r="B445" s="1472">
        <v>30000</v>
      </c>
      <c r="C445" s="1468">
        <v>3288</v>
      </c>
      <c r="D445" s="1473">
        <f t="shared" si="29"/>
        <v>30000</v>
      </c>
      <c r="E445" s="1543">
        <v>30000</v>
      </c>
      <c r="F445" s="1473">
        <f t="shared" si="30"/>
        <v>0</v>
      </c>
      <c r="G445" s="1475">
        <f t="shared" si="31"/>
        <v>0</v>
      </c>
      <c r="J445" s="1476"/>
    </row>
    <row r="446" spans="2:10">
      <c r="B446" s="1472">
        <v>30274.3</v>
      </c>
      <c r="C446" s="1468">
        <v>3150</v>
      </c>
      <c r="D446" s="1473">
        <f t="shared" si="29"/>
        <v>31000</v>
      </c>
      <c r="E446" s="1544">
        <v>35000</v>
      </c>
      <c r="F446" s="1473">
        <f t="shared" si="30"/>
        <v>4725.7000000000007</v>
      </c>
      <c r="G446" s="1475">
        <f t="shared" si="31"/>
        <v>0.15609609470739211</v>
      </c>
      <c r="H446" s="1520">
        <v>80</v>
      </c>
      <c r="J446" s="1521">
        <f>AVERAGE(B446:B525)</f>
        <v>33114.903249999996</v>
      </c>
    </row>
    <row r="447" spans="2:10">
      <c r="B447" s="1472">
        <v>30400</v>
      </c>
      <c r="C447" s="1468">
        <v>3288</v>
      </c>
      <c r="D447" s="1473">
        <f t="shared" si="29"/>
        <v>31000</v>
      </c>
      <c r="E447" s="1544">
        <v>35000</v>
      </c>
      <c r="F447" s="1473">
        <f t="shared" si="30"/>
        <v>4600</v>
      </c>
      <c r="G447" s="1475">
        <f t="shared" si="31"/>
        <v>0.15131578947368421</v>
      </c>
      <c r="J447" s="1476"/>
    </row>
    <row r="448" spans="2:10">
      <c r="B448" s="1472">
        <v>30500</v>
      </c>
      <c r="C448" s="1468">
        <v>3150</v>
      </c>
      <c r="D448" s="1473">
        <f t="shared" si="29"/>
        <v>31000</v>
      </c>
      <c r="E448" s="1544">
        <v>35000</v>
      </c>
      <c r="F448" s="1473">
        <f t="shared" si="30"/>
        <v>4500</v>
      </c>
      <c r="G448" s="1475">
        <f t="shared" si="31"/>
        <v>0.14754098360655737</v>
      </c>
      <c r="J448" s="1476"/>
    </row>
    <row r="449" spans="2:10">
      <c r="B449" s="1472">
        <v>30600</v>
      </c>
      <c r="C449" s="1468">
        <v>3288</v>
      </c>
      <c r="D449" s="1473">
        <f t="shared" si="29"/>
        <v>31000</v>
      </c>
      <c r="E449" s="1544">
        <v>35000</v>
      </c>
      <c r="F449" s="1473">
        <f t="shared" si="30"/>
        <v>4400</v>
      </c>
      <c r="G449" s="1475">
        <f t="shared" si="31"/>
        <v>0.1437908496732026</v>
      </c>
      <c r="J449" s="1476"/>
    </row>
    <row r="450" spans="2:10">
      <c r="B450" s="1472">
        <v>30620</v>
      </c>
      <c r="C450" s="1468">
        <v>3150</v>
      </c>
      <c r="D450" s="1473">
        <f t="shared" ref="D450:D513" si="32">ROUNDUP(B450,-3)</f>
        <v>31000</v>
      </c>
      <c r="E450" s="1544">
        <v>35000</v>
      </c>
      <c r="F450" s="1473">
        <f t="shared" ref="F450:F513" si="33">E450-B450</f>
        <v>4380</v>
      </c>
      <c r="G450" s="1475">
        <f t="shared" ref="G450:G513" si="34">F450/B450</f>
        <v>0.14304376224689747</v>
      </c>
      <c r="J450" s="1476"/>
    </row>
    <row r="451" spans="2:10">
      <c r="B451" s="1472">
        <v>30655</v>
      </c>
      <c r="C451" s="1468">
        <v>3150</v>
      </c>
      <c r="D451" s="1473">
        <f t="shared" si="32"/>
        <v>31000</v>
      </c>
      <c r="E451" s="1544">
        <v>35000</v>
      </c>
      <c r="F451" s="1473">
        <f t="shared" si="33"/>
        <v>4345</v>
      </c>
      <c r="G451" s="1475">
        <f t="shared" si="34"/>
        <v>0.14173870494209753</v>
      </c>
      <c r="J451" s="1476"/>
    </row>
    <row r="452" spans="2:10">
      <c r="B452" s="1472">
        <v>30660</v>
      </c>
      <c r="C452" s="1468">
        <v>3150</v>
      </c>
      <c r="D452" s="1473">
        <f t="shared" si="32"/>
        <v>31000</v>
      </c>
      <c r="E452" s="1544">
        <v>35000</v>
      </c>
      <c r="F452" s="1473">
        <f t="shared" si="33"/>
        <v>4340</v>
      </c>
      <c r="G452" s="1475">
        <f t="shared" si="34"/>
        <v>0.14155251141552511</v>
      </c>
      <c r="J452" s="1476"/>
    </row>
    <row r="453" spans="2:10">
      <c r="B453" s="1472">
        <v>30792</v>
      </c>
      <c r="C453" s="1468">
        <v>3150</v>
      </c>
      <c r="D453" s="1473">
        <f t="shared" si="32"/>
        <v>31000</v>
      </c>
      <c r="E453" s="1544">
        <v>35000</v>
      </c>
      <c r="F453" s="1473">
        <f t="shared" si="33"/>
        <v>4208</v>
      </c>
      <c r="G453" s="1475">
        <f t="shared" si="34"/>
        <v>0.13665887243439853</v>
      </c>
      <c r="J453" s="1476"/>
    </row>
    <row r="454" spans="2:10">
      <c r="B454" s="1472">
        <v>30999.45</v>
      </c>
      <c r="C454" s="1468">
        <v>3150</v>
      </c>
      <c r="D454" s="1473">
        <f t="shared" si="32"/>
        <v>31000</v>
      </c>
      <c r="E454" s="1544">
        <v>35000</v>
      </c>
      <c r="F454" s="1473">
        <f t="shared" si="33"/>
        <v>4000.5499999999993</v>
      </c>
      <c r="G454" s="1475">
        <f t="shared" si="34"/>
        <v>0.12905228963739676</v>
      </c>
      <c r="J454" s="1476"/>
    </row>
    <row r="455" spans="2:10">
      <c r="B455" s="1472">
        <v>31000</v>
      </c>
      <c r="C455" s="1468">
        <v>3150</v>
      </c>
      <c r="D455" s="1473">
        <f t="shared" si="32"/>
        <v>31000</v>
      </c>
      <c r="E455" s="1544">
        <v>35000</v>
      </c>
      <c r="F455" s="1473">
        <f t="shared" si="33"/>
        <v>4000</v>
      </c>
      <c r="G455" s="1475">
        <f t="shared" si="34"/>
        <v>0.12903225806451613</v>
      </c>
      <c r="J455" s="1476"/>
    </row>
    <row r="456" spans="2:10">
      <c r="B456" s="1472">
        <v>31043</v>
      </c>
      <c r="C456" s="1468">
        <v>3150</v>
      </c>
      <c r="D456" s="1473">
        <f t="shared" si="32"/>
        <v>32000</v>
      </c>
      <c r="E456" s="1544">
        <v>35000</v>
      </c>
      <c r="F456" s="1473">
        <f t="shared" si="33"/>
        <v>3957</v>
      </c>
      <c r="G456" s="1475">
        <f t="shared" si="34"/>
        <v>0.12746835035273651</v>
      </c>
      <c r="J456" s="1476"/>
    </row>
    <row r="457" spans="2:10">
      <c r="B457" s="1472">
        <v>31129</v>
      </c>
      <c r="C457" s="1468">
        <v>3288</v>
      </c>
      <c r="D457" s="1473">
        <f t="shared" si="32"/>
        <v>32000</v>
      </c>
      <c r="E457" s="1544">
        <v>35000</v>
      </c>
      <c r="F457" s="1473">
        <f t="shared" si="33"/>
        <v>3871</v>
      </c>
      <c r="G457" s="1475">
        <f t="shared" si="34"/>
        <v>0.12435349673937486</v>
      </c>
      <c r="J457" s="1476"/>
    </row>
    <row r="458" spans="2:10">
      <c r="B458" s="1472">
        <v>31267.84</v>
      </c>
      <c r="C458" s="1468">
        <v>3150</v>
      </c>
      <c r="D458" s="1473">
        <f t="shared" si="32"/>
        <v>32000</v>
      </c>
      <c r="E458" s="1544">
        <v>35000</v>
      </c>
      <c r="F458" s="1473">
        <f t="shared" si="33"/>
        <v>3732.16</v>
      </c>
      <c r="G458" s="1475">
        <f t="shared" si="34"/>
        <v>0.11936097920419191</v>
      </c>
      <c r="J458" s="1476"/>
    </row>
    <row r="459" spans="2:10">
      <c r="B459" s="1472">
        <v>31360.799999999999</v>
      </c>
      <c r="C459" s="1468">
        <v>3150</v>
      </c>
      <c r="D459" s="1473">
        <f t="shared" si="32"/>
        <v>32000</v>
      </c>
      <c r="E459" s="1544">
        <v>35000</v>
      </c>
      <c r="F459" s="1473">
        <f t="shared" si="33"/>
        <v>3639.2000000000007</v>
      </c>
      <c r="G459" s="1475">
        <f t="shared" si="34"/>
        <v>0.1160429580878039</v>
      </c>
      <c r="J459" s="1476"/>
    </row>
    <row r="460" spans="2:10">
      <c r="B460" s="1472">
        <v>31453</v>
      </c>
      <c r="C460" s="1468">
        <v>3288</v>
      </c>
      <c r="D460" s="1473">
        <f t="shared" si="32"/>
        <v>32000</v>
      </c>
      <c r="E460" s="1544">
        <v>35000</v>
      </c>
      <c r="F460" s="1473">
        <f t="shared" si="33"/>
        <v>3547</v>
      </c>
      <c r="G460" s="1475">
        <f t="shared" si="34"/>
        <v>0.11277143674689219</v>
      </c>
      <c r="J460" s="1476"/>
    </row>
    <row r="461" spans="2:10">
      <c r="B461" s="1472">
        <v>31556</v>
      </c>
      <c r="C461" s="1468">
        <v>3150</v>
      </c>
      <c r="D461" s="1473">
        <f t="shared" si="32"/>
        <v>32000</v>
      </c>
      <c r="E461" s="1544">
        <v>35000</v>
      </c>
      <c r="F461" s="1473">
        <f t="shared" si="33"/>
        <v>3444</v>
      </c>
      <c r="G461" s="1475">
        <f t="shared" si="34"/>
        <v>0.10913930789707187</v>
      </c>
      <c r="J461" s="1476"/>
    </row>
    <row r="462" spans="2:10">
      <c r="B462" s="1472">
        <v>31908</v>
      </c>
      <c r="C462" s="1468">
        <v>3150</v>
      </c>
      <c r="D462" s="1473">
        <f t="shared" si="32"/>
        <v>32000</v>
      </c>
      <c r="E462" s="1544">
        <v>35000</v>
      </c>
      <c r="F462" s="1473">
        <f t="shared" si="33"/>
        <v>3092</v>
      </c>
      <c r="G462" s="1475">
        <f t="shared" si="34"/>
        <v>9.6903597843800926E-2</v>
      </c>
      <c r="J462" s="1476"/>
    </row>
    <row r="463" spans="2:10">
      <c r="B463" s="1472">
        <v>31970</v>
      </c>
      <c r="C463" s="1468">
        <v>3150</v>
      </c>
      <c r="D463" s="1473">
        <f t="shared" si="32"/>
        <v>32000</v>
      </c>
      <c r="E463" s="1544">
        <v>35000</v>
      </c>
      <c r="F463" s="1473">
        <f t="shared" si="33"/>
        <v>3030</v>
      </c>
      <c r="G463" s="1475">
        <f t="shared" si="34"/>
        <v>9.4776352830778857E-2</v>
      </c>
      <c r="J463" s="1476"/>
    </row>
    <row r="464" spans="2:10">
      <c r="B464" s="1472">
        <v>31970</v>
      </c>
      <c r="C464" s="1468">
        <v>3288</v>
      </c>
      <c r="D464" s="1473">
        <f t="shared" si="32"/>
        <v>32000</v>
      </c>
      <c r="E464" s="1544">
        <v>35000</v>
      </c>
      <c r="F464" s="1473">
        <f t="shared" si="33"/>
        <v>3030</v>
      </c>
      <c r="G464" s="1475">
        <f t="shared" si="34"/>
        <v>9.4776352830778857E-2</v>
      </c>
      <c r="J464" s="1476"/>
    </row>
    <row r="465" spans="2:10">
      <c r="B465" s="1472">
        <v>31975</v>
      </c>
      <c r="C465" s="1468">
        <v>3288</v>
      </c>
      <c r="D465" s="1473">
        <f t="shared" si="32"/>
        <v>32000</v>
      </c>
      <c r="E465" s="1544">
        <v>35000</v>
      </c>
      <c r="F465" s="1473">
        <f t="shared" si="33"/>
        <v>3025</v>
      </c>
      <c r="G465" s="1475">
        <f t="shared" si="34"/>
        <v>9.4605160281469897E-2</v>
      </c>
      <c r="J465" s="1476"/>
    </row>
    <row r="466" spans="2:10">
      <c r="B466" s="1472">
        <v>31999.45</v>
      </c>
      <c r="C466" s="1468">
        <v>3150</v>
      </c>
      <c r="D466" s="1473">
        <f t="shared" si="32"/>
        <v>32000</v>
      </c>
      <c r="E466" s="1544">
        <v>35000</v>
      </c>
      <c r="F466" s="1473">
        <f t="shared" si="33"/>
        <v>3000.5499999999993</v>
      </c>
      <c r="G466" s="1475">
        <f t="shared" si="34"/>
        <v>9.3768799151235385E-2</v>
      </c>
      <c r="J466" s="1476"/>
    </row>
    <row r="467" spans="2:10">
      <c r="B467" s="1472">
        <v>32000</v>
      </c>
      <c r="C467" s="1468">
        <v>3150</v>
      </c>
      <c r="D467" s="1473">
        <f t="shared" si="32"/>
        <v>32000</v>
      </c>
      <c r="E467" s="1544">
        <v>35000</v>
      </c>
      <c r="F467" s="1473">
        <f t="shared" si="33"/>
        <v>3000</v>
      </c>
      <c r="G467" s="1475">
        <f t="shared" si="34"/>
        <v>9.375E-2</v>
      </c>
      <c r="J467" s="1476"/>
    </row>
    <row r="468" spans="2:10">
      <c r="B468" s="1472">
        <v>32000</v>
      </c>
      <c r="C468" s="1468">
        <v>3150</v>
      </c>
      <c r="D468" s="1473">
        <f t="shared" si="32"/>
        <v>32000</v>
      </c>
      <c r="E468" s="1544">
        <v>35000</v>
      </c>
      <c r="F468" s="1473">
        <f t="shared" si="33"/>
        <v>3000</v>
      </c>
      <c r="G468" s="1475">
        <f t="shared" si="34"/>
        <v>9.375E-2</v>
      </c>
      <c r="J468" s="1476"/>
    </row>
    <row r="469" spans="2:10">
      <c r="B469" s="1472">
        <v>32000</v>
      </c>
      <c r="C469" s="1468">
        <v>3150</v>
      </c>
      <c r="D469" s="1473">
        <f t="shared" si="32"/>
        <v>32000</v>
      </c>
      <c r="E469" s="1544">
        <f t="shared" ref="E469:E525" si="35">IF(B469&lt;=35000,35000)</f>
        <v>35000</v>
      </c>
      <c r="F469" s="1473">
        <f t="shared" si="33"/>
        <v>3000</v>
      </c>
      <c r="G469" s="1475">
        <f t="shared" si="34"/>
        <v>9.375E-2</v>
      </c>
      <c r="J469" s="1476"/>
    </row>
    <row r="470" spans="2:10">
      <c r="B470" s="1472">
        <v>32000</v>
      </c>
      <c r="C470" s="1468">
        <v>3150</v>
      </c>
      <c r="D470" s="1473">
        <f t="shared" si="32"/>
        <v>32000</v>
      </c>
      <c r="E470" s="1544">
        <f t="shared" si="35"/>
        <v>35000</v>
      </c>
      <c r="F470" s="1473">
        <f t="shared" si="33"/>
        <v>3000</v>
      </c>
      <c r="G470" s="1475">
        <f t="shared" si="34"/>
        <v>9.375E-2</v>
      </c>
      <c r="J470" s="1476"/>
    </row>
    <row r="471" spans="2:10">
      <c r="B471" s="1472">
        <v>32000</v>
      </c>
      <c r="C471" s="1468">
        <v>3150</v>
      </c>
      <c r="D471" s="1473">
        <f t="shared" si="32"/>
        <v>32000</v>
      </c>
      <c r="E471" s="1544">
        <f t="shared" si="35"/>
        <v>35000</v>
      </c>
      <c r="F471" s="1473">
        <f t="shared" si="33"/>
        <v>3000</v>
      </c>
      <c r="G471" s="1475">
        <f t="shared" si="34"/>
        <v>9.375E-2</v>
      </c>
      <c r="J471" s="1476"/>
    </row>
    <row r="472" spans="2:10">
      <c r="B472" s="1472">
        <v>32000</v>
      </c>
      <c r="C472" s="1468">
        <v>3150</v>
      </c>
      <c r="D472" s="1473">
        <f t="shared" si="32"/>
        <v>32000</v>
      </c>
      <c r="E472" s="1544">
        <f t="shared" si="35"/>
        <v>35000</v>
      </c>
      <c r="F472" s="1473">
        <f t="shared" si="33"/>
        <v>3000</v>
      </c>
      <c r="G472" s="1475">
        <f t="shared" si="34"/>
        <v>9.375E-2</v>
      </c>
      <c r="J472" s="1476"/>
    </row>
    <row r="473" spans="2:10">
      <c r="B473" s="1472">
        <v>32000</v>
      </c>
      <c r="C473" s="1468">
        <v>3288</v>
      </c>
      <c r="D473" s="1473">
        <f t="shared" si="32"/>
        <v>32000</v>
      </c>
      <c r="E473" s="1544">
        <f t="shared" si="35"/>
        <v>35000</v>
      </c>
      <c r="F473" s="1473">
        <f t="shared" si="33"/>
        <v>3000</v>
      </c>
      <c r="G473" s="1475">
        <f t="shared" si="34"/>
        <v>9.375E-2</v>
      </c>
      <c r="J473" s="1476"/>
    </row>
    <row r="474" spans="2:10">
      <c r="B474" s="1472">
        <v>32000</v>
      </c>
      <c r="C474" s="1468">
        <v>3288</v>
      </c>
      <c r="D474" s="1473">
        <f t="shared" si="32"/>
        <v>32000</v>
      </c>
      <c r="E474" s="1544">
        <f t="shared" si="35"/>
        <v>35000</v>
      </c>
      <c r="F474" s="1473">
        <f t="shared" si="33"/>
        <v>3000</v>
      </c>
      <c r="G474" s="1475">
        <f t="shared" si="34"/>
        <v>9.375E-2</v>
      </c>
      <c r="J474" s="1476"/>
    </row>
    <row r="475" spans="2:10">
      <c r="B475" s="1472">
        <v>32047</v>
      </c>
      <c r="C475" s="1468">
        <v>3150</v>
      </c>
      <c r="D475" s="1473">
        <f t="shared" si="32"/>
        <v>33000</v>
      </c>
      <c r="E475" s="1544">
        <f t="shared" si="35"/>
        <v>35000</v>
      </c>
      <c r="F475" s="1473">
        <f t="shared" si="33"/>
        <v>2953</v>
      </c>
      <c r="G475" s="1475">
        <f t="shared" si="34"/>
        <v>9.2145910693668676E-2</v>
      </c>
      <c r="J475" s="1476"/>
    </row>
    <row r="476" spans="2:10">
      <c r="B476" s="1472">
        <v>32220</v>
      </c>
      <c r="C476" s="1468">
        <v>3150</v>
      </c>
      <c r="D476" s="1473">
        <f t="shared" si="32"/>
        <v>33000</v>
      </c>
      <c r="E476" s="1544">
        <f t="shared" si="35"/>
        <v>35000</v>
      </c>
      <c r="F476" s="1473">
        <f t="shared" si="33"/>
        <v>2780</v>
      </c>
      <c r="G476" s="1475">
        <f t="shared" si="34"/>
        <v>8.6281812538795785E-2</v>
      </c>
      <c r="J476" s="1476"/>
    </row>
    <row r="477" spans="2:10">
      <c r="B477" s="1472">
        <v>32362</v>
      </c>
      <c r="C477" s="1468">
        <v>3150</v>
      </c>
      <c r="D477" s="1473">
        <f t="shared" si="32"/>
        <v>33000</v>
      </c>
      <c r="E477" s="1544">
        <f t="shared" si="35"/>
        <v>35000</v>
      </c>
      <c r="F477" s="1473">
        <f t="shared" si="33"/>
        <v>2638</v>
      </c>
      <c r="G477" s="1475">
        <f t="shared" si="34"/>
        <v>8.1515357518076759E-2</v>
      </c>
      <c r="J477" s="1476"/>
    </row>
    <row r="478" spans="2:10">
      <c r="B478" s="1472">
        <v>32452</v>
      </c>
      <c r="C478" s="1468">
        <v>3150</v>
      </c>
      <c r="D478" s="1473">
        <f t="shared" si="32"/>
        <v>33000</v>
      </c>
      <c r="E478" s="1544">
        <f t="shared" si="35"/>
        <v>35000</v>
      </c>
      <c r="F478" s="1473">
        <f t="shared" si="33"/>
        <v>2548</v>
      </c>
      <c r="G478" s="1475">
        <f t="shared" si="34"/>
        <v>7.8515962036238132E-2</v>
      </c>
      <c r="J478" s="1476"/>
    </row>
    <row r="479" spans="2:10">
      <c r="B479" s="1472">
        <v>32500</v>
      </c>
      <c r="C479" s="1468">
        <v>3150</v>
      </c>
      <c r="D479" s="1473">
        <f t="shared" si="32"/>
        <v>33000</v>
      </c>
      <c r="E479" s="1544">
        <f t="shared" si="35"/>
        <v>35000</v>
      </c>
      <c r="F479" s="1473">
        <f t="shared" si="33"/>
        <v>2500</v>
      </c>
      <c r="G479" s="1475">
        <f t="shared" si="34"/>
        <v>7.6923076923076927E-2</v>
      </c>
      <c r="J479" s="1476"/>
    </row>
    <row r="480" spans="2:10">
      <c r="B480" s="1472">
        <v>32500</v>
      </c>
      <c r="C480" s="1468">
        <v>3150</v>
      </c>
      <c r="D480" s="1473">
        <f t="shared" si="32"/>
        <v>33000</v>
      </c>
      <c r="E480" s="1544">
        <f t="shared" si="35"/>
        <v>35000</v>
      </c>
      <c r="F480" s="1473">
        <f t="shared" si="33"/>
        <v>2500</v>
      </c>
      <c r="G480" s="1475">
        <f t="shared" si="34"/>
        <v>7.6923076923076927E-2</v>
      </c>
      <c r="J480" s="1476"/>
    </row>
    <row r="481" spans="2:10">
      <c r="B481" s="1472">
        <v>32500</v>
      </c>
      <c r="C481" s="1468">
        <v>3150</v>
      </c>
      <c r="D481" s="1473">
        <f t="shared" si="32"/>
        <v>33000</v>
      </c>
      <c r="E481" s="1544">
        <f t="shared" si="35"/>
        <v>35000</v>
      </c>
      <c r="F481" s="1473">
        <f t="shared" si="33"/>
        <v>2500</v>
      </c>
      <c r="G481" s="1475">
        <f t="shared" si="34"/>
        <v>7.6923076923076927E-2</v>
      </c>
      <c r="J481" s="1476"/>
    </row>
    <row r="482" spans="2:10">
      <c r="B482" s="1472">
        <v>32548</v>
      </c>
      <c r="C482" s="1468">
        <v>3150</v>
      </c>
      <c r="D482" s="1473">
        <f t="shared" si="32"/>
        <v>33000</v>
      </c>
      <c r="E482" s="1544">
        <f t="shared" si="35"/>
        <v>35000</v>
      </c>
      <c r="F482" s="1473">
        <f t="shared" si="33"/>
        <v>2452</v>
      </c>
      <c r="G482" s="1475">
        <f t="shared" si="34"/>
        <v>7.5334890008602676E-2</v>
      </c>
      <c r="J482" s="1476"/>
    </row>
    <row r="483" spans="2:10">
      <c r="B483" s="1472">
        <v>32850</v>
      </c>
      <c r="C483" s="1468">
        <v>3150</v>
      </c>
      <c r="D483" s="1473">
        <f t="shared" si="32"/>
        <v>33000</v>
      </c>
      <c r="E483" s="1544">
        <f t="shared" si="35"/>
        <v>35000</v>
      </c>
      <c r="F483" s="1473">
        <f t="shared" si="33"/>
        <v>2150</v>
      </c>
      <c r="G483" s="1475">
        <f t="shared" si="34"/>
        <v>6.5449010654490103E-2</v>
      </c>
      <c r="J483" s="1476"/>
    </row>
    <row r="484" spans="2:10">
      <c r="B484" s="1472">
        <v>32850</v>
      </c>
      <c r="C484" s="1468">
        <v>3150</v>
      </c>
      <c r="D484" s="1473">
        <f t="shared" si="32"/>
        <v>33000</v>
      </c>
      <c r="E484" s="1544">
        <f t="shared" si="35"/>
        <v>35000</v>
      </c>
      <c r="F484" s="1473">
        <f t="shared" si="33"/>
        <v>2150</v>
      </c>
      <c r="G484" s="1475">
        <f t="shared" si="34"/>
        <v>6.5449010654490103E-2</v>
      </c>
      <c r="J484" s="1476"/>
    </row>
    <row r="485" spans="2:10">
      <c r="B485" s="1472">
        <v>32850</v>
      </c>
      <c r="C485" s="1468">
        <v>3150</v>
      </c>
      <c r="D485" s="1473">
        <f t="shared" si="32"/>
        <v>33000</v>
      </c>
      <c r="E485" s="1544">
        <f t="shared" si="35"/>
        <v>35000</v>
      </c>
      <c r="F485" s="1473">
        <f t="shared" si="33"/>
        <v>2150</v>
      </c>
      <c r="G485" s="1475">
        <f t="shared" si="34"/>
        <v>6.5449010654490103E-2</v>
      </c>
      <c r="J485" s="1476"/>
    </row>
    <row r="486" spans="2:10">
      <c r="B486" s="1472">
        <v>33000</v>
      </c>
      <c r="C486" s="1468">
        <v>3288</v>
      </c>
      <c r="D486" s="1473">
        <f t="shared" si="32"/>
        <v>33000</v>
      </c>
      <c r="E486" s="1544">
        <f t="shared" si="35"/>
        <v>35000</v>
      </c>
      <c r="F486" s="1473">
        <f t="shared" si="33"/>
        <v>2000</v>
      </c>
      <c r="G486" s="1475">
        <f t="shared" si="34"/>
        <v>6.0606060606060608E-2</v>
      </c>
      <c r="J486" s="1476"/>
    </row>
    <row r="487" spans="2:10">
      <c r="B487" s="1472">
        <v>33028</v>
      </c>
      <c r="C487" s="1468">
        <v>3150</v>
      </c>
      <c r="D487" s="1473">
        <f t="shared" si="32"/>
        <v>34000</v>
      </c>
      <c r="E487" s="1544">
        <f t="shared" si="35"/>
        <v>35000</v>
      </c>
      <c r="F487" s="1473">
        <f t="shared" si="33"/>
        <v>1972</v>
      </c>
      <c r="G487" s="1475">
        <f t="shared" si="34"/>
        <v>5.9706915344556133E-2</v>
      </c>
      <c r="J487" s="1476"/>
    </row>
    <row r="488" spans="2:10">
      <c r="B488" s="1472">
        <v>33397.5</v>
      </c>
      <c r="C488" s="1468">
        <v>3150</v>
      </c>
      <c r="D488" s="1473">
        <f t="shared" si="32"/>
        <v>34000</v>
      </c>
      <c r="E488" s="1544">
        <f t="shared" si="35"/>
        <v>35000</v>
      </c>
      <c r="F488" s="1473">
        <f t="shared" si="33"/>
        <v>1602.5</v>
      </c>
      <c r="G488" s="1475">
        <f t="shared" si="34"/>
        <v>4.7982633430646009E-2</v>
      </c>
      <c r="J488" s="1476"/>
    </row>
    <row r="489" spans="2:10">
      <c r="B489" s="1472">
        <v>33600</v>
      </c>
      <c r="C489" s="1468">
        <v>3150</v>
      </c>
      <c r="D489" s="1473">
        <f t="shared" si="32"/>
        <v>34000</v>
      </c>
      <c r="E489" s="1544">
        <f t="shared" si="35"/>
        <v>35000</v>
      </c>
      <c r="F489" s="1473">
        <f t="shared" si="33"/>
        <v>1400</v>
      </c>
      <c r="G489" s="1475">
        <f t="shared" si="34"/>
        <v>4.1666666666666664E-2</v>
      </c>
      <c r="J489" s="1476"/>
    </row>
    <row r="490" spans="2:10">
      <c r="B490" s="1472">
        <v>33625</v>
      </c>
      <c r="C490" s="1468">
        <v>3150</v>
      </c>
      <c r="D490" s="1473">
        <f t="shared" si="32"/>
        <v>34000</v>
      </c>
      <c r="E490" s="1544">
        <f t="shared" si="35"/>
        <v>35000</v>
      </c>
      <c r="F490" s="1473">
        <f t="shared" si="33"/>
        <v>1375</v>
      </c>
      <c r="G490" s="1475">
        <f t="shared" si="34"/>
        <v>4.0892193308550186E-2</v>
      </c>
      <c r="J490" s="1476"/>
    </row>
    <row r="491" spans="2:10">
      <c r="B491" s="1472">
        <v>33799</v>
      </c>
      <c r="C491" s="1468">
        <v>3150</v>
      </c>
      <c r="D491" s="1473">
        <f t="shared" si="32"/>
        <v>34000</v>
      </c>
      <c r="E491" s="1544">
        <f t="shared" si="35"/>
        <v>35000</v>
      </c>
      <c r="F491" s="1473">
        <f t="shared" si="33"/>
        <v>1201</v>
      </c>
      <c r="G491" s="1475">
        <f t="shared" si="34"/>
        <v>3.5533595668510901E-2</v>
      </c>
      <c r="J491" s="1476"/>
    </row>
    <row r="492" spans="2:10">
      <c r="B492" s="1472">
        <v>33800</v>
      </c>
      <c r="C492" s="1468">
        <v>3150</v>
      </c>
      <c r="D492" s="1473">
        <f t="shared" si="32"/>
        <v>34000</v>
      </c>
      <c r="E492" s="1544">
        <f t="shared" si="35"/>
        <v>35000</v>
      </c>
      <c r="F492" s="1473">
        <f t="shared" si="33"/>
        <v>1200</v>
      </c>
      <c r="G492" s="1475">
        <f t="shared" si="34"/>
        <v>3.5502958579881658E-2</v>
      </c>
      <c r="J492" s="1476"/>
    </row>
    <row r="493" spans="2:10">
      <c r="B493" s="1472">
        <v>33927</v>
      </c>
      <c r="C493" s="1468">
        <v>3150</v>
      </c>
      <c r="D493" s="1473">
        <f t="shared" si="32"/>
        <v>34000</v>
      </c>
      <c r="E493" s="1544">
        <f t="shared" si="35"/>
        <v>35000</v>
      </c>
      <c r="F493" s="1473">
        <f t="shared" si="33"/>
        <v>1073</v>
      </c>
      <c r="G493" s="1475">
        <f t="shared" si="34"/>
        <v>3.1626727974769356E-2</v>
      </c>
      <c r="J493" s="1476"/>
    </row>
    <row r="494" spans="2:10">
      <c r="B494" s="1472">
        <v>34000</v>
      </c>
      <c r="C494" s="1468">
        <v>3150</v>
      </c>
      <c r="D494" s="1473">
        <f t="shared" si="32"/>
        <v>34000</v>
      </c>
      <c r="E494" s="1544">
        <f t="shared" si="35"/>
        <v>35000</v>
      </c>
      <c r="F494" s="1473">
        <f t="shared" si="33"/>
        <v>1000</v>
      </c>
      <c r="G494" s="1475">
        <f t="shared" si="34"/>
        <v>2.9411764705882353E-2</v>
      </c>
      <c r="J494" s="1476"/>
    </row>
    <row r="495" spans="2:10">
      <c r="B495" s="1472">
        <v>34000</v>
      </c>
      <c r="C495" s="1468">
        <v>3150</v>
      </c>
      <c r="D495" s="1473">
        <f t="shared" si="32"/>
        <v>34000</v>
      </c>
      <c r="E495" s="1544">
        <f t="shared" si="35"/>
        <v>35000</v>
      </c>
      <c r="F495" s="1473">
        <f t="shared" si="33"/>
        <v>1000</v>
      </c>
      <c r="G495" s="1475">
        <f t="shared" si="34"/>
        <v>2.9411764705882353E-2</v>
      </c>
      <c r="J495" s="1476"/>
    </row>
    <row r="496" spans="2:10">
      <c r="B496" s="1472">
        <v>34112</v>
      </c>
      <c r="C496" s="1468">
        <v>3150</v>
      </c>
      <c r="D496" s="1473">
        <f t="shared" si="32"/>
        <v>35000</v>
      </c>
      <c r="E496" s="1544">
        <f t="shared" si="35"/>
        <v>35000</v>
      </c>
      <c r="F496" s="1473">
        <f t="shared" si="33"/>
        <v>888</v>
      </c>
      <c r="G496" s="1475">
        <f t="shared" si="34"/>
        <v>2.6031894934333957E-2</v>
      </c>
      <c r="J496" s="1476"/>
    </row>
    <row r="497" spans="2:10">
      <c r="B497" s="1472">
        <v>34191</v>
      </c>
      <c r="C497" s="1468">
        <v>3150</v>
      </c>
      <c r="D497" s="1473">
        <f t="shared" si="32"/>
        <v>35000</v>
      </c>
      <c r="E497" s="1544">
        <f t="shared" si="35"/>
        <v>35000</v>
      </c>
      <c r="F497" s="1473">
        <f t="shared" si="33"/>
        <v>809</v>
      </c>
      <c r="G497" s="1475">
        <f t="shared" si="34"/>
        <v>2.3661197391126321E-2</v>
      </c>
      <c r="J497" s="1476"/>
    </row>
    <row r="498" spans="2:10">
      <c r="B498" s="1472">
        <v>34212</v>
      </c>
      <c r="C498" s="1468">
        <v>3150</v>
      </c>
      <c r="D498" s="1473">
        <f t="shared" si="32"/>
        <v>35000</v>
      </c>
      <c r="E498" s="1544">
        <f t="shared" si="35"/>
        <v>35000</v>
      </c>
      <c r="F498" s="1473">
        <f t="shared" si="33"/>
        <v>788</v>
      </c>
      <c r="G498" s="1475">
        <f t="shared" si="34"/>
        <v>2.3032853969367474E-2</v>
      </c>
      <c r="J498" s="1476"/>
    </row>
    <row r="499" spans="2:10">
      <c r="B499" s="1472">
        <v>34299.96</v>
      </c>
      <c r="C499" s="1468">
        <v>3150</v>
      </c>
      <c r="D499" s="1473">
        <f t="shared" si="32"/>
        <v>35000</v>
      </c>
      <c r="E499" s="1544">
        <f t="shared" si="35"/>
        <v>35000</v>
      </c>
      <c r="F499" s="1473">
        <f t="shared" si="33"/>
        <v>700.04000000000087</v>
      </c>
      <c r="G499" s="1475">
        <f t="shared" si="34"/>
        <v>2.0409353247059205E-2</v>
      </c>
      <c r="J499" s="1476"/>
    </row>
    <row r="500" spans="2:10">
      <c r="B500" s="1472">
        <v>34369</v>
      </c>
      <c r="C500" s="1468">
        <v>3150</v>
      </c>
      <c r="D500" s="1473">
        <f t="shared" si="32"/>
        <v>35000</v>
      </c>
      <c r="E500" s="1544">
        <f t="shared" si="35"/>
        <v>35000</v>
      </c>
      <c r="F500" s="1473">
        <f t="shared" si="33"/>
        <v>631</v>
      </c>
      <c r="G500" s="1475">
        <f t="shared" si="34"/>
        <v>1.8359568215543076E-2</v>
      </c>
      <c r="J500" s="1476"/>
    </row>
    <row r="501" spans="2:10">
      <c r="B501" s="1472">
        <v>34500</v>
      </c>
      <c r="C501" s="1468">
        <v>3150</v>
      </c>
      <c r="D501" s="1473">
        <f t="shared" si="32"/>
        <v>35000</v>
      </c>
      <c r="E501" s="1544">
        <f t="shared" si="35"/>
        <v>35000</v>
      </c>
      <c r="F501" s="1473">
        <f t="shared" si="33"/>
        <v>500</v>
      </c>
      <c r="G501" s="1475">
        <f t="shared" si="34"/>
        <v>1.4492753623188406E-2</v>
      </c>
      <c r="J501" s="1476"/>
    </row>
    <row r="502" spans="2:10">
      <c r="B502" s="1472">
        <v>34599.96</v>
      </c>
      <c r="C502" s="1468">
        <v>3288</v>
      </c>
      <c r="D502" s="1473">
        <f t="shared" si="32"/>
        <v>35000</v>
      </c>
      <c r="E502" s="1544">
        <f t="shared" si="35"/>
        <v>35000</v>
      </c>
      <c r="F502" s="1473">
        <f t="shared" si="33"/>
        <v>400.04000000000087</v>
      </c>
      <c r="G502" s="1475">
        <f t="shared" si="34"/>
        <v>1.1561863077298382E-2</v>
      </c>
      <c r="J502" s="1476"/>
    </row>
    <row r="503" spans="2:10">
      <c r="B503" s="1472">
        <v>34920</v>
      </c>
      <c r="C503" s="1468">
        <v>3288</v>
      </c>
      <c r="D503" s="1473">
        <f t="shared" si="32"/>
        <v>35000</v>
      </c>
      <c r="E503" s="1544">
        <f t="shared" si="35"/>
        <v>35000</v>
      </c>
      <c r="F503" s="1473">
        <f t="shared" si="33"/>
        <v>80</v>
      </c>
      <c r="G503" s="1475">
        <f t="shared" si="34"/>
        <v>2.2909507445589921E-3</v>
      </c>
      <c r="J503" s="1476"/>
    </row>
    <row r="504" spans="2:10">
      <c r="B504" s="1472">
        <v>35000</v>
      </c>
      <c r="C504" s="1468">
        <v>3150</v>
      </c>
      <c r="D504" s="1473">
        <f t="shared" si="32"/>
        <v>35000</v>
      </c>
      <c r="E504" s="1544">
        <f t="shared" si="35"/>
        <v>35000</v>
      </c>
      <c r="F504" s="1473">
        <f t="shared" si="33"/>
        <v>0</v>
      </c>
      <c r="G504" s="1475">
        <f t="shared" si="34"/>
        <v>0</v>
      </c>
      <c r="J504" s="1476"/>
    </row>
    <row r="505" spans="2:10">
      <c r="B505" s="1472">
        <v>35000</v>
      </c>
      <c r="C505" s="1468">
        <v>3150</v>
      </c>
      <c r="D505" s="1473">
        <f t="shared" si="32"/>
        <v>35000</v>
      </c>
      <c r="E505" s="1544">
        <f t="shared" si="35"/>
        <v>35000</v>
      </c>
      <c r="F505" s="1473">
        <f t="shared" si="33"/>
        <v>0</v>
      </c>
      <c r="G505" s="1475">
        <f t="shared" si="34"/>
        <v>0</v>
      </c>
      <c r="J505" s="1476"/>
    </row>
    <row r="506" spans="2:10">
      <c r="B506" s="1472">
        <v>35000</v>
      </c>
      <c r="C506" s="1468">
        <v>3150</v>
      </c>
      <c r="D506" s="1473">
        <f t="shared" si="32"/>
        <v>35000</v>
      </c>
      <c r="E506" s="1544">
        <f t="shared" si="35"/>
        <v>35000</v>
      </c>
      <c r="F506" s="1473">
        <f t="shared" si="33"/>
        <v>0</v>
      </c>
      <c r="G506" s="1475">
        <f t="shared" si="34"/>
        <v>0</v>
      </c>
      <c r="J506" s="1476"/>
    </row>
    <row r="507" spans="2:10">
      <c r="B507" s="1472">
        <v>35000</v>
      </c>
      <c r="C507" s="1468">
        <v>3150</v>
      </c>
      <c r="D507" s="1473">
        <f t="shared" si="32"/>
        <v>35000</v>
      </c>
      <c r="E507" s="1544">
        <f t="shared" si="35"/>
        <v>35000</v>
      </c>
      <c r="F507" s="1473">
        <f t="shared" si="33"/>
        <v>0</v>
      </c>
      <c r="G507" s="1475">
        <f t="shared" si="34"/>
        <v>0</v>
      </c>
      <c r="J507" s="1476"/>
    </row>
    <row r="508" spans="2:10">
      <c r="B508" s="1472">
        <v>35000</v>
      </c>
      <c r="C508" s="1468">
        <v>3150</v>
      </c>
      <c r="D508" s="1473">
        <f t="shared" si="32"/>
        <v>35000</v>
      </c>
      <c r="E508" s="1544">
        <f t="shared" si="35"/>
        <v>35000</v>
      </c>
      <c r="F508" s="1473">
        <f t="shared" si="33"/>
        <v>0</v>
      </c>
      <c r="G508" s="1475">
        <f t="shared" si="34"/>
        <v>0</v>
      </c>
      <c r="J508" s="1476"/>
    </row>
    <row r="509" spans="2:10">
      <c r="B509" s="1472">
        <v>35000</v>
      </c>
      <c r="C509" s="1468">
        <v>3150</v>
      </c>
      <c r="D509" s="1473">
        <f t="shared" si="32"/>
        <v>35000</v>
      </c>
      <c r="E509" s="1544">
        <f t="shared" si="35"/>
        <v>35000</v>
      </c>
      <c r="F509" s="1473">
        <f t="shared" si="33"/>
        <v>0</v>
      </c>
      <c r="G509" s="1475">
        <f t="shared" si="34"/>
        <v>0</v>
      </c>
      <c r="J509" s="1476"/>
    </row>
    <row r="510" spans="2:10">
      <c r="B510" s="1472">
        <v>35000</v>
      </c>
      <c r="C510" s="1468">
        <v>3150</v>
      </c>
      <c r="D510" s="1473">
        <f t="shared" si="32"/>
        <v>35000</v>
      </c>
      <c r="E510" s="1544">
        <f t="shared" si="35"/>
        <v>35000</v>
      </c>
      <c r="F510" s="1473">
        <f t="shared" si="33"/>
        <v>0</v>
      </c>
      <c r="G510" s="1475">
        <f t="shared" si="34"/>
        <v>0</v>
      </c>
      <c r="J510" s="1476"/>
    </row>
    <row r="511" spans="2:10">
      <c r="B511" s="1472">
        <v>35000</v>
      </c>
      <c r="C511" s="1468">
        <v>3150</v>
      </c>
      <c r="D511" s="1473">
        <f t="shared" si="32"/>
        <v>35000</v>
      </c>
      <c r="E511" s="1544">
        <f t="shared" si="35"/>
        <v>35000</v>
      </c>
      <c r="F511" s="1473">
        <f t="shared" si="33"/>
        <v>0</v>
      </c>
      <c r="G511" s="1475">
        <f t="shared" si="34"/>
        <v>0</v>
      </c>
      <c r="J511" s="1476"/>
    </row>
    <row r="512" spans="2:10">
      <c r="B512" s="1472">
        <v>35000</v>
      </c>
      <c r="C512" s="1468">
        <v>3150</v>
      </c>
      <c r="D512" s="1473">
        <f t="shared" si="32"/>
        <v>35000</v>
      </c>
      <c r="E512" s="1544">
        <f t="shared" si="35"/>
        <v>35000</v>
      </c>
      <c r="F512" s="1473">
        <f t="shared" si="33"/>
        <v>0</v>
      </c>
      <c r="G512" s="1475">
        <f t="shared" si="34"/>
        <v>0</v>
      </c>
      <c r="J512" s="1476"/>
    </row>
    <row r="513" spans="2:10">
      <c r="B513" s="1472">
        <v>35000</v>
      </c>
      <c r="C513" s="1468">
        <v>3150</v>
      </c>
      <c r="D513" s="1473">
        <f t="shared" si="32"/>
        <v>35000</v>
      </c>
      <c r="E513" s="1544">
        <f t="shared" si="35"/>
        <v>35000</v>
      </c>
      <c r="F513" s="1473">
        <f t="shared" si="33"/>
        <v>0</v>
      </c>
      <c r="G513" s="1475">
        <f t="shared" si="34"/>
        <v>0</v>
      </c>
      <c r="J513" s="1476"/>
    </row>
    <row r="514" spans="2:10">
      <c r="B514" s="1472">
        <v>35000</v>
      </c>
      <c r="C514" s="1468">
        <v>3150</v>
      </c>
      <c r="D514" s="1473">
        <f t="shared" ref="D514:D577" si="36">ROUNDUP(B514,-3)</f>
        <v>35000</v>
      </c>
      <c r="E514" s="1544">
        <f t="shared" si="35"/>
        <v>35000</v>
      </c>
      <c r="F514" s="1473">
        <f t="shared" ref="F514:F577" si="37">E514-B514</f>
        <v>0</v>
      </c>
      <c r="G514" s="1475">
        <f t="shared" ref="G514:G577" si="38">F514/B514</f>
        <v>0</v>
      </c>
      <c r="J514" s="1476"/>
    </row>
    <row r="515" spans="2:10">
      <c r="B515" s="1472">
        <v>35000</v>
      </c>
      <c r="C515" s="1468">
        <v>3150</v>
      </c>
      <c r="D515" s="1473">
        <f t="shared" si="36"/>
        <v>35000</v>
      </c>
      <c r="E515" s="1544">
        <f t="shared" si="35"/>
        <v>35000</v>
      </c>
      <c r="F515" s="1473">
        <f t="shared" si="37"/>
        <v>0</v>
      </c>
      <c r="G515" s="1475">
        <f t="shared" si="38"/>
        <v>0</v>
      </c>
      <c r="J515" s="1476"/>
    </row>
    <row r="516" spans="2:10">
      <c r="B516" s="1472">
        <v>35000</v>
      </c>
      <c r="C516" s="1468">
        <v>3150</v>
      </c>
      <c r="D516" s="1473">
        <f t="shared" si="36"/>
        <v>35000</v>
      </c>
      <c r="E516" s="1544">
        <f t="shared" si="35"/>
        <v>35000</v>
      </c>
      <c r="F516" s="1473">
        <f t="shared" si="37"/>
        <v>0</v>
      </c>
      <c r="G516" s="1475">
        <f t="shared" si="38"/>
        <v>0</v>
      </c>
      <c r="J516" s="1476"/>
    </row>
    <row r="517" spans="2:10">
      <c r="B517" s="1472">
        <v>35000</v>
      </c>
      <c r="C517" s="1468">
        <v>3150</v>
      </c>
      <c r="D517" s="1473">
        <f t="shared" si="36"/>
        <v>35000</v>
      </c>
      <c r="E517" s="1544">
        <f t="shared" si="35"/>
        <v>35000</v>
      </c>
      <c r="F517" s="1473">
        <f t="shared" si="37"/>
        <v>0</v>
      </c>
      <c r="G517" s="1475">
        <f t="shared" si="38"/>
        <v>0</v>
      </c>
      <c r="J517" s="1476"/>
    </row>
    <row r="518" spans="2:10">
      <c r="B518" s="1472">
        <v>35000</v>
      </c>
      <c r="C518" s="1468">
        <v>3150</v>
      </c>
      <c r="D518" s="1473">
        <f t="shared" si="36"/>
        <v>35000</v>
      </c>
      <c r="E518" s="1544">
        <f t="shared" si="35"/>
        <v>35000</v>
      </c>
      <c r="F518" s="1473">
        <f t="shared" si="37"/>
        <v>0</v>
      </c>
      <c r="G518" s="1475">
        <f t="shared" si="38"/>
        <v>0</v>
      </c>
      <c r="J518" s="1476"/>
    </row>
    <row r="519" spans="2:10">
      <c r="B519" s="1472">
        <v>35000</v>
      </c>
      <c r="C519" s="1468">
        <v>3150</v>
      </c>
      <c r="D519" s="1473">
        <f t="shared" si="36"/>
        <v>35000</v>
      </c>
      <c r="E519" s="1544">
        <f t="shared" si="35"/>
        <v>35000</v>
      </c>
      <c r="F519" s="1473">
        <f t="shared" si="37"/>
        <v>0</v>
      </c>
      <c r="G519" s="1475">
        <f t="shared" si="38"/>
        <v>0</v>
      </c>
      <c r="J519" s="1476"/>
    </row>
    <row r="520" spans="2:10">
      <c r="B520" s="1472">
        <v>35000</v>
      </c>
      <c r="C520" s="1468">
        <v>3150</v>
      </c>
      <c r="D520" s="1473">
        <f t="shared" si="36"/>
        <v>35000</v>
      </c>
      <c r="E520" s="1544">
        <f t="shared" si="35"/>
        <v>35000</v>
      </c>
      <c r="F520" s="1473">
        <f t="shared" si="37"/>
        <v>0</v>
      </c>
      <c r="G520" s="1475">
        <f t="shared" si="38"/>
        <v>0</v>
      </c>
      <c r="J520" s="1476"/>
    </row>
    <row r="521" spans="2:10">
      <c r="B521" s="1472">
        <v>35000</v>
      </c>
      <c r="C521" s="1468">
        <v>3150</v>
      </c>
      <c r="D521" s="1473">
        <f t="shared" si="36"/>
        <v>35000</v>
      </c>
      <c r="E521" s="1544">
        <f t="shared" si="35"/>
        <v>35000</v>
      </c>
      <c r="F521" s="1473">
        <f t="shared" si="37"/>
        <v>0</v>
      </c>
      <c r="G521" s="1475">
        <f t="shared" si="38"/>
        <v>0</v>
      </c>
      <c r="J521" s="1476"/>
    </row>
    <row r="522" spans="2:10">
      <c r="B522" s="1472">
        <v>35000</v>
      </c>
      <c r="C522" s="1468">
        <v>3150</v>
      </c>
      <c r="D522" s="1473">
        <f t="shared" si="36"/>
        <v>35000</v>
      </c>
      <c r="E522" s="1544">
        <f t="shared" si="35"/>
        <v>35000</v>
      </c>
      <c r="F522" s="1473">
        <f t="shared" si="37"/>
        <v>0</v>
      </c>
      <c r="G522" s="1475">
        <f t="shared" si="38"/>
        <v>0</v>
      </c>
      <c r="J522" s="1476"/>
    </row>
    <row r="523" spans="2:10">
      <c r="B523" s="1472">
        <v>35000</v>
      </c>
      <c r="C523" s="1468">
        <v>3150</v>
      </c>
      <c r="D523" s="1473">
        <f t="shared" si="36"/>
        <v>35000</v>
      </c>
      <c r="E523" s="1544">
        <f t="shared" si="35"/>
        <v>35000</v>
      </c>
      <c r="F523" s="1473">
        <f t="shared" si="37"/>
        <v>0</v>
      </c>
      <c r="G523" s="1475">
        <f t="shared" si="38"/>
        <v>0</v>
      </c>
      <c r="J523" s="1476"/>
    </row>
    <row r="524" spans="2:10">
      <c r="B524" s="1472">
        <v>35000</v>
      </c>
      <c r="C524" s="1468">
        <v>3150</v>
      </c>
      <c r="D524" s="1473">
        <f t="shared" si="36"/>
        <v>35000</v>
      </c>
      <c r="E524" s="1544">
        <f t="shared" si="35"/>
        <v>35000</v>
      </c>
      <c r="F524" s="1473">
        <f t="shared" si="37"/>
        <v>0</v>
      </c>
      <c r="G524" s="1475">
        <f t="shared" si="38"/>
        <v>0</v>
      </c>
      <c r="J524" s="1476"/>
    </row>
    <row r="525" spans="2:10">
      <c r="B525" s="1472">
        <v>35000</v>
      </c>
      <c r="C525" s="1468">
        <v>3288</v>
      </c>
      <c r="D525" s="1473">
        <f t="shared" si="36"/>
        <v>35000</v>
      </c>
      <c r="E525" s="1544">
        <f t="shared" si="35"/>
        <v>35000</v>
      </c>
      <c r="F525" s="1473">
        <f t="shared" si="37"/>
        <v>0</v>
      </c>
      <c r="G525" s="1475">
        <f t="shared" si="38"/>
        <v>0</v>
      </c>
      <c r="J525" s="1476"/>
    </row>
    <row r="526" spans="2:10">
      <c r="B526" s="1472">
        <v>35100</v>
      </c>
      <c r="C526" s="1468">
        <v>3150</v>
      </c>
      <c r="D526" s="1473">
        <f t="shared" si="36"/>
        <v>36000</v>
      </c>
      <c r="E526" s="1519">
        <v>40000</v>
      </c>
      <c r="F526" s="1473">
        <f t="shared" si="37"/>
        <v>4900</v>
      </c>
      <c r="G526" s="1475">
        <f t="shared" si="38"/>
        <v>0.1396011396011396</v>
      </c>
      <c r="H526" s="1520">
        <v>53</v>
      </c>
      <c r="J526" s="1521">
        <f>AVERAGE(B526:B578)</f>
        <v>37261.339433962261</v>
      </c>
    </row>
    <row r="527" spans="2:10">
      <c r="B527" s="1472">
        <v>35120</v>
      </c>
      <c r="C527" s="1468">
        <v>3150</v>
      </c>
      <c r="D527" s="1473">
        <f t="shared" si="36"/>
        <v>36000</v>
      </c>
      <c r="E527" s="1519">
        <v>40000</v>
      </c>
      <c r="F527" s="1473">
        <f t="shared" si="37"/>
        <v>4880</v>
      </c>
      <c r="G527" s="1475">
        <f t="shared" si="38"/>
        <v>0.13895216400911162</v>
      </c>
      <c r="J527" s="1476"/>
    </row>
    <row r="528" spans="2:10">
      <c r="B528" s="1472">
        <v>35154.519999999997</v>
      </c>
      <c r="C528" s="1468">
        <v>3150</v>
      </c>
      <c r="D528" s="1473">
        <f t="shared" si="36"/>
        <v>36000</v>
      </c>
      <c r="E528" s="1519">
        <v>40000</v>
      </c>
      <c r="F528" s="1473">
        <f t="shared" si="37"/>
        <v>4845.4800000000032</v>
      </c>
      <c r="G528" s="1475">
        <f t="shared" si="38"/>
        <v>0.13783376931330604</v>
      </c>
      <c r="J528" s="1476"/>
    </row>
    <row r="529" spans="2:10">
      <c r="B529" s="1472">
        <v>35191.919999999998</v>
      </c>
      <c r="C529" s="1468">
        <v>3150</v>
      </c>
      <c r="D529" s="1473">
        <f t="shared" si="36"/>
        <v>36000</v>
      </c>
      <c r="E529" s="1519">
        <v>40000</v>
      </c>
      <c r="F529" s="1473">
        <f t="shared" si="37"/>
        <v>4808.0800000000017</v>
      </c>
      <c r="G529" s="1475">
        <f t="shared" si="38"/>
        <v>0.13662454336108976</v>
      </c>
      <c r="J529" s="1476"/>
    </row>
    <row r="530" spans="2:10">
      <c r="B530" s="1472">
        <v>35485</v>
      </c>
      <c r="C530" s="1468">
        <v>3150</v>
      </c>
      <c r="D530" s="1473">
        <f t="shared" si="36"/>
        <v>36000</v>
      </c>
      <c r="E530" s="1519">
        <v>40000</v>
      </c>
      <c r="F530" s="1473">
        <f t="shared" si="37"/>
        <v>4515</v>
      </c>
      <c r="G530" s="1475">
        <f t="shared" si="38"/>
        <v>0.12723686064534309</v>
      </c>
      <c r="J530" s="1476"/>
    </row>
    <row r="531" spans="2:10">
      <c r="B531" s="1472">
        <v>35485</v>
      </c>
      <c r="C531" s="1468">
        <v>3150</v>
      </c>
      <c r="D531" s="1473">
        <f t="shared" si="36"/>
        <v>36000</v>
      </c>
      <c r="E531" s="1519">
        <v>40000</v>
      </c>
      <c r="F531" s="1473">
        <f t="shared" si="37"/>
        <v>4515</v>
      </c>
      <c r="G531" s="1475">
        <f t="shared" si="38"/>
        <v>0.12723686064534309</v>
      </c>
      <c r="J531" s="1476"/>
    </row>
    <row r="532" spans="2:10">
      <c r="B532" s="1472">
        <v>35553</v>
      </c>
      <c r="C532" s="1468">
        <v>3150</v>
      </c>
      <c r="D532" s="1473">
        <f t="shared" si="36"/>
        <v>36000</v>
      </c>
      <c r="E532" s="1519">
        <v>40000</v>
      </c>
      <c r="F532" s="1473">
        <f t="shared" si="37"/>
        <v>4447</v>
      </c>
      <c r="G532" s="1475">
        <f t="shared" si="38"/>
        <v>0.12508086518718534</v>
      </c>
      <c r="J532" s="1476"/>
    </row>
    <row r="533" spans="2:10">
      <c r="B533" s="1472">
        <v>35886</v>
      </c>
      <c r="C533" s="1468">
        <v>3150</v>
      </c>
      <c r="D533" s="1473">
        <f t="shared" si="36"/>
        <v>36000</v>
      </c>
      <c r="E533" s="1519">
        <v>40000</v>
      </c>
      <c r="F533" s="1473">
        <f t="shared" si="37"/>
        <v>4114</v>
      </c>
      <c r="G533" s="1475">
        <f t="shared" si="38"/>
        <v>0.11464080699994426</v>
      </c>
      <c r="J533" s="1476"/>
    </row>
    <row r="534" spans="2:10">
      <c r="B534" s="1472">
        <v>36000</v>
      </c>
      <c r="C534" s="1468">
        <v>3150</v>
      </c>
      <c r="D534" s="1473">
        <f t="shared" si="36"/>
        <v>36000</v>
      </c>
      <c r="E534" s="1519">
        <v>40000</v>
      </c>
      <c r="F534" s="1473">
        <f t="shared" si="37"/>
        <v>4000</v>
      </c>
      <c r="G534" s="1475">
        <f t="shared" si="38"/>
        <v>0.1111111111111111</v>
      </c>
      <c r="J534" s="1476"/>
    </row>
    <row r="535" spans="2:10">
      <c r="B535" s="1472">
        <v>36000</v>
      </c>
      <c r="C535" s="1468">
        <v>3288</v>
      </c>
      <c r="D535" s="1473">
        <f t="shared" si="36"/>
        <v>36000</v>
      </c>
      <c r="E535" s="1519">
        <v>40000</v>
      </c>
      <c r="F535" s="1473">
        <f t="shared" si="37"/>
        <v>4000</v>
      </c>
      <c r="G535" s="1475">
        <f t="shared" si="38"/>
        <v>0.1111111111111111</v>
      </c>
      <c r="J535" s="1476"/>
    </row>
    <row r="536" spans="2:10">
      <c r="B536" s="1472">
        <v>36039</v>
      </c>
      <c r="C536" s="1468">
        <v>3150</v>
      </c>
      <c r="D536" s="1473">
        <f t="shared" si="36"/>
        <v>37000</v>
      </c>
      <c r="E536" s="1519">
        <v>40000</v>
      </c>
      <c r="F536" s="1473">
        <f t="shared" si="37"/>
        <v>3961</v>
      </c>
      <c r="G536" s="1475">
        <f t="shared" si="38"/>
        <v>0.10990871000860179</v>
      </c>
      <c r="J536" s="1476"/>
    </row>
    <row r="537" spans="2:10">
      <c r="B537" s="1472">
        <v>36098</v>
      </c>
      <c r="C537" s="1468">
        <v>3150</v>
      </c>
      <c r="D537" s="1473">
        <f t="shared" si="36"/>
        <v>37000</v>
      </c>
      <c r="E537" s="1519">
        <v>40000</v>
      </c>
      <c r="F537" s="1473">
        <f t="shared" si="37"/>
        <v>3902</v>
      </c>
      <c r="G537" s="1475">
        <f t="shared" si="38"/>
        <v>0.10809463128151144</v>
      </c>
      <c r="J537" s="1476"/>
    </row>
    <row r="538" spans="2:10">
      <c r="B538" s="1472">
        <v>36252</v>
      </c>
      <c r="C538" s="1468">
        <v>3150</v>
      </c>
      <c r="D538" s="1473">
        <f t="shared" si="36"/>
        <v>37000</v>
      </c>
      <c r="E538" s="1519">
        <v>40000</v>
      </c>
      <c r="F538" s="1473">
        <f t="shared" si="37"/>
        <v>3748</v>
      </c>
      <c r="G538" s="1475">
        <f t="shared" si="38"/>
        <v>0.10338739931589981</v>
      </c>
      <c r="J538" s="1476"/>
    </row>
    <row r="539" spans="2:10">
      <c r="B539" s="1472">
        <v>36263</v>
      </c>
      <c r="C539" s="1468">
        <v>3288</v>
      </c>
      <c r="D539" s="1473">
        <f t="shared" si="36"/>
        <v>37000</v>
      </c>
      <c r="E539" s="1519">
        <v>40000</v>
      </c>
      <c r="F539" s="1473">
        <f t="shared" si="37"/>
        <v>3737</v>
      </c>
      <c r="G539" s="1475">
        <f t="shared" si="38"/>
        <v>0.10305269834266333</v>
      </c>
      <c r="J539" s="1476"/>
    </row>
    <row r="540" spans="2:10">
      <c r="B540" s="1472">
        <v>36336</v>
      </c>
      <c r="C540" s="1468">
        <v>3150</v>
      </c>
      <c r="D540" s="1473">
        <f t="shared" si="36"/>
        <v>37000</v>
      </c>
      <c r="E540" s="1519">
        <v>40000</v>
      </c>
      <c r="F540" s="1473">
        <f t="shared" si="37"/>
        <v>3664</v>
      </c>
      <c r="G540" s="1475">
        <f t="shared" si="38"/>
        <v>0.10083663584324086</v>
      </c>
      <c r="J540" s="1476"/>
    </row>
    <row r="541" spans="2:10">
      <c r="B541" s="1472">
        <v>36340</v>
      </c>
      <c r="C541" s="1468">
        <v>3150</v>
      </c>
      <c r="D541" s="1473">
        <f t="shared" si="36"/>
        <v>37000</v>
      </c>
      <c r="E541" s="1519">
        <v>40000</v>
      </c>
      <c r="F541" s="1473">
        <f t="shared" si="37"/>
        <v>3660</v>
      </c>
      <c r="G541" s="1475">
        <f t="shared" si="38"/>
        <v>0.10071546505228399</v>
      </c>
      <c r="J541" s="1476"/>
    </row>
    <row r="542" spans="2:10">
      <c r="B542" s="1472">
        <v>36477</v>
      </c>
      <c r="C542" s="1468">
        <v>3288</v>
      </c>
      <c r="D542" s="1473">
        <f t="shared" si="36"/>
        <v>37000</v>
      </c>
      <c r="E542" s="1519">
        <v>40000</v>
      </c>
      <c r="F542" s="1473">
        <f t="shared" si="37"/>
        <v>3523</v>
      </c>
      <c r="G542" s="1475">
        <f t="shared" si="38"/>
        <v>9.6581407462236479E-2</v>
      </c>
      <c r="J542" s="1476"/>
    </row>
    <row r="543" spans="2:10">
      <c r="B543" s="1472">
        <v>36500</v>
      </c>
      <c r="C543" s="1468">
        <v>3150</v>
      </c>
      <c r="D543" s="1473">
        <f t="shared" si="36"/>
        <v>37000</v>
      </c>
      <c r="E543" s="1519">
        <v>40000</v>
      </c>
      <c r="F543" s="1473">
        <f t="shared" si="37"/>
        <v>3500</v>
      </c>
      <c r="G543" s="1475">
        <f t="shared" si="38"/>
        <v>9.5890410958904104E-2</v>
      </c>
      <c r="J543" s="1476"/>
    </row>
    <row r="544" spans="2:10">
      <c r="B544" s="1472">
        <v>36520</v>
      </c>
      <c r="C544" s="1468">
        <v>3150</v>
      </c>
      <c r="D544" s="1473">
        <f t="shared" si="36"/>
        <v>37000</v>
      </c>
      <c r="E544" s="1519">
        <v>40000</v>
      </c>
      <c r="F544" s="1473">
        <f t="shared" si="37"/>
        <v>3480</v>
      </c>
      <c r="G544" s="1475">
        <f t="shared" si="38"/>
        <v>9.529025191675794E-2</v>
      </c>
      <c r="J544" s="1476"/>
    </row>
    <row r="545" spans="2:10">
      <c r="B545" s="1472">
        <v>36556</v>
      </c>
      <c r="C545" s="1468">
        <v>3150</v>
      </c>
      <c r="D545" s="1473">
        <f t="shared" si="36"/>
        <v>37000</v>
      </c>
      <c r="E545" s="1519">
        <v>40000</v>
      </c>
      <c r="F545" s="1473">
        <f t="shared" si="37"/>
        <v>3444</v>
      </c>
      <c r="G545" s="1475">
        <f t="shared" si="38"/>
        <v>9.421162052741E-2</v>
      </c>
      <c r="J545" s="1476"/>
    </row>
    <row r="546" spans="2:10">
      <c r="B546" s="1472">
        <v>36556</v>
      </c>
      <c r="C546" s="1468">
        <v>3150</v>
      </c>
      <c r="D546" s="1473">
        <f t="shared" si="36"/>
        <v>37000</v>
      </c>
      <c r="E546" s="1519">
        <v>40000</v>
      </c>
      <c r="F546" s="1473">
        <f t="shared" si="37"/>
        <v>3444</v>
      </c>
      <c r="G546" s="1475">
        <f t="shared" si="38"/>
        <v>9.421162052741E-2</v>
      </c>
      <c r="J546" s="1476"/>
    </row>
    <row r="547" spans="2:10">
      <c r="B547" s="1472">
        <v>36556</v>
      </c>
      <c r="C547" s="1468">
        <v>3150</v>
      </c>
      <c r="D547" s="1473">
        <f t="shared" si="36"/>
        <v>37000</v>
      </c>
      <c r="E547" s="1519">
        <v>40000</v>
      </c>
      <c r="F547" s="1473">
        <f t="shared" si="37"/>
        <v>3444</v>
      </c>
      <c r="G547" s="1475">
        <f t="shared" si="38"/>
        <v>9.421162052741E-2</v>
      </c>
      <c r="J547" s="1476"/>
    </row>
    <row r="548" spans="2:10">
      <c r="B548" s="1472">
        <v>36562</v>
      </c>
      <c r="C548" s="1468">
        <v>3150</v>
      </c>
      <c r="D548" s="1473">
        <f t="shared" si="36"/>
        <v>37000</v>
      </c>
      <c r="E548" s="1519">
        <v>40000</v>
      </c>
      <c r="F548" s="1473">
        <f t="shared" si="37"/>
        <v>3438</v>
      </c>
      <c r="G548" s="1475">
        <f t="shared" si="38"/>
        <v>9.4032055139215573E-2</v>
      </c>
      <c r="J548" s="1476"/>
    </row>
    <row r="549" spans="2:10">
      <c r="B549" s="1472">
        <v>36600</v>
      </c>
      <c r="C549" s="1468">
        <v>3150</v>
      </c>
      <c r="D549" s="1473">
        <f t="shared" si="36"/>
        <v>37000</v>
      </c>
      <c r="E549" s="1519">
        <v>40000</v>
      </c>
      <c r="F549" s="1473">
        <f t="shared" si="37"/>
        <v>3400</v>
      </c>
      <c r="G549" s="1475">
        <f t="shared" si="38"/>
        <v>9.2896174863387984E-2</v>
      </c>
      <c r="J549" s="1476"/>
    </row>
    <row r="550" spans="2:10">
      <c r="B550" s="1472">
        <v>36642</v>
      </c>
      <c r="C550" s="1468">
        <v>3150</v>
      </c>
      <c r="D550" s="1473">
        <f t="shared" si="36"/>
        <v>37000</v>
      </c>
      <c r="E550" s="1519">
        <v>40000</v>
      </c>
      <c r="F550" s="1473">
        <f t="shared" si="37"/>
        <v>3358</v>
      </c>
      <c r="G550" s="1475">
        <f t="shared" si="38"/>
        <v>9.1643469242945252E-2</v>
      </c>
      <c r="J550" s="1476"/>
    </row>
    <row r="551" spans="2:10">
      <c r="B551" s="1472">
        <v>36674</v>
      </c>
      <c r="C551" s="1468">
        <v>3150</v>
      </c>
      <c r="D551" s="1473">
        <f t="shared" si="36"/>
        <v>37000</v>
      </c>
      <c r="E551" s="1519">
        <v>40000</v>
      </c>
      <c r="F551" s="1473">
        <f t="shared" si="37"/>
        <v>3326</v>
      </c>
      <c r="G551" s="1475">
        <f t="shared" si="38"/>
        <v>9.0690952718547199E-2</v>
      </c>
      <c r="J551" s="1476"/>
    </row>
    <row r="552" spans="2:10">
      <c r="B552" s="1472">
        <v>36736</v>
      </c>
      <c r="C552" s="1468">
        <v>3150</v>
      </c>
      <c r="D552" s="1473">
        <f t="shared" si="36"/>
        <v>37000</v>
      </c>
      <c r="E552" s="1519">
        <v>40000</v>
      </c>
      <c r="F552" s="1473">
        <f t="shared" si="37"/>
        <v>3264</v>
      </c>
      <c r="G552" s="1475">
        <f t="shared" si="38"/>
        <v>8.885017421602788E-2</v>
      </c>
      <c r="J552" s="1476"/>
    </row>
    <row r="553" spans="2:10">
      <c r="B553" s="1472">
        <v>36764.400000000001</v>
      </c>
      <c r="C553" s="1468">
        <v>3150</v>
      </c>
      <c r="D553" s="1473">
        <f t="shared" si="36"/>
        <v>37000</v>
      </c>
      <c r="E553" s="1519">
        <v>40000</v>
      </c>
      <c r="F553" s="1473">
        <f t="shared" si="37"/>
        <v>3235.5999999999985</v>
      </c>
      <c r="G553" s="1475">
        <f t="shared" si="38"/>
        <v>8.800905223531455E-2</v>
      </c>
      <c r="J553" s="1476"/>
    </row>
    <row r="554" spans="2:10">
      <c r="B554" s="1472">
        <v>36814</v>
      </c>
      <c r="C554" s="1468">
        <v>3150</v>
      </c>
      <c r="D554" s="1473">
        <f t="shared" si="36"/>
        <v>37000</v>
      </c>
      <c r="E554" s="1519">
        <v>40000</v>
      </c>
      <c r="F554" s="1473">
        <f t="shared" si="37"/>
        <v>3186</v>
      </c>
      <c r="G554" s="1475">
        <f t="shared" si="38"/>
        <v>8.6543162927147282E-2</v>
      </c>
      <c r="J554" s="1476"/>
    </row>
    <row r="555" spans="2:10">
      <c r="B555" s="1472">
        <v>37000</v>
      </c>
      <c r="C555" s="1468">
        <v>3150</v>
      </c>
      <c r="D555" s="1473">
        <f t="shared" si="36"/>
        <v>37000</v>
      </c>
      <c r="E555" s="1519">
        <v>40000</v>
      </c>
      <c r="F555" s="1473">
        <f t="shared" si="37"/>
        <v>3000</v>
      </c>
      <c r="G555" s="1475">
        <f t="shared" si="38"/>
        <v>8.1081081081081086E-2</v>
      </c>
      <c r="J555" s="1476"/>
    </row>
    <row r="556" spans="2:10">
      <c r="B556" s="1472">
        <v>37002</v>
      </c>
      <c r="C556" s="1468">
        <v>3150</v>
      </c>
      <c r="D556" s="1473">
        <f t="shared" si="36"/>
        <v>38000</v>
      </c>
      <c r="E556" s="1519">
        <v>40000</v>
      </c>
      <c r="F556" s="1473">
        <f t="shared" si="37"/>
        <v>2998</v>
      </c>
      <c r="G556" s="1475">
        <f t="shared" si="38"/>
        <v>8.1022647424463537E-2</v>
      </c>
      <c r="J556" s="1476"/>
    </row>
    <row r="557" spans="2:10">
      <c r="B557" s="1472">
        <v>37047</v>
      </c>
      <c r="C557" s="1468">
        <v>3150</v>
      </c>
      <c r="D557" s="1473">
        <f t="shared" si="36"/>
        <v>38000</v>
      </c>
      <c r="E557" s="1519">
        <v>40000</v>
      </c>
      <c r="F557" s="1473">
        <f t="shared" si="37"/>
        <v>2953</v>
      </c>
      <c r="G557" s="1475">
        <f t="shared" si="38"/>
        <v>7.9709558128863336E-2</v>
      </c>
      <c r="J557" s="1476"/>
    </row>
    <row r="558" spans="2:10">
      <c r="B558" s="1472">
        <v>37087</v>
      </c>
      <c r="C558" s="1468">
        <v>3150</v>
      </c>
      <c r="D558" s="1473">
        <f t="shared" si="36"/>
        <v>38000</v>
      </c>
      <c r="E558" s="1519">
        <v>40000</v>
      </c>
      <c r="F558" s="1473">
        <f t="shared" si="37"/>
        <v>2913</v>
      </c>
      <c r="G558" s="1475">
        <f t="shared" si="38"/>
        <v>7.8545042737347318E-2</v>
      </c>
      <c r="J558" s="1476"/>
    </row>
    <row r="559" spans="2:10">
      <c r="B559" s="1472">
        <v>37100</v>
      </c>
      <c r="C559" s="1468">
        <v>3150</v>
      </c>
      <c r="D559" s="1473">
        <f t="shared" si="36"/>
        <v>38000</v>
      </c>
      <c r="E559" s="1519">
        <v>40000</v>
      </c>
      <c r="F559" s="1473">
        <f t="shared" si="37"/>
        <v>2900</v>
      </c>
      <c r="G559" s="1475">
        <f t="shared" si="38"/>
        <v>7.8167115902964962E-2</v>
      </c>
      <c r="J559" s="1476"/>
    </row>
    <row r="560" spans="2:10">
      <c r="B560" s="1472">
        <v>37500</v>
      </c>
      <c r="C560" s="1468">
        <v>3288</v>
      </c>
      <c r="D560" s="1473">
        <f t="shared" si="36"/>
        <v>38000</v>
      </c>
      <c r="E560" s="1519">
        <f t="shared" ref="E560:E578" si="39">IF(B560&lt;=40000,40000)</f>
        <v>40000</v>
      </c>
      <c r="F560" s="1473">
        <f t="shared" si="37"/>
        <v>2500</v>
      </c>
      <c r="G560" s="1475">
        <f t="shared" si="38"/>
        <v>6.6666666666666666E-2</v>
      </c>
      <c r="J560" s="1476"/>
    </row>
    <row r="561" spans="2:10">
      <c r="B561" s="1472">
        <v>37785</v>
      </c>
      <c r="C561" s="1468">
        <v>3150</v>
      </c>
      <c r="D561" s="1473">
        <f t="shared" si="36"/>
        <v>38000</v>
      </c>
      <c r="E561" s="1519">
        <f t="shared" si="39"/>
        <v>40000</v>
      </c>
      <c r="F561" s="1473">
        <f t="shared" si="37"/>
        <v>2215</v>
      </c>
      <c r="G561" s="1475">
        <f t="shared" si="38"/>
        <v>5.86211459573905E-2</v>
      </c>
      <c r="J561" s="1476"/>
    </row>
    <row r="562" spans="2:10">
      <c r="B562" s="1472">
        <v>37800</v>
      </c>
      <c r="C562" s="1468">
        <v>3150</v>
      </c>
      <c r="D562" s="1473">
        <f t="shared" si="36"/>
        <v>38000</v>
      </c>
      <c r="E562" s="1519">
        <f t="shared" si="39"/>
        <v>40000</v>
      </c>
      <c r="F562" s="1473">
        <f t="shared" si="37"/>
        <v>2200</v>
      </c>
      <c r="G562" s="1475">
        <f t="shared" si="38"/>
        <v>5.8201058201058198E-2</v>
      </c>
      <c r="J562" s="1476"/>
    </row>
    <row r="563" spans="2:10">
      <c r="B563" s="1472">
        <v>37842</v>
      </c>
      <c r="C563" s="1468">
        <v>3150</v>
      </c>
      <c r="D563" s="1473">
        <f t="shared" si="36"/>
        <v>38000</v>
      </c>
      <c r="E563" s="1519">
        <f t="shared" si="39"/>
        <v>40000</v>
      </c>
      <c r="F563" s="1473">
        <f t="shared" si="37"/>
        <v>2158</v>
      </c>
      <c r="G563" s="1475">
        <f t="shared" si="38"/>
        <v>5.70265842185931E-2</v>
      </c>
      <c r="J563" s="1476"/>
    </row>
    <row r="564" spans="2:10">
      <c r="B564" s="1472">
        <v>38000.15</v>
      </c>
      <c r="C564" s="1468">
        <v>3150</v>
      </c>
      <c r="D564" s="1473">
        <f t="shared" si="36"/>
        <v>39000</v>
      </c>
      <c r="E564" s="1519">
        <f t="shared" si="39"/>
        <v>40000</v>
      </c>
      <c r="F564" s="1473">
        <f t="shared" si="37"/>
        <v>1999.8499999999985</v>
      </c>
      <c r="G564" s="1475">
        <f t="shared" si="38"/>
        <v>5.2627423839116387E-2</v>
      </c>
      <c r="J564" s="1476"/>
    </row>
    <row r="565" spans="2:10">
      <c r="B565" s="1472">
        <v>38248</v>
      </c>
      <c r="C565" s="1468">
        <v>3150</v>
      </c>
      <c r="D565" s="1473">
        <f t="shared" si="36"/>
        <v>39000</v>
      </c>
      <c r="E565" s="1519">
        <f t="shared" si="39"/>
        <v>40000</v>
      </c>
      <c r="F565" s="1473">
        <f t="shared" si="37"/>
        <v>1752</v>
      </c>
      <c r="G565" s="1475">
        <f t="shared" si="38"/>
        <v>4.580631667015269E-2</v>
      </c>
      <c r="J565" s="1476"/>
    </row>
    <row r="566" spans="2:10">
      <c r="B566" s="1472">
        <v>38532</v>
      </c>
      <c r="C566" s="1468">
        <v>3150</v>
      </c>
      <c r="D566" s="1473">
        <f t="shared" si="36"/>
        <v>39000</v>
      </c>
      <c r="E566" s="1519">
        <f t="shared" si="39"/>
        <v>40000</v>
      </c>
      <c r="F566" s="1473">
        <f t="shared" si="37"/>
        <v>1468</v>
      </c>
      <c r="G566" s="1475">
        <f t="shared" si="38"/>
        <v>3.8098204090106925E-2</v>
      </c>
      <c r="J566" s="1476"/>
    </row>
    <row r="567" spans="2:10">
      <c r="B567" s="1472">
        <v>38728</v>
      </c>
      <c r="C567" s="1468">
        <v>3150</v>
      </c>
      <c r="D567" s="1473">
        <f t="shared" si="36"/>
        <v>39000</v>
      </c>
      <c r="E567" s="1519">
        <f t="shared" si="39"/>
        <v>40000</v>
      </c>
      <c r="F567" s="1473">
        <f t="shared" si="37"/>
        <v>1272</v>
      </c>
      <c r="G567" s="1475">
        <f t="shared" si="38"/>
        <v>3.2844453625284036E-2</v>
      </c>
      <c r="J567" s="1476"/>
    </row>
    <row r="568" spans="2:10">
      <c r="B568" s="1472">
        <v>38894</v>
      </c>
      <c r="C568" s="1468">
        <v>3150</v>
      </c>
      <c r="D568" s="1473">
        <f t="shared" si="36"/>
        <v>39000</v>
      </c>
      <c r="E568" s="1519">
        <f t="shared" si="39"/>
        <v>40000</v>
      </c>
      <c r="F568" s="1473">
        <f t="shared" si="37"/>
        <v>1106</v>
      </c>
      <c r="G568" s="1475">
        <f t="shared" si="38"/>
        <v>2.8436262662621482E-2</v>
      </c>
      <c r="J568" s="1476"/>
    </row>
    <row r="569" spans="2:10">
      <c r="B569" s="1472">
        <v>39480</v>
      </c>
      <c r="C569" s="1468">
        <v>3150</v>
      </c>
      <c r="D569" s="1473">
        <f t="shared" si="36"/>
        <v>40000</v>
      </c>
      <c r="E569" s="1519">
        <f t="shared" si="39"/>
        <v>40000</v>
      </c>
      <c r="F569" s="1473">
        <f t="shared" si="37"/>
        <v>520</v>
      </c>
      <c r="G569" s="1475">
        <f t="shared" si="38"/>
        <v>1.3171225937183385E-2</v>
      </c>
      <c r="J569" s="1476"/>
    </row>
    <row r="570" spans="2:10">
      <c r="B570" s="1472">
        <v>39600</v>
      </c>
      <c r="C570" s="1468">
        <v>3288</v>
      </c>
      <c r="D570" s="1473">
        <f t="shared" si="36"/>
        <v>40000</v>
      </c>
      <c r="E570" s="1519">
        <f t="shared" si="39"/>
        <v>40000</v>
      </c>
      <c r="F570" s="1473">
        <f t="shared" si="37"/>
        <v>400</v>
      </c>
      <c r="G570" s="1475">
        <f t="shared" si="38"/>
        <v>1.0101010101010102E-2</v>
      </c>
      <c r="J570" s="1476"/>
    </row>
    <row r="571" spans="2:10">
      <c r="B571" s="1472">
        <v>39644</v>
      </c>
      <c r="C571" s="1468">
        <v>3150</v>
      </c>
      <c r="D571" s="1473">
        <f t="shared" si="36"/>
        <v>40000</v>
      </c>
      <c r="E571" s="1519">
        <f t="shared" si="39"/>
        <v>40000</v>
      </c>
      <c r="F571" s="1473">
        <f t="shared" si="37"/>
        <v>356</v>
      </c>
      <c r="G571" s="1475">
        <f t="shared" si="38"/>
        <v>8.9799212995661393E-3</v>
      </c>
      <c r="J571" s="1476"/>
    </row>
    <row r="572" spans="2:10">
      <c r="B572" s="1472">
        <v>39648</v>
      </c>
      <c r="C572" s="1468">
        <v>3150</v>
      </c>
      <c r="D572" s="1473">
        <f t="shared" si="36"/>
        <v>40000</v>
      </c>
      <c r="E572" s="1519">
        <f t="shared" si="39"/>
        <v>40000</v>
      </c>
      <c r="F572" s="1473">
        <f t="shared" si="37"/>
        <v>352</v>
      </c>
      <c r="G572" s="1475">
        <f t="shared" si="38"/>
        <v>8.8781275221953195E-3</v>
      </c>
      <c r="J572" s="1476"/>
    </row>
    <row r="573" spans="2:10">
      <c r="B573" s="1472">
        <v>39653</v>
      </c>
      <c r="C573" s="1468">
        <v>3288</v>
      </c>
      <c r="D573" s="1473">
        <f t="shared" si="36"/>
        <v>40000</v>
      </c>
      <c r="E573" s="1519">
        <f t="shared" si="39"/>
        <v>40000</v>
      </c>
      <c r="F573" s="1473">
        <f t="shared" si="37"/>
        <v>347</v>
      </c>
      <c r="G573" s="1475">
        <f t="shared" si="38"/>
        <v>8.7509141805159757E-3</v>
      </c>
      <c r="J573" s="1476"/>
    </row>
    <row r="574" spans="2:10">
      <c r="B574" s="1472">
        <v>40000</v>
      </c>
      <c r="C574" s="1468">
        <v>3150</v>
      </c>
      <c r="D574" s="1473">
        <f t="shared" si="36"/>
        <v>40000</v>
      </c>
      <c r="E574" s="1519">
        <f t="shared" si="39"/>
        <v>40000</v>
      </c>
      <c r="F574" s="1473">
        <f t="shared" si="37"/>
        <v>0</v>
      </c>
      <c r="G574" s="1475">
        <f t="shared" si="38"/>
        <v>0</v>
      </c>
      <c r="J574" s="1476"/>
    </row>
    <row r="575" spans="2:10">
      <c r="B575" s="1472">
        <v>40000</v>
      </c>
      <c r="C575" s="1468">
        <v>3150</v>
      </c>
      <c r="D575" s="1473">
        <f t="shared" si="36"/>
        <v>40000</v>
      </c>
      <c r="E575" s="1519">
        <f t="shared" si="39"/>
        <v>40000</v>
      </c>
      <c r="F575" s="1473">
        <f t="shared" si="37"/>
        <v>0</v>
      </c>
      <c r="G575" s="1475">
        <f t="shared" si="38"/>
        <v>0</v>
      </c>
      <c r="J575" s="1476"/>
    </row>
    <row r="576" spans="2:10">
      <c r="B576" s="1472">
        <v>40000</v>
      </c>
      <c r="C576" s="1468">
        <v>3150</v>
      </c>
      <c r="D576" s="1473">
        <f t="shared" si="36"/>
        <v>40000</v>
      </c>
      <c r="E576" s="1519">
        <f t="shared" si="39"/>
        <v>40000</v>
      </c>
      <c r="F576" s="1473">
        <f t="shared" si="37"/>
        <v>0</v>
      </c>
      <c r="G576" s="1475">
        <f t="shared" si="38"/>
        <v>0</v>
      </c>
      <c r="J576" s="1476"/>
    </row>
    <row r="577" spans="2:10">
      <c r="B577" s="1472">
        <v>40000</v>
      </c>
      <c r="C577" s="1468">
        <v>3150</v>
      </c>
      <c r="D577" s="1473">
        <f t="shared" si="36"/>
        <v>40000</v>
      </c>
      <c r="E577" s="1519">
        <f t="shared" si="39"/>
        <v>40000</v>
      </c>
      <c r="F577" s="1473">
        <f t="shared" si="37"/>
        <v>0</v>
      </c>
      <c r="G577" s="1475">
        <f t="shared" si="38"/>
        <v>0</v>
      </c>
      <c r="J577" s="1476"/>
    </row>
    <row r="578" spans="2:10">
      <c r="B578" s="1472">
        <v>40000</v>
      </c>
      <c r="C578" s="1468">
        <v>3150</v>
      </c>
      <c r="D578" s="1473">
        <f t="shared" ref="D578:D620" si="40">ROUNDUP(B578,-3)</f>
        <v>40000</v>
      </c>
      <c r="E578" s="1519">
        <f t="shared" si="39"/>
        <v>40000</v>
      </c>
      <c r="F578" s="1473">
        <f t="shared" ref="F578:F620" si="41">E578-B578</f>
        <v>0</v>
      </c>
      <c r="G578" s="1475">
        <f t="shared" ref="G578:G620" si="42">F578/B578</f>
        <v>0</v>
      </c>
      <c r="J578" s="1476"/>
    </row>
    <row r="579" spans="2:10">
      <c r="B579" s="1472">
        <v>40016</v>
      </c>
      <c r="C579" s="1468">
        <v>3288</v>
      </c>
      <c r="D579" s="1473">
        <f t="shared" si="40"/>
        <v>41000</v>
      </c>
      <c r="E579" s="1545">
        <f t="shared" ref="E579:E605" si="43">IF(B579&lt;=45000,45000)</f>
        <v>45000</v>
      </c>
      <c r="F579" s="1473">
        <f t="shared" si="41"/>
        <v>4984</v>
      </c>
      <c r="G579" s="1475">
        <f t="shared" si="42"/>
        <v>0.12455017992802879</v>
      </c>
      <c r="H579" s="1520">
        <v>27</v>
      </c>
      <c r="J579" s="1521">
        <f>AVERAGE(B579:B605)</f>
        <v>42088.912962962961</v>
      </c>
    </row>
    <row r="580" spans="2:10">
      <c r="B580" s="1472">
        <v>40150</v>
      </c>
      <c r="C580" s="1468">
        <v>3150</v>
      </c>
      <c r="D580" s="1473">
        <f t="shared" si="40"/>
        <v>41000</v>
      </c>
      <c r="E580" s="1545">
        <f t="shared" si="43"/>
        <v>45000</v>
      </c>
      <c r="F580" s="1473">
        <f t="shared" si="41"/>
        <v>4850</v>
      </c>
      <c r="G580" s="1475">
        <f t="shared" si="42"/>
        <v>0.12079701120797011</v>
      </c>
      <c r="J580" s="1476"/>
    </row>
    <row r="581" spans="2:10">
      <c r="B581" s="1472">
        <v>40240</v>
      </c>
      <c r="C581" s="1468">
        <v>3150</v>
      </c>
      <c r="D581" s="1473">
        <f t="shared" si="40"/>
        <v>41000</v>
      </c>
      <c r="E581" s="1545">
        <f t="shared" si="43"/>
        <v>45000</v>
      </c>
      <c r="F581" s="1473">
        <f t="shared" si="41"/>
        <v>4760</v>
      </c>
      <c r="G581" s="1475">
        <f t="shared" si="42"/>
        <v>0.11829025844930417</v>
      </c>
      <c r="J581" s="1476"/>
    </row>
    <row r="582" spans="2:10">
      <c r="B582" s="1472">
        <v>40600</v>
      </c>
      <c r="C582" s="1468">
        <v>3150</v>
      </c>
      <c r="D582" s="1473">
        <f t="shared" si="40"/>
        <v>41000</v>
      </c>
      <c r="E582" s="1545">
        <f t="shared" si="43"/>
        <v>45000</v>
      </c>
      <c r="F582" s="1473">
        <f t="shared" si="41"/>
        <v>4400</v>
      </c>
      <c r="G582" s="1475">
        <f t="shared" si="42"/>
        <v>0.10837438423645321</v>
      </c>
      <c r="J582" s="1476"/>
    </row>
    <row r="583" spans="2:10">
      <c r="B583" s="1472">
        <v>40674</v>
      </c>
      <c r="C583" s="1468">
        <v>3150</v>
      </c>
      <c r="D583" s="1473">
        <f t="shared" si="40"/>
        <v>41000</v>
      </c>
      <c r="E583" s="1545">
        <f t="shared" si="43"/>
        <v>45000</v>
      </c>
      <c r="F583" s="1473">
        <f t="shared" si="41"/>
        <v>4326</v>
      </c>
      <c r="G583" s="1475">
        <f t="shared" si="42"/>
        <v>0.10635786989231449</v>
      </c>
      <c r="J583" s="1476"/>
    </row>
    <row r="584" spans="2:10">
      <c r="B584" s="1472">
        <v>40818</v>
      </c>
      <c r="C584" s="1468">
        <v>3150</v>
      </c>
      <c r="D584" s="1473">
        <f t="shared" si="40"/>
        <v>41000</v>
      </c>
      <c r="E584" s="1545">
        <f t="shared" si="43"/>
        <v>45000</v>
      </c>
      <c r="F584" s="1473">
        <f t="shared" si="41"/>
        <v>4182</v>
      </c>
      <c r="G584" s="1475">
        <f t="shared" si="42"/>
        <v>0.10245479935322652</v>
      </c>
      <c r="J584" s="1476"/>
    </row>
    <row r="585" spans="2:10">
      <c r="B585" s="1472">
        <v>40836</v>
      </c>
      <c r="C585" s="1468">
        <v>3150</v>
      </c>
      <c r="D585" s="1473">
        <f t="shared" si="40"/>
        <v>41000</v>
      </c>
      <c r="E585" s="1545">
        <f t="shared" si="43"/>
        <v>45000</v>
      </c>
      <c r="F585" s="1473">
        <f t="shared" si="41"/>
        <v>4164</v>
      </c>
      <c r="G585" s="1475">
        <f t="shared" si="42"/>
        <v>0.10196885101381134</v>
      </c>
      <c r="J585" s="1476"/>
    </row>
    <row r="586" spans="2:10">
      <c r="B586" s="1472">
        <v>41000</v>
      </c>
      <c r="C586" s="1468">
        <v>3150</v>
      </c>
      <c r="D586" s="1473">
        <f t="shared" si="40"/>
        <v>41000</v>
      </c>
      <c r="E586" s="1545">
        <f t="shared" si="43"/>
        <v>45000</v>
      </c>
      <c r="F586" s="1473">
        <f t="shared" si="41"/>
        <v>4000</v>
      </c>
      <c r="G586" s="1475">
        <f t="shared" si="42"/>
        <v>9.7560975609756101E-2</v>
      </c>
      <c r="J586" s="1476"/>
    </row>
    <row r="587" spans="2:10">
      <c r="B587" s="1472">
        <v>41000</v>
      </c>
      <c r="C587" s="1468">
        <v>3150</v>
      </c>
      <c r="D587" s="1473">
        <f t="shared" si="40"/>
        <v>41000</v>
      </c>
      <c r="E587" s="1545">
        <f t="shared" si="43"/>
        <v>45000</v>
      </c>
      <c r="F587" s="1473">
        <f t="shared" si="41"/>
        <v>4000</v>
      </c>
      <c r="G587" s="1475">
        <f t="shared" si="42"/>
        <v>9.7560975609756101E-2</v>
      </c>
      <c r="J587" s="1476"/>
    </row>
    <row r="588" spans="2:10">
      <c r="B588" s="1472">
        <v>41000</v>
      </c>
      <c r="C588" s="1468">
        <v>3150</v>
      </c>
      <c r="D588" s="1473">
        <f t="shared" si="40"/>
        <v>41000</v>
      </c>
      <c r="E588" s="1545">
        <f t="shared" si="43"/>
        <v>45000</v>
      </c>
      <c r="F588" s="1473">
        <f t="shared" si="41"/>
        <v>4000</v>
      </c>
      <c r="G588" s="1475">
        <f t="shared" si="42"/>
        <v>9.7560975609756101E-2</v>
      </c>
      <c r="J588" s="1476"/>
    </row>
    <row r="589" spans="2:10">
      <c r="B589" s="1472">
        <v>41060</v>
      </c>
      <c r="C589" s="1468">
        <v>3150</v>
      </c>
      <c r="D589" s="1473">
        <f t="shared" si="40"/>
        <v>42000</v>
      </c>
      <c r="E589" s="1545">
        <f t="shared" si="43"/>
        <v>45000</v>
      </c>
      <c r="F589" s="1473">
        <f t="shared" si="41"/>
        <v>3940</v>
      </c>
      <c r="G589" s="1475">
        <f t="shared" si="42"/>
        <v>9.5957135898684848E-2</v>
      </c>
      <c r="J589" s="1476"/>
    </row>
    <row r="590" spans="2:10">
      <c r="B590" s="1472">
        <v>41240</v>
      </c>
      <c r="C590" s="1468">
        <v>3150</v>
      </c>
      <c r="D590" s="1473">
        <f t="shared" si="40"/>
        <v>42000</v>
      </c>
      <c r="E590" s="1545">
        <f t="shared" si="43"/>
        <v>45000</v>
      </c>
      <c r="F590" s="1473">
        <f t="shared" si="41"/>
        <v>3760</v>
      </c>
      <c r="G590" s="1475">
        <f t="shared" si="42"/>
        <v>9.1173617846750724E-2</v>
      </c>
      <c r="J590" s="1476"/>
    </row>
    <row r="591" spans="2:10">
      <c r="B591" s="1472">
        <v>41500</v>
      </c>
      <c r="C591" s="1468">
        <v>3150</v>
      </c>
      <c r="D591" s="1473">
        <f t="shared" si="40"/>
        <v>42000</v>
      </c>
      <c r="E591" s="1545">
        <f t="shared" si="43"/>
        <v>45000</v>
      </c>
      <c r="F591" s="1473">
        <f t="shared" si="41"/>
        <v>3500</v>
      </c>
      <c r="G591" s="1475">
        <f t="shared" si="42"/>
        <v>8.4337349397590355E-2</v>
      </c>
      <c r="J591" s="1476"/>
    </row>
    <row r="592" spans="2:10">
      <c r="B592" s="1472">
        <v>41800</v>
      </c>
      <c r="C592" s="1468">
        <v>3150</v>
      </c>
      <c r="D592" s="1473">
        <f t="shared" si="40"/>
        <v>42000</v>
      </c>
      <c r="E592" s="1545">
        <f t="shared" si="43"/>
        <v>45000</v>
      </c>
      <c r="F592" s="1473">
        <f t="shared" si="41"/>
        <v>3200</v>
      </c>
      <c r="G592" s="1475">
        <f t="shared" si="42"/>
        <v>7.6555023923444973E-2</v>
      </c>
      <c r="J592" s="1476"/>
    </row>
    <row r="593" spans="2:10">
      <c r="B593" s="1472">
        <v>42000</v>
      </c>
      <c r="C593" s="1468">
        <v>3150</v>
      </c>
      <c r="D593" s="1473">
        <f t="shared" si="40"/>
        <v>42000</v>
      </c>
      <c r="E593" s="1545">
        <f t="shared" si="43"/>
        <v>45000</v>
      </c>
      <c r="F593" s="1473">
        <f t="shared" si="41"/>
        <v>3000</v>
      </c>
      <c r="G593" s="1475">
        <f t="shared" si="42"/>
        <v>7.1428571428571425E-2</v>
      </c>
      <c r="J593" s="1476"/>
    </row>
    <row r="594" spans="2:10">
      <c r="B594" s="1472">
        <v>42100</v>
      </c>
      <c r="C594" s="1468">
        <v>3150</v>
      </c>
      <c r="D594" s="1473">
        <f t="shared" si="40"/>
        <v>43000</v>
      </c>
      <c r="E594" s="1545">
        <f t="shared" si="43"/>
        <v>45000</v>
      </c>
      <c r="F594" s="1473">
        <f t="shared" si="41"/>
        <v>2900</v>
      </c>
      <c r="G594" s="1475">
        <f t="shared" si="42"/>
        <v>6.8883610451306407E-2</v>
      </c>
      <c r="J594" s="1476"/>
    </row>
    <row r="595" spans="2:10">
      <c r="B595" s="1472">
        <v>42365</v>
      </c>
      <c r="C595" s="1468">
        <v>3150</v>
      </c>
      <c r="D595" s="1473">
        <f t="shared" si="40"/>
        <v>43000</v>
      </c>
      <c r="E595" s="1545">
        <f t="shared" si="43"/>
        <v>45000</v>
      </c>
      <c r="F595" s="1473">
        <f t="shared" si="41"/>
        <v>2635</v>
      </c>
      <c r="G595" s="1475">
        <f t="shared" si="42"/>
        <v>6.2197568747787091E-2</v>
      </c>
      <c r="J595" s="1476"/>
    </row>
    <row r="596" spans="2:10">
      <c r="B596" s="1472">
        <v>42500</v>
      </c>
      <c r="C596" s="1468">
        <v>3150</v>
      </c>
      <c r="D596" s="1473">
        <f t="shared" si="40"/>
        <v>43000</v>
      </c>
      <c r="E596" s="1545">
        <f t="shared" si="43"/>
        <v>45000</v>
      </c>
      <c r="F596" s="1473">
        <f t="shared" si="41"/>
        <v>2500</v>
      </c>
      <c r="G596" s="1475">
        <f t="shared" si="42"/>
        <v>5.8823529411764705E-2</v>
      </c>
      <c r="J596" s="1476"/>
    </row>
    <row r="597" spans="2:10">
      <c r="B597" s="1472">
        <v>42740</v>
      </c>
      <c r="C597" s="1468">
        <v>3150</v>
      </c>
      <c r="D597" s="1473">
        <f t="shared" si="40"/>
        <v>43000</v>
      </c>
      <c r="E597" s="1545">
        <f t="shared" si="43"/>
        <v>45000</v>
      </c>
      <c r="F597" s="1473">
        <f t="shared" si="41"/>
        <v>2260</v>
      </c>
      <c r="G597" s="1475">
        <f t="shared" si="42"/>
        <v>5.2877866167524566E-2</v>
      </c>
      <c r="J597" s="1476"/>
    </row>
    <row r="598" spans="2:10">
      <c r="B598" s="1472">
        <v>43000.65</v>
      </c>
      <c r="C598" s="1468">
        <v>3150</v>
      </c>
      <c r="D598" s="1473">
        <f t="shared" si="40"/>
        <v>44000</v>
      </c>
      <c r="E598" s="1545">
        <f t="shared" si="43"/>
        <v>45000</v>
      </c>
      <c r="F598" s="1473">
        <f t="shared" si="41"/>
        <v>1999.3499999999985</v>
      </c>
      <c r="G598" s="1475">
        <f t="shared" si="42"/>
        <v>4.6495808784285782E-2</v>
      </c>
      <c r="J598" s="1476"/>
    </row>
    <row r="599" spans="2:10">
      <c r="B599" s="1472">
        <v>43200</v>
      </c>
      <c r="C599" s="1468">
        <v>3150</v>
      </c>
      <c r="D599" s="1473">
        <f t="shared" si="40"/>
        <v>44000</v>
      </c>
      <c r="E599" s="1545">
        <f t="shared" si="43"/>
        <v>45000</v>
      </c>
      <c r="F599" s="1473">
        <f t="shared" si="41"/>
        <v>1800</v>
      </c>
      <c r="G599" s="1475">
        <f t="shared" si="42"/>
        <v>4.1666666666666664E-2</v>
      </c>
      <c r="J599" s="1476"/>
    </row>
    <row r="600" spans="2:10">
      <c r="B600" s="1472">
        <v>43491</v>
      </c>
      <c r="C600" s="1468">
        <v>3150</v>
      </c>
      <c r="D600" s="1473">
        <f t="shared" si="40"/>
        <v>44000</v>
      </c>
      <c r="E600" s="1545">
        <f t="shared" si="43"/>
        <v>45000</v>
      </c>
      <c r="F600" s="1473">
        <f t="shared" si="41"/>
        <v>1509</v>
      </c>
      <c r="G600" s="1475">
        <f t="shared" si="42"/>
        <v>3.4696833827688491E-2</v>
      </c>
      <c r="J600" s="1476"/>
    </row>
    <row r="601" spans="2:10">
      <c r="B601" s="1472">
        <v>43810</v>
      </c>
      <c r="C601" s="1468">
        <v>3150</v>
      </c>
      <c r="D601" s="1473">
        <f t="shared" si="40"/>
        <v>44000</v>
      </c>
      <c r="E601" s="1545">
        <f t="shared" si="43"/>
        <v>45000</v>
      </c>
      <c r="F601" s="1473">
        <f t="shared" si="41"/>
        <v>1190</v>
      </c>
      <c r="G601" s="1475">
        <f t="shared" si="42"/>
        <v>2.7162748230997489E-2</v>
      </c>
      <c r="J601" s="1476"/>
    </row>
    <row r="602" spans="2:10">
      <c r="B602" s="1472">
        <v>44460</v>
      </c>
      <c r="C602" s="1468">
        <v>3150</v>
      </c>
      <c r="D602" s="1473">
        <f t="shared" si="40"/>
        <v>45000</v>
      </c>
      <c r="E602" s="1545">
        <f t="shared" si="43"/>
        <v>45000</v>
      </c>
      <c r="F602" s="1473">
        <f t="shared" si="41"/>
        <v>540</v>
      </c>
      <c r="G602" s="1475">
        <f t="shared" si="42"/>
        <v>1.2145748987854251E-2</v>
      </c>
      <c r="J602" s="1476"/>
    </row>
    <row r="603" spans="2:10">
      <c r="B603" s="1472">
        <v>44800</v>
      </c>
      <c r="C603" s="1468">
        <v>3150</v>
      </c>
      <c r="D603" s="1473">
        <f t="shared" si="40"/>
        <v>45000</v>
      </c>
      <c r="E603" s="1545">
        <f t="shared" si="43"/>
        <v>45000</v>
      </c>
      <c r="F603" s="1473">
        <f t="shared" si="41"/>
        <v>200</v>
      </c>
      <c r="G603" s="1475">
        <f t="shared" si="42"/>
        <v>4.464285714285714E-3</v>
      </c>
      <c r="J603" s="1476"/>
    </row>
    <row r="604" spans="2:10">
      <c r="B604" s="1472">
        <v>45000</v>
      </c>
      <c r="C604" s="1468">
        <v>3150</v>
      </c>
      <c r="D604" s="1473">
        <f t="shared" si="40"/>
        <v>45000</v>
      </c>
      <c r="E604" s="1545">
        <f t="shared" si="43"/>
        <v>45000</v>
      </c>
      <c r="F604" s="1473">
        <f t="shared" si="41"/>
        <v>0</v>
      </c>
      <c r="G604" s="1475">
        <f t="shared" si="42"/>
        <v>0</v>
      </c>
      <c r="J604" s="1476"/>
    </row>
    <row r="605" spans="2:10">
      <c r="B605" s="1472">
        <v>45000</v>
      </c>
      <c r="C605" s="1468">
        <v>3150</v>
      </c>
      <c r="D605" s="1473">
        <f t="shared" si="40"/>
        <v>45000</v>
      </c>
      <c r="E605" s="1545">
        <f t="shared" si="43"/>
        <v>45000</v>
      </c>
      <c r="F605" s="1473">
        <f t="shared" si="41"/>
        <v>0</v>
      </c>
      <c r="G605" s="1475">
        <f t="shared" si="42"/>
        <v>0</v>
      </c>
      <c r="J605" s="1476"/>
    </row>
    <row r="606" spans="2:10">
      <c r="B606" s="1472">
        <v>45100</v>
      </c>
      <c r="C606" s="1468">
        <v>3150</v>
      </c>
      <c r="D606" s="1473">
        <f t="shared" si="40"/>
        <v>46000</v>
      </c>
      <c r="E606" s="1546">
        <f t="shared" ref="E606:E614" si="44">IF(B606&lt;=50000,50000)</f>
        <v>50000</v>
      </c>
      <c r="F606" s="1473">
        <f t="shared" si="41"/>
        <v>4900</v>
      </c>
      <c r="G606" s="1475">
        <f t="shared" si="42"/>
        <v>0.10864745011086474</v>
      </c>
      <c r="H606" s="1547">
        <v>9</v>
      </c>
      <c r="J606" s="1521">
        <f>AVERAGE(B606:B614)</f>
        <v>47190.222222222219</v>
      </c>
    </row>
    <row r="607" spans="2:10">
      <c r="B607" s="1472">
        <v>45852</v>
      </c>
      <c r="C607" s="1468">
        <v>3150</v>
      </c>
      <c r="D607" s="1473">
        <f t="shared" si="40"/>
        <v>46000</v>
      </c>
      <c r="E607" s="1546">
        <f t="shared" si="44"/>
        <v>50000</v>
      </c>
      <c r="F607" s="1473">
        <f t="shared" si="41"/>
        <v>4148</v>
      </c>
      <c r="G607" s="1475">
        <f t="shared" si="42"/>
        <v>9.0464974265026601E-2</v>
      </c>
      <c r="H607" s="1548"/>
      <c r="J607" s="1476"/>
    </row>
    <row r="608" spans="2:10">
      <c r="B608" s="1472">
        <v>46166</v>
      </c>
      <c r="C608" s="1468">
        <v>3150</v>
      </c>
      <c r="D608" s="1473">
        <f t="shared" si="40"/>
        <v>47000</v>
      </c>
      <c r="E608" s="1546">
        <f t="shared" si="44"/>
        <v>50000</v>
      </c>
      <c r="F608" s="1473">
        <f t="shared" si="41"/>
        <v>3834</v>
      </c>
      <c r="G608" s="1475">
        <f t="shared" si="42"/>
        <v>8.3048130658926481E-2</v>
      </c>
      <c r="H608" s="1548"/>
      <c r="J608" s="1476"/>
    </row>
    <row r="609" spans="1:10">
      <c r="B609" s="1472">
        <v>46740</v>
      </c>
      <c r="C609" s="1468">
        <v>3150</v>
      </c>
      <c r="D609" s="1473">
        <f t="shared" si="40"/>
        <v>47000</v>
      </c>
      <c r="E609" s="1546">
        <f t="shared" si="44"/>
        <v>50000</v>
      </c>
      <c r="F609" s="1473">
        <f t="shared" si="41"/>
        <v>3260</v>
      </c>
      <c r="G609" s="1475">
        <f t="shared" si="42"/>
        <v>6.9747539580658963E-2</v>
      </c>
      <c r="H609" s="1548"/>
      <c r="J609" s="1476"/>
    </row>
    <row r="610" spans="1:10">
      <c r="B610" s="1472">
        <v>47450</v>
      </c>
      <c r="C610" s="1468">
        <v>3150</v>
      </c>
      <c r="D610" s="1473">
        <f t="shared" si="40"/>
        <v>48000</v>
      </c>
      <c r="E610" s="1546">
        <f t="shared" si="44"/>
        <v>50000</v>
      </c>
      <c r="F610" s="1473">
        <f t="shared" si="41"/>
        <v>2550</v>
      </c>
      <c r="G610" s="1475">
        <f t="shared" si="42"/>
        <v>5.3740779768177031E-2</v>
      </c>
      <c r="H610" s="1548"/>
      <c r="J610" s="1476"/>
    </row>
    <row r="611" spans="1:10">
      <c r="B611" s="1472">
        <v>47988</v>
      </c>
      <c r="C611" s="1468">
        <v>3150</v>
      </c>
      <c r="D611" s="1473">
        <f t="shared" si="40"/>
        <v>48000</v>
      </c>
      <c r="E611" s="1546">
        <f t="shared" si="44"/>
        <v>50000</v>
      </c>
      <c r="F611" s="1473">
        <f t="shared" si="41"/>
        <v>2012</v>
      </c>
      <c r="G611" s="1475">
        <f t="shared" si="42"/>
        <v>4.1927148453780115E-2</v>
      </c>
      <c r="H611" s="1548"/>
      <c r="J611" s="1476"/>
    </row>
    <row r="612" spans="1:10">
      <c r="B612" s="1472">
        <v>48000</v>
      </c>
      <c r="C612" s="1468">
        <v>3288</v>
      </c>
      <c r="D612" s="1473">
        <f t="shared" si="40"/>
        <v>48000</v>
      </c>
      <c r="E612" s="1546">
        <f t="shared" si="44"/>
        <v>50000</v>
      </c>
      <c r="F612" s="1473">
        <f t="shared" si="41"/>
        <v>2000</v>
      </c>
      <c r="G612" s="1475">
        <f t="shared" si="42"/>
        <v>4.1666666666666664E-2</v>
      </c>
      <c r="H612" s="1548"/>
      <c r="J612" s="1476"/>
    </row>
    <row r="613" spans="1:10">
      <c r="B613" s="1472">
        <v>48060</v>
      </c>
      <c r="C613" s="1468">
        <v>3150</v>
      </c>
      <c r="D613" s="1473">
        <f t="shared" si="40"/>
        <v>49000</v>
      </c>
      <c r="E613" s="1546">
        <f t="shared" si="44"/>
        <v>50000</v>
      </c>
      <c r="F613" s="1473">
        <f t="shared" si="41"/>
        <v>1940</v>
      </c>
      <c r="G613" s="1475">
        <f t="shared" si="42"/>
        <v>4.0366208905534745E-2</v>
      </c>
      <c r="H613" s="1548"/>
      <c r="J613" s="1476"/>
    </row>
    <row r="614" spans="1:10">
      <c r="B614" s="1472">
        <v>49356</v>
      </c>
      <c r="C614" s="1468">
        <v>3150</v>
      </c>
      <c r="D614" s="1473">
        <f t="shared" si="40"/>
        <v>50000</v>
      </c>
      <c r="E614" s="1546">
        <f t="shared" si="44"/>
        <v>50000</v>
      </c>
      <c r="F614" s="1473">
        <f t="shared" si="41"/>
        <v>644</v>
      </c>
      <c r="G614" s="1475">
        <f t="shared" si="42"/>
        <v>1.3048058999918956E-2</v>
      </c>
      <c r="H614" s="1548"/>
      <c r="J614" s="1476"/>
    </row>
    <row r="615" spans="1:10">
      <c r="B615" s="1472">
        <v>50899.25</v>
      </c>
      <c r="C615" s="1468">
        <v>3150</v>
      </c>
      <c r="D615" s="1473">
        <f t="shared" si="40"/>
        <v>51000</v>
      </c>
      <c r="E615" s="1474">
        <f>IF(B615&lt;=55000,55000)</f>
        <v>55000</v>
      </c>
      <c r="F615" s="1473">
        <f t="shared" si="41"/>
        <v>4100.75</v>
      </c>
      <c r="G615" s="1475">
        <f t="shared" si="42"/>
        <v>8.0566020127997962E-2</v>
      </c>
      <c r="H615" s="1547">
        <v>1</v>
      </c>
      <c r="J615" s="1521">
        <f>AVERAGE(B615)</f>
        <v>50899.25</v>
      </c>
    </row>
    <row r="616" spans="1:10">
      <c r="B616" s="1472">
        <v>65517.5</v>
      </c>
      <c r="C616" s="756">
        <v>3150</v>
      </c>
      <c r="D616" s="1549">
        <f t="shared" si="40"/>
        <v>66000</v>
      </c>
      <c r="E616" s="1519">
        <v>60000</v>
      </c>
      <c r="F616" s="1549">
        <f t="shared" si="41"/>
        <v>-5517.5</v>
      </c>
      <c r="G616" s="1550">
        <f t="shared" si="42"/>
        <v>-8.4214141259968706E-2</v>
      </c>
      <c r="H616" s="1547">
        <v>5</v>
      </c>
      <c r="J616" s="1521">
        <f>AVERAGE(B616:B620)</f>
        <v>74212.160000000003</v>
      </c>
    </row>
    <row r="617" spans="1:10">
      <c r="B617" s="1472">
        <v>65999.3</v>
      </c>
      <c r="C617" s="756">
        <v>3150</v>
      </c>
      <c r="D617" s="1549">
        <f t="shared" si="40"/>
        <v>66000</v>
      </c>
      <c r="E617" s="1519">
        <v>60000</v>
      </c>
      <c r="F617" s="1549">
        <f t="shared" si="41"/>
        <v>-5999.3000000000029</v>
      </c>
      <c r="G617" s="1550">
        <f t="shared" si="42"/>
        <v>-9.0899448933549329E-2</v>
      </c>
      <c r="H617" s="756"/>
      <c r="J617" s="1476"/>
    </row>
    <row r="618" spans="1:10">
      <c r="B618" s="1472">
        <v>75000</v>
      </c>
      <c r="C618" s="756">
        <v>3150</v>
      </c>
      <c r="D618" s="1549">
        <f t="shared" si="40"/>
        <v>75000</v>
      </c>
      <c r="E618" s="1519">
        <v>60000</v>
      </c>
      <c r="F618" s="1549">
        <f t="shared" si="41"/>
        <v>-15000</v>
      </c>
      <c r="G618" s="1550">
        <f t="shared" si="42"/>
        <v>-0.2</v>
      </c>
      <c r="H618" s="756"/>
      <c r="J618" s="1476"/>
    </row>
    <row r="619" spans="1:10">
      <c r="B619" s="1472">
        <v>75000</v>
      </c>
      <c r="C619" s="756">
        <v>3150</v>
      </c>
      <c r="D619" s="1549">
        <f t="shared" si="40"/>
        <v>75000</v>
      </c>
      <c r="E619" s="1519">
        <v>60000</v>
      </c>
      <c r="F619" s="1549">
        <f t="shared" si="41"/>
        <v>-15000</v>
      </c>
      <c r="G619" s="1550">
        <f t="shared" si="42"/>
        <v>-0.2</v>
      </c>
      <c r="H619" s="756"/>
      <c r="J619" s="1476"/>
    </row>
    <row r="620" spans="1:10" ht="15" thickBot="1">
      <c r="B620" s="1551">
        <v>89544</v>
      </c>
      <c r="C620" s="1552">
        <v>3150</v>
      </c>
      <c r="D620" s="1553">
        <f t="shared" si="40"/>
        <v>90000</v>
      </c>
      <c r="E620" s="1554">
        <v>60000</v>
      </c>
      <c r="F620" s="1553">
        <f t="shared" si="41"/>
        <v>-29544</v>
      </c>
      <c r="G620" s="1555">
        <f t="shared" si="42"/>
        <v>-0.32993835432859825</v>
      </c>
      <c r="H620" s="756"/>
      <c r="J620" s="1556"/>
    </row>
    <row r="621" spans="1:10" ht="15.5" thickTop="1" thickBot="1">
      <c r="A621" s="1557" t="s">
        <v>611</v>
      </c>
      <c r="B621" s="1558">
        <f>SUM(B2:B620)</f>
        <v>14855466.490000002</v>
      </c>
      <c r="C621" s="1559"/>
      <c r="D621" s="1559">
        <f>SUM(D2:D620)</f>
        <v>15121000</v>
      </c>
      <c r="E621" s="1560">
        <f>SUM(E2:E620)</f>
        <v>15773750</v>
      </c>
      <c r="F621" s="1561">
        <f>SUM(F2:F620)</f>
        <v>918283.51000000047</v>
      </c>
      <c r="G621" s="1562"/>
      <c r="H621" s="1563">
        <v>619</v>
      </c>
    </row>
    <row r="622" spans="1:10" ht="30" thickTop="1" thickBot="1">
      <c r="A622" s="1564" t="s">
        <v>612</v>
      </c>
      <c r="E622" s="1558">
        <f>E621-B621</f>
        <v>918283.50999999791</v>
      </c>
    </row>
    <row r="623" spans="1:10" ht="15" thickTop="1"/>
    <row r="624" spans="1:10">
      <c r="E624" s="756"/>
    </row>
  </sheetData>
  <mergeCells count="3">
    <mergeCell ref="S4:S15"/>
    <mergeCell ref="T5:T19"/>
    <mergeCell ref="U6:U24"/>
  </mergeCells>
  <pageMargins left="0.7" right="0.7" top="0.75" bottom="0.75" header="0.3" footer="0.3"/>
  <pageSetup orientation="landscape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61922-914D-489B-A46B-6F810D08A17E}">
  <dimension ref="B2:M13"/>
  <sheetViews>
    <sheetView workbookViewId="0">
      <selection activeCell="H25" sqref="H25"/>
    </sheetView>
  </sheetViews>
  <sheetFormatPr defaultRowHeight="14.5"/>
  <cols>
    <col min="1" max="1" width="8.7265625" style="756"/>
    <col min="2" max="2" width="9.453125" style="756" bestFit="1" customWidth="1"/>
    <col min="3" max="3" width="8.7265625" style="756"/>
    <col min="4" max="4" width="11.6328125" style="756" customWidth="1"/>
    <col min="5" max="5" width="22.453125" style="756" bestFit="1" customWidth="1"/>
    <col min="6" max="6" width="18.453125" style="756" bestFit="1" customWidth="1"/>
    <col min="7" max="7" width="22.453125" style="756" customWidth="1"/>
    <col min="8" max="8" width="17.54296875" style="756" customWidth="1"/>
    <col min="9" max="9" width="13" style="756" bestFit="1" customWidth="1"/>
    <col min="10" max="10" width="8.7265625" style="756"/>
    <col min="11" max="11" width="20.6328125" style="756" customWidth="1"/>
    <col min="12" max="12" width="8.7265625" style="756"/>
    <col min="13" max="13" width="12" style="756" bestFit="1" customWidth="1"/>
    <col min="14" max="253" width="8.7265625" style="756"/>
    <col min="254" max="254" width="9.453125" style="756" bestFit="1" customWidth="1"/>
    <col min="255" max="255" width="8.7265625" style="756"/>
    <col min="256" max="256" width="11.6328125" style="756" customWidth="1"/>
    <col min="257" max="257" width="22.453125" style="756" bestFit="1" customWidth="1"/>
    <col min="258" max="258" width="18.453125" style="756" bestFit="1" customWidth="1"/>
    <col min="259" max="259" width="22.453125" style="756" customWidth="1"/>
    <col min="260" max="260" width="17.54296875" style="756" customWidth="1"/>
    <col min="261" max="261" width="13" style="756" bestFit="1" customWidth="1"/>
    <col min="262" max="262" width="8.7265625" style="756"/>
    <col min="263" max="263" width="20.6328125" style="756" customWidth="1"/>
    <col min="264" max="264" width="8.7265625" style="756"/>
    <col min="265" max="265" width="12" style="756" bestFit="1" customWidth="1"/>
    <col min="266" max="267" width="11.54296875" style="756" bestFit="1" customWidth="1"/>
    <col min="268" max="268" width="10.54296875" style="756" bestFit="1" customWidth="1"/>
    <col min="269" max="269" width="11.54296875" style="756" bestFit="1" customWidth="1"/>
    <col min="270" max="509" width="8.7265625" style="756"/>
    <col min="510" max="510" width="9.453125" style="756" bestFit="1" customWidth="1"/>
    <col min="511" max="511" width="8.7265625" style="756"/>
    <col min="512" max="512" width="11.6328125" style="756" customWidth="1"/>
    <col min="513" max="513" width="22.453125" style="756" bestFit="1" customWidth="1"/>
    <col min="514" max="514" width="18.453125" style="756" bestFit="1" customWidth="1"/>
    <col min="515" max="515" width="22.453125" style="756" customWidth="1"/>
    <col min="516" max="516" width="17.54296875" style="756" customWidth="1"/>
    <col min="517" max="517" width="13" style="756" bestFit="1" customWidth="1"/>
    <col min="518" max="518" width="8.7265625" style="756"/>
    <col min="519" max="519" width="20.6328125" style="756" customWidth="1"/>
    <col min="520" max="520" width="8.7265625" style="756"/>
    <col min="521" max="521" width="12" style="756" bestFit="1" customWidth="1"/>
    <col min="522" max="523" width="11.54296875" style="756" bestFit="1" customWidth="1"/>
    <col min="524" max="524" width="10.54296875" style="756" bestFit="1" customWidth="1"/>
    <col min="525" max="525" width="11.54296875" style="756" bestFit="1" customWidth="1"/>
    <col min="526" max="765" width="8.7265625" style="756"/>
    <col min="766" max="766" width="9.453125" style="756" bestFit="1" customWidth="1"/>
    <col min="767" max="767" width="8.7265625" style="756"/>
    <col min="768" max="768" width="11.6328125" style="756" customWidth="1"/>
    <col min="769" max="769" width="22.453125" style="756" bestFit="1" customWidth="1"/>
    <col min="770" max="770" width="18.453125" style="756" bestFit="1" customWidth="1"/>
    <col min="771" max="771" width="22.453125" style="756" customWidth="1"/>
    <col min="772" max="772" width="17.54296875" style="756" customWidth="1"/>
    <col min="773" max="773" width="13" style="756" bestFit="1" customWidth="1"/>
    <col min="774" max="774" width="8.7265625" style="756"/>
    <col min="775" max="775" width="20.6328125" style="756" customWidth="1"/>
    <col min="776" max="776" width="8.7265625" style="756"/>
    <col min="777" max="777" width="12" style="756" bestFit="1" customWidth="1"/>
    <col min="778" max="779" width="11.54296875" style="756" bestFit="1" customWidth="1"/>
    <col min="780" max="780" width="10.54296875" style="756" bestFit="1" customWidth="1"/>
    <col min="781" max="781" width="11.54296875" style="756" bestFit="1" customWidth="1"/>
    <col min="782" max="1021" width="8.7265625" style="756"/>
    <col min="1022" max="1022" width="9.453125" style="756" bestFit="1" customWidth="1"/>
    <col min="1023" max="1023" width="8.7265625" style="756"/>
    <col min="1024" max="1024" width="11.6328125" style="756" customWidth="1"/>
    <col min="1025" max="1025" width="22.453125" style="756" bestFit="1" customWidth="1"/>
    <col min="1026" max="1026" width="18.453125" style="756" bestFit="1" customWidth="1"/>
    <col min="1027" max="1027" width="22.453125" style="756" customWidth="1"/>
    <col min="1028" max="1028" width="17.54296875" style="756" customWidth="1"/>
    <col min="1029" max="1029" width="13" style="756" bestFit="1" customWidth="1"/>
    <col min="1030" max="1030" width="8.7265625" style="756"/>
    <col min="1031" max="1031" width="20.6328125" style="756" customWidth="1"/>
    <col min="1032" max="1032" width="8.7265625" style="756"/>
    <col min="1033" max="1033" width="12" style="756" bestFit="1" customWidth="1"/>
    <col min="1034" max="1035" width="11.54296875" style="756" bestFit="1" customWidth="1"/>
    <col min="1036" max="1036" width="10.54296875" style="756" bestFit="1" customWidth="1"/>
    <col min="1037" max="1037" width="11.54296875" style="756" bestFit="1" customWidth="1"/>
    <col min="1038" max="1277" width="8.7265625" style="756"/>
    <col min="1278" max="1278" width="9.453125" style="756" bestFit="1" customWidth="1"/>
    <col min="1279" max="1279" width="8.7265625" style="756"/>
    <col min="1280" max="1280" width="11.6328125" style="756" customWidth="1"/>
    <col min="1281" max="1281" width="22.453125" style="756" bestFit="1" customWidth="1"/>
    <col min="1282" max="1282" width="18.453125" style="756" bestFit="1" customWidth="1"/>
    <col min="1283" max="1283" width="22.453125" style="756" customWidth="1"/>
    <col min="1284" max="1284" width="17.54296875" style="756" customWidth="1"/>
    <col min="1285" max="1285" width="13" style="756" bestFit="1" customWidth="1"/>
    <col min="1286" max="1286" width="8.7265625" style="756"/>
    <col min="1287" max="1287" width="20.6328125" style="756" customWidth="1"/>
    <col min="1288" max="1288" width="8.7265625" style="756"/>
    <col min="1289" max="1289" width="12" style="756" bestFit="1" customWidth="1"/>
    <col min="1290" max="1291" width="11.54296875" style="756" bestFit="1" customWidth="1"/>
    <col min="1292" max="1292" width="10.54296875" style="756" bestFit="1" customWidth="1"/>
    <col min="1293" max="1293" width="11.54296875" style="756" bestFit="1" customWidth="1"/>
    <col min="1294" max="1533" width="8.7265625" style="756"/>
    <col min="1534" max="1534" width="9.453125" style="756" bestFit="1" customWidth="1"/>
    <col min="1535" max="1535" width="8.7265625" style="756"/>
    <col min="1536" max="1536" width="11.6328125" style="756" customWidth="1"/>
    <col min="1537" max="1537" width="22.453125" style="756" bestFit="1" customWidth="1"/>
    <col min="1538" max="1538" width="18.453125" style="756" bestFit="1" customWidth="1"/>
    <col min="1539" max="1539" width="22.453125" style="756" customWidth="1"/>
    <col min="1540" max="1540" width="17.54296875" style="756" customWidth="1"/>
    <col min="1541" max="1541" width="13" style="756" bestFit="1" customWidth="1"/>
    <col min="1542" max="1542" width="8.7265625" style="756"/>
    <col min="1543" max="1543" width="20.6328125" style="756" customWidth="1"/>
    <col min="1544" max="1544" width="8.7265625" style="756"/>
    <col min="1545" max="1545" width="12" style="756" bestFit="1" customWidth="1"/>
    <col min="1546" max="1547" width="11.54296875" style="756" bestFit="1" customWidth="1"/>
    <col min="1548" max="1548" width="10.54296875" style="756" bestFit="1" customWidth="1"/>
    <col min="1549" max="1549" width="11.54296875" style="756" bestFit="1" customWidth="1"/>
    <col min="1550" max="1789" width="8.7265625" style="756"/>
    <col min="1790" max="1790" width="9.453125" style="756" bestFit="1" customWidth="1"/>
    <col min="1791" max="1791" width="8.7265625" style="756"/>
    <col min="1792" max="1792" width="11.6328125" style="756" customWidth="1"/>
    <col min="1793" max="1793" width="22.453125" style="756" bestFit="1" customWidth="1"/>
    <col min="1794" max="1794" width="18.453125" style="756" bestFit="1" customWidth="1"/>
    <col min="1795" max="1795" width="22.453125" style="756" customWidth="1"/>
    <col min="1796" max="1796" width="17.54296875" style="756" customWidth="1"/>
    <col min="1797" max="1797" width="13" style="756" bestFit="1" customWidth="1"/>
    <col min="1798" max="1798" width="8.7265625" style="756"/>
    <col min="1799" max="1799" width="20.6328125" style="756" customWidth="1"/>
    <col min="1800" max="1800" width="8.7265625" style="756"/>
    <col min="1801" max="1801" width="12" style="756" bestFit="1" customWidth="1"/>
    <col min="1802" max="1803" width="11.54296875" style="756" bestFit="1" customWidth="1"/>
    <col min="1804" max="1804" width="10.54296875" style="756" bestFit="1" customWidth="1"/>
    <col min="1805" max="1805" width="11.54296875" style="756" bestFit="1" customWidth="1"/>
    <col min="1806" max="2045" width="8.7265625" style="756"/>
    <col min="2046" max="2046" width="9.453125" style="756" bestFit="1" customWidth="1"/>
    <col min="2047" max="2047" width="8.7265625" style="756"/>
    <col min="2048" max="2048" width="11.6328125" style="756" customWidth="1"/>
    <col min="2049" max="2049" width="22.453125" style="756" bestFit="1" customWidth="1"/>
    <col min="2050" max="2050" width="18.453125" style="756" bestFit="1" customWidth="1"/>
    <col min="2051" max="2051" width="22.453125" style="756" customWidth="1"/>
    <col min="2052" max="2052" width="17.54296875" style="756" customWidth="1"/>
    <col min="2053" max="2053" width="13" style="756" bestFit="1" customWidth="1"/>
    <col min="2054" max="2054" width="8.7265625" style="756"/>
    <col min="2055" max="2055" width="20.6328125" style="756" customWidth="1"/>
    <col min="2056" max="2056" width="8.7265625" style="756"/>
    <col min="2057" max="2057" width="12" style="756" bestFit="1" customWidth="1"/>
    <col min="2058" max="2059" width="11.54296875" style="756" bestFit="1" customWidth="1"/>
    <col min="2060" max="2060" width="10.54296875" style="756" bestFit="1" customWidth="1"/>
    <col min="2061" max="2061" width="11.54296875" style="756" bestFit="1" customWidth="1"/>
    <col min="2062" max="2301" width="8.7265625" style="756"/>
    <col min="2302" max="2302" width="9.453125" style="756" bestFit="1" customWidth="1"/>
    <col min="2303" max="2303" width="8.7265625" style="756"/>
    <col min="2304" max="2304" width="11.6328125" style="756" customWidth="1"/>
    <col min="2305" max="2305" width="22.453125" style="756" bestFit="1" customWidth="1"/>
    <col min="2306" max="2306" width="18.453125" style="756" bestFit="1" customWidth="1"/>
    <col min="2307" max="2307" width="22.453125" style="756" customWidth="1"/>
    <col min="2308" max="2308" width="17.54296875" style="756" customWidth="1"/>
    <col min="2309" max="2309" width="13" style="756" bestFit="1" customWidth="1"/>
    <col min="2310" max="2310" width="8.7265625" style="756"/>
    <col min="2311" max="2311" width="20.6328125" style="756" customWidth="1"/>
    <col min="2312" max="2312" width="8.7265625" style="756"/>
    <col min="2313" max="2313" width="12" style="756" bestFit="1" customWidth="1"/>
    <col min="2314" max="2315" width="11.54296875" style="756" bestFit="1" customWidth="1"/>
    <col min="2316" max="2316" width="10.54296875" style="756" bestFit="1" customWidth="1"/>
    <col min="2317" max="2317" width="11.54296875" style="756" bestFit="1" customWidth="1"/>
    <col min="2318" max="2557" width="8.7265625" style="756"/>
    <col min="2558" max="2558" width="9.453125" style="756" bestFit="1" customWidth="1"/>
    <col min="2559" max="2559" width="8.7265625" style="756"/>
    <col min="2560" max="2560" width="11.6328125" style="756" customWidth="1"/>
    <col min="2561" max="2561" width="22.453125" style="756" bestFit="1" customWidth="1"/>
    <col min="2562" max="2562" width="18.453125" style="756" bestFit="1" customWidth="1"/>
    <col min="2563" max="2563" width="22.453125" style="756" customWidth="1"/>
    <col min="2564" max="2564" width="17.54296875" style="756" customWidth="1"/>
    <col min="2565" max="2565" width="13" style="756" bestFit="1" customWidth="1"/>
    <col min="2566" max="2566" width="8.7265625" style="756"/>
    <col min="2567" max="2567" width="20.6328125" style="756" customWidth="1"/>
    <col min="2568" max="2568" width="8.7265625" style="756"/>
    <col min="2569" max="2569" width="12" style="756" bestFit="1" customWidth="1"/>
    <col min="2570" max="2571" width="11.54296875" style="756" bestFit="1" customWidth="1"/>
    <col min="2572" max="2572" width="10.54296875" style="756" bestFit="1" customWidth="1"/>
    <col min="2573" max="2573" width="11.54296875" style="756" bestFit="1" customWidth="1"/>
    <col min="2574" max="2813" width="8.7265625" style="756"/>
    <col min="2814" max="2814" width="9.453125" style="756" bestFit="1" customWidth="1"/>
    <col min="2815" max="2815" width="8.7265625" style="756"/>
    <col min="2816" max="2816" width="11.6328125" style="756" customWidth="1"/>
    <col min="2817" max="2817" width="22.453125" style="756" bestFit="1" customWidth="1"/>
    <col min="2818" max="2818" width="18.453125" style="756" bestFit="1" customWidth="1"/>
    <col min="2819" max="2819" width="22.453125" style="756" customWidth="1"/>
    <col min="2820" max="2820" width="17.54296875" style="756" customWidth="1"/>
    <col min="2821" max="2821" width="13" style="756" bestFit="1" customWidth="1"/>
    <col min="2822" max="2822" width="8.7265625" style="756"/>
    <col min="2823" max="2823" width="20.6328125" style="756" customWidth="1"/>
    <col min="2824" max="2824" width="8.7265625" style="756"/>
    <col min="2825" max="2825" width="12" style="756" bestFit="1" customWidth="1"/>
    <col min="2826" max="2827" width="11.54296875" style="756" bestFit="1" customWidth="1"/>
    <col min="2828" max="2828" width="10.54296875" style="756" bestFit="1" customWidth="1"/>
    <col min="2829" max="2829" width="11.54296875" style="756" bestFit="1" customWidth="1"/>
    <col min="2830" max="3069" width="8.7265625" style="756"/>
    <col min="3070" max="3070" width="9.453125" style="756" bestFit="1" customWidth="1"/>
    <col min="3071" max="3071" width="8.7265625" style="756"/>
    <col min="3072" max="3072" width="11.6328125" style="756" customWidth="1"/>
    <col min="3073" max="3073" width="22.453125" style="756" bestFit="1" customWidth="1"/>
    <col min="3074" max="3074" width="18.453125" style="756" bestFit="1" customWidth="1"/>
    <col min="3075" max="3075" width="22.453125" style="756" customWidth="1"/>
    <col min="3076" max="3076" width="17.54296875" style="756" customWidth="1"/>
    <col min="3077" max="3077" width="13" style="756" bestFit="1" customWidth="1"/>
    <col min="3078" max="3078" width="8.7265625" style="756"/>
    <col min="3079" max="3079" width="20.6328125" style="756" customWidth="1"/>
    <col min="3080" max="3080" width="8.7265625" style="756"/>
    <col min="3081" max="3081" width="12" style="756" bestFit="1" customWidth="1"/>
    <col min="3082" max="3083" width="11.54296875" style="756" bestFit="1" customWidth="1"/>
    <col min="3084" max="3084" width="10.54296875" style="756" bestFit="1" customWidth="1"/>
    <col min="3085" max="3085" width="11.54296875" style="756" bestFit="1" customWidth="1"/>
    <col min="3086" max="3325" width="8.7265625" style="756"/>
    <col min="3326" max="3326" width="9.453125" style="756" bestFit="1" customWidth="1"/>
    <col min="3327" max="3327" width="8.7265625" style="756"/>
    <col min="3328" max="3328" width="11.6328125" style="756" customWidth="1"/>
    <col min="3329" max="3329" width="22.453125" style="756" bestFit="1" customWidth="1"/>
    <col min="3330" max="3330" width="18.453125" style="756" bestFit="1" customWidth="1"/>
    <col min="3331" max="3331" width="22.453125" style="756" customWidth="1"/>
    <col min="3332" max="3332" width="17.54296875" style="756" customWidth="1"/>
    <col min="3333" max="3333" width="13" style="756" bestFit="1" customWidth="1"/>
    <col min="3334" max="3334" width="8.7265625" style="756"/>
    <col min="3335" max="3335" width="20.6328125" style="756" customWidth="1"/>
    <col min="3336" max="3336" width="8.7265625" style="756"/>
    <col min="3337" max="3337" width="12" style="756" bestFit="1" customWidth="1"/>
    <col min="3338" max="3339" width="11.54296875" style="756" bestFit="1" customWidth="1"/>
    <col min="3340" max="3340" width="10.54296875" style="756" bestFit="1" customWidth="1"/>
    <col min="3341" max="3341" width="11.54296875" style="756" bestFit="1" customWidth="1"/>
    <col min="3342" max="3581" width="8.7265625" style="756"/>
    <col min="3582" max="3582" width="9.453125" style="756" bestFit="1" customWidth="1"/>
    <col min="3583" max="3583" width="8.7265625" style="756"/>
    <col min="3584" max="3584" width="11.6328125" style="756" customWidth="1"/>
    <col min="3585" max="3585" width="22.453125" style="756" bestFit="1" customWidth="1"/>
    <col min="3586" max="3586" width="18.453125" style="756" bestFit="1" customWidth="1"/>
    <col min="3587" max="3587" width="22.453125" style="756" customWidth="1"/>
    <col min="3588" max="3588" width="17.54296875" style="756" customWidth="1"/>
    <col min="3589" max="3589" width="13" style="756" bestFit="1" customWidth="1"/>
    <col min="3590" max="3590" width="8.7265625" style="756"/>
    <col min="3591" max="3591" width="20.6328125" style="756" customWidth="1"/>
    <col min="3592" max="3592" width="8.7265625" style="756"/>
    <col min="3593" max="3593" width="12" style="756" bestFit="1" customWidth="1"/>
    <col min="3594" max="3595" width="11.54296875" style="756" bestFit="1" customWidth="1"/>
    <col min="3596" max="3596" width="10.54296875" style="756" bestFit="1" customWidth="1"/>
    <col min="3597" max="3597" width="11.54296875" style="756" bestFit="1" customWidth="1"/>
    <col min="3598" max="3837" width="8.7265625" style="756"/>
    <col min="3838" max="3838" width="9.453125" style="756" bestFit="1" customWidth="1"/>
    <col min="3839" max="3839" width="8.7265625" style="756"/>
    <col min="3840" max="3840" width="11.6328125" style="756" customWidth="1"/>
    <col min="3841" max="3841" width="22.453125" style="756" bestFit="1" customWidth="1"/>
    <col min="3842" max="3842" width="18.453125" style="756" bestFit="1" customWidth="1"/>
    <col min="3843" max="3843" width="22.453125" style="756" customWidth="1"/>
    <col min="3844" max="3844" width="17.54296875" style="756" customWidth="1"/>
    <col min="3845" max="3845" width="13" style="756" bestFit="1" customWidth="1"/>
    <col min="3846" max="3846" width="8.7265625" style="756"/>
    <col min="3847" max="3847" width="20.6328125" style="756" customWidth="1"/>
    <col min="3848" max="3848" width="8.7265625" style="756"/>
    <col min="3849" max="3849" width="12" style="756" bestFit="1" customWidth="1"/>
    <col min="3850" max="3851" width="11.54296875" style="756" bestFit="1" customWidth="1"/>
    <col min="3852" max="3852" width="10.54296875" style="756" bestFit="1" customWidth="1"/>
    <col min="3853" max="3853" width="11.54296875" style="756" bestFit="1" customWidth="1"/>
    <col min="3854" max="4093" width="8.7265625" style="756"/>
    <col min="4094" max="4094" width="9.453125" style="756" bestFit="1" customWidth="1"/>
    <col min="4095" max="4095" width="8.7265625" style="756"/>
    <col min="4096" max="4096" width="11.6328125" style="756" customWidth="1"/>
    <col min="4097" max="4097" width="22.453125" style="756" bestFit="1" customWidth="1"/>
    <col min="4098" max="4098" width="18.453125" style="756" bestFit="1" customWidth="1"/>
    <col min="4099" max="4099" width="22.453125" style="756" customWidth="1"/>
    <col min="4100" max="4100" width="17.54296875" style="756" customWidth="1"/>
    <col min="4101" max="4101" width="13" style="756" bestFit="1" customWidth="1"/>
    <col min="4102" max="4102" width="8.7265625" style="756"/>
    <col min="4103" max="4103" width="20.6328125" style="756" customWidth="1"/>
    <col min="4104" max="4104" width="8.7265625" style="756"/>
    <col min="4105" max="4105" width="12" style="756" bestFit="1" customWidth="1"/>
    <col min="4106" max="4107" width="11.54296875" style="756" bestFit="1" customWidth="1"/>
    <col min="4108" max="4108" width="10.54296875" style="756" bestFit="1" customWidth="1"/>
    <col min="4109" max="4109" width="11.54296875" style="756" bestFit="1" customWidth="1"/>
    <col min="4110" max="4349" width="8.7265625" style="756"/>
    <col min="4350" max="4350" width="9.453125" style="756" bestFit="1" customWidth="1"/>
    <col min="4351" max="4351" width="8.7265625" style="756"/>
    <col min="4352" max="4352" width="11.6328125" style="756" customWidth="1"/>
    <col min="4353" max="4353" width="22.453125" style="756" bestFit="1" customWidth="1"/>
    <col min="4354" max="4354" width="18.453125" style="756" bestFit="1" customWidth="1"/>
    <col min="4355" max="4355" width="22.453125" style="756" customWidth="1"/>
    <col min="4356" max="4356" width="17.54296875" style="756" customWidth="1"/>
    <col min="4357" max="4357" width="13" style="756" bestFit="1" customWidth="1"/>
    <col min="4358" max="4358" width="8.7265625" style="756"/>
    <col min="4359" max="4359" width="20.6328125" style="756" customWidth="1"/>
    <col min="4360" max="4360" width="8.7265625" style="756"/>
    <col min="4361" max="4361" width="12" style="756" bestFit="1" customWidth="1"/>
    <col min="4362" max="4363" width="11.54296875" style="756" bestFit="1" customWidth="1"/>
    <col min="4364" max="4364" width="10.54296875" style="756" bestFit="1" customWidth="1"/>
    <col min="4365" max="4365" width="11.54296875" style="756" bestFit="1" customWidth="1"/>
    <col min="4366" max="4605" width="8.7265625" style="756"/>
    <col min="4606" max="4606" width="9.453125" style="756" bestFit="1" customWidth="1"/>
    <col min="4607" max="4607" width="8.7265625" style="756"/>
    <col min="4608" max="4608" width="11.6328125" style="756" customWidth="1"/>
    <col min="4609" max="4609" width="22.453125" style="756" bestFit="1" customWidth="1"/>
    <col min="4610" max="4610" width="18.453125" style="756" bestFit="1" customWidth="1"/>
    <col min="4611" max="4611" width="22.453125" style="756" customWidth="1"/>
    <col min="4612" max="4612" width="17.54296875" style="756" customWidth="1"/>
    <col min="4613" max="4613" width="13" style="756" bestFit="1" customWidth="1"/>
    <col min="4614" max="4614" width="8.7265625" style="756"/>
    <col min="4615" max="4615" width="20.6328125" style="756" customWidth="1"/>
    <col min="4616" max="4616" width="8.7265625" style="756"/>
    <col min="4617" max="4617" width="12" style="756" bestFit="1" customWidth="1"/>
    <col min="4618" max="4619" width="11.54296875" style="756" bestFit="1" customWidth="1"/>
    <col min="4620" max="4620" width="10.54296875" style="756" bestFit="1" customWidth="1"/>
    <col min="4621" max="4621" width="11.54296875" style="756" bestFit="1" customWidth="1"/>
    <col min="4622" max="4861" width="8.7265625" style="756"/>
    <col min="4862" max="4862" width="9.453125" style="756" bestFit="1" customWidth="1"/>
    <col min="4863" max="4863" width="8.7265625" style="756"/>
    <col min="4864" max="4864" width="11.6328125" style="756" customWidth="1"/>
    <col min="4865" max="4865" width="22.453125" style="756" bestFit="1" customWidth="1"/>
    <col min="4866" max="4866" width="18.453125" style="756" bestFit="1" customWidth="1"/>
    <col min="4867" max="4867" width="22.453125" style="756" customWidth="1"/>
    <col min="4868" max="4868" width="17.54296875" style="756" customWidth="1"/>
    <col min="4869" max="4869" width="13" style="756" bestFit="1" customWidth="1"/>
    <col min="4870" max="4870" width="8.7265625" style="756"/>
    <col min="4871" max="4871" width="20.6328125" style="756" customWidth="1"/>
    <col min="4872" max="4872" width="8.7265625" style="756"/>
    <col min="4873" max="4873" width="12" style="756" bestFit="1" customWidth="1"/>
    <col min="4874" max="4875" width="11.54296875" style="756" bestFit="1" customWidth="1"/>
    <col min="4876" max="4876" width="10.54296875" style="756" bestFit="1" customWidth="1"/>
    <col min="4877" max="4877" width="11.54296875" style="756" bestFit="1" customWidth="1"/>
    <col min="4878" max="5117" width="8.7265625" style="756"/>
    <col min="5118" max="5118" width="9.453125" style="756" bestFit="1" customWidth="1"/>
    <col min="5119" max="5119" width="8.7265625" style="756"/>
    <col min="5120" max="5120" width="11.6328125" style="756" customWidth="1"/>
    <col min="5121" max="5121" width="22.453125" style="756" bestFit="1" customWidth="1"/>
    <col min="5122" max="5122" width="18.453125" style="756" bestFit="1" customWidth="1"/>
    <col min="5123" max="5123" width="22.453125" style="756" customWidth="1"/>
    <col min="5124" max="5124" width="17.54296875" style="756" customWidth="1"/>
    <col min="5125" max="5125" width="13" style="756" bestFit="1" customWidth="1"/>
    <col min="5126" max="5126" width="8.7265625" style="756"/>
    <col min="5127" max="5127" width="20.6328125" style="756" customWidth="1"/>
    <col min="5128" max="5128" width="8.7265625" style="756"/>
    <col min="5129" max="5129" width="12" style="756" bestFit="1" customWidth="1"/>
    <col min="5130" max="5131" width="11.54296875" style="756" bestFit="1" customWidth="1"/>
    <col min="5132" max="5132" width="10.54296875" style="756" bestFit="1" customWidth="1"/>
    <col min="5133" max="5133" width="11.54296875" style="756" bestFit="1" customWidth="1"/>
    <col min="5134" max="5373" width="8.7265625" style="756"/>
    <col min="5374" max="5374" width="9.453125" style="756" bestFit="1" customWidth="1"/>
    <col min="5375" max="5375" width="8.7265625" style="756"/>
    <col min="5376" max="5376" width="11.6328125" style="756" customWidth="1"/>
    <col min="5377" max="5377" width="22.453125" style="756" bestFit="1" customWidth="1"/>
    <col min="5378" max="5378" width="18.453125" style="756" bestFit="1" customWidth="1"/>
    <col min="5379" max="5379" width="22.453125" style="756" customWidth="1"/>
    <col min="5380" max="5380" width="17.54296875" style="756" customWidth="1"/>
    <col min="5381" max="5381" width="13" style="756" bestFit="1" customWidth="1"/>
    <col min="5382" max="5382" width="8.7265625" style="756"/>
    <col min="5383" max="5383" width="20.6328125" style="756" customWidth="1"/>
    <col min="5384" max="5384" width="8.7265625" style="756"/>
    <col min="5385" max="5385" width="12" style="756" bestFit="1" customWidth="1"/>
    <col min="5386" max="5387" width="11.54296875" style="756" bestFit="1" customWidth="1"/>
    <col min="5388" max="5388" width="10.54296875" style="756" bestFit="1" customWidth="1"/>
    <col min="5389" max="5389" width="11.54296875" style="756" bestFit="1" customWidth="1"/>
    <col min="5390" max="5629" width="8.7265625" style="756"/>
    <col min="5630" max="5630" width="9.453125" style="756" bestFit="1" customWidth="1"/>
    <col min="5631" max="5631" width="8.7265625" style="756"/>
    <col min="5632" max="5632" width="11.6328125" style="756" customWidth="1"/>
    <col min="5633" max="5633" width="22.453125" style="756" bestFit="1" customWidth="1"/>
    <col min="5634" max="5634" width="18.453125" style="756" bestFit="1" customWidth="1"/>
    <col min="5635" max="5635" width="22.453125" style="756" customWidth="1"/>
    <col min="5636" max="5636" width="17.54296875" style="756" customWidth="1"/>
    <col min="5637" max="5637" width="13" style="756" bestFit="1" customWidth="1"/>
    <col min="5638" max="5638" width="8.7265625" style="756"/>
    <col min="5639" max="5639" width="20.6328125" style="756" customWidth="1"/>
    <col min="5640" max="5640" width="8.7265625" style="756"/>
    <col min="5641" max="5641" width="12" style="756" bestFit="1" customWidth="1"/>
    <col min="5642" max="5643" width="11.54296875" style="756" bestFit="1" customWidth="1"/>
    <col min="5644" max="5644" width="10.54296875" style="756" bestFit="1" customWidth="1"/>
    <col min="5645" max="5645" width="11.54296875" style="756" bestFit="1" customWidth="1"/>
    <col min="5646" max="5885" width="8.7265625" style="756"/>
    <col min="5886" max="5886" width="9.453125" style="756" bestFit="1" customWidth="1"/>
    <col min="5887" max="5887" width="8.7265625" style="756"/>
    <col min="5888" max="5888" width="11.6328125" style="756" customWidth="1"/>
    <col min="5889" max="5889" width="22.453125" style="756" bestFit="1" customWidth="1"/>
    <col min="5890" max="5890" width="18.453125" style="756" bestFit="1" customWidth="1"/>
    <col min="5891" max="5891" width="22.453125" style="756" customWidth="1"/>
    <col min="5892" max="5892" width="17.54296875" style="756" customWidth="1"/>
    <col min="5893" max="5893" width="13" style="756" bestFit="1" customWidth="1"/>
    <col min="5894" max="5894" width="8.7265625" style="756"/>
    <col min="5895" max="5895" width="20.6328125" style="756" customWidth="1"/>
    <col min="5896" max="5896" width="8.7265625" style="756"/>
    <col min="5897" max="5897" width="12" style="756" bestFit="1" customWidth="1"/>
    <col min="5898" max="5899" width="11.54296875" style="756" bestFit="1" customWidth="1"/>
    <col min="5900" max="5900" width="10.54296875" style="756" bestFit="1" customWidth="1"/>
    <col min="5901" max="5901" width="11.54296875" style="756" bestFit="1" customWidth="1"/>
    <col min="5902" max="6141" width="8.7265625" style="756"/>
    <col min="6142" max="6142" width="9.453125" style="756" bestFit="1" customWidth="1"/>
    <col min="6143" max="6143" width="8.7265625" style="756"/>
    <col min="6144" max="6144" width="11.6328125" style="756" customWidth="1"/>
    <col min="6145" max="6145" width="22.453125" style="756" bestFit="1" customWidth="1"/>
    <col min="6146" max="6146" width="18.453125" style="756" bestFit="1" customWidth="1"/>
    <col min="6147" max="6147" width="22.453125" style="756" customWidth="1"/>
    <col min="6148" max="6148" width="17.54296875" style="756" customWidth="1"/>
    <col min="6149" max="6149" width="13" style="756" bestFit="1" customWidth="1"/>
    <col min="6150" max="6150" width="8.7265625" style="756"/>
    <col min="6151" max="6151" width="20.6328125" style="756" customWidth="1"/>
    <col min="6152" max="6152" width="8.7265625" style="756"/>
    <col min="6153" max="6153" width="12" style="756" bestFit="1" customWidth="1"/>
    <col min="6154" max="6155" width="11.54296875" style="756" bestFit="1" customWidth="1"/>
    <col min="6156" max="6156" width="10.54296875" style="756" bestFit="1" customWidth="1"/>
    <col min="6157" max="6157" width="11.54296875" style="756" bestFit="1" customWidth="1"/>
    <col min="6158" max="6397" width="8.7265625" style="756"/>
    <col min="6398" max="6398" width="9.453125" style="756" bestFit="1" customWidth="1"/>
    <col min="6399" max="6399" width="8.7265625" style="756"/>
    <col min="6400" max="6400" width="11.6328125" style="756" customWidth="1"/>
    <col min="6401" max="6401" width="22.453125" style="756" bestFit="1" customWidth="1"/>
    <col min="6402" max="6402" width="18.453125" style="756" bestFit="1" customWidth="1"/>
    <col min="6403" max="6403" width="22.453125" style="756" customWidth="1"/>
    <col min="6404" max="6404" width="17.54296875" style="756" customWidth="1"/>
    <col min="6405" max="6405" width="13" style="756" bestFit="1" customWidth="1"/>
    <col min="6406" max="6406" width="8.7265625" style="756"/>
    <col min="6407" max="6407" width="20.6328125" style="756" customWidth="1"/>
    <col min="6408" max="6408" width="8.7265625" style="756"/>
    <col min="6409" max="6409" width="12" style="756" bestFit="1" customWidth="1"/>
    <col min="6410" max="6411" width="11.54296875" style="756" bestFit="1" customWidth="1"/>
    <col min="6412" max="6412" width="10.54296875" style="756" bestFit="1" customWidth="1"/>
    <col min="6413" max="6413" width="11.54296875" style="756" bestFit="1" customWidth="1"/>
    <col min="6414" max="6653" width="8.7265625" style="756"/>
    <col min="6654" max="6654" width="9.453125" style="756" bestFit="1" customWidth="1"/>
    <col min="6655" max="6655" width="8.7265625" style="756"/>
    <col min="6656" max="6656" width="11.6328125" style="756" customWidth="1"/>
    <col min="6657" max="6657" width="22.453125" style="756" bestFit="1" customWidth="1"/>
    <col min="6658" max="6658" width="18.453125" style="756" bestFit="1" customWidth="1"/>
    <col min="6659" max="6659" width="22.453125" style="756" customWidth="1"/>
    <col min="6660" max="6660" width="17.54296875" style="756" customWidth="1"/>
    <col min="6661" max="6661" width="13" style="756" bestFit="1" customWidth="1"/>
    <col min="6662" max="6662" width="8.7265625" style="756"/>
    <col min="6663" max="6663" width="20.6328125" style="756" customWidth="1"/>
    <col min="6664" max="6664" width="8.7265625" style="756"/>
    <col min="6665" max="6665" width="12" style="756" bestFit="1" customWidth="1"/>
    <col min="6666" max="6667" width="11.54296875" style="756" bestFit="1" customWidth="1"/>
    <col min="6668" max="6668" width="10.54296875" style="756" bestFit="1" customWidth="1"/>
    <col min="6669" max="6669" width="11.54296875" style="756" bestFit="1" customWidth="1"/>
    <col min="6670" max="6909" width="8.7265625" style="756"/>
    <col min="6910" max="6910" width="9.453125" style="756" bestFit="1" customWidth="1"/>
    <col min="6911" max="6911" width="8.7265625" style="756"/>
    <col min="6912" max="6912" width="11.6328125" style="756" customWidth="1"/>
    <col min="6913" max="6913" width="22.453125" style="756" bestFit="1" customWidth="1"/>
    <col min="6914" max="6914" width="18.453125" style="756" bestFit="1" customWidth="1"/>
    <col min="6915" max="6915" width="22.453125" style="756" customWidth="1"/>
    <col min="6916" max="6916" width="17.54296875" style="756" customWidth="1"/>
    <col min="6917" max="6917" width="13" style="756" bestFit="1" customWidth="1"/>
    <col min="6918" max="6918" width="8.7265625" style="756"/>
    <col min="6919" max="6919" width="20.6328125" style="756" customWidth="1"/>
    <col min="6920" max="6920" width="8.7265625" style="756"/>
    <col min="6921" max="6921" width="12" style="756" bestFit="1" customWidth="1"/>
    <col min="6922" max="6923" width="11.54296875" style="756" bestFit="1" customWidth="1"/>
    <col min="6924" max="6924" width="10.54296875" style="756" bestFit="1" customWidth="1"/>
    <col min="6925" max="6925" width="11.54296875" style="756" bestFit="1" customWidth="1"/>
    <col min="6926" max="7165" width="8.7265625" style="756"/>
    <col min="7166" max="7166" width="9.453125" style="756" bestFit="1" customWidth="1"/>
    <col min="7167" max="7167" width="8.7265625" style="756"/>
    <col min="7168" max="7168" width="11.6328125" style="756" customWidth="1"/>
    <col min="7169" max="7169" width="22.453125" style="756" bestFit="1" customWidth="1"/>
    <col min="7170" max="7170" width="18.453125" style="756" bestFit="1" customWidth="1"/>
    <col min="7171" max="7171" width="22.453125" style="756" customWidth="1"/>
    <col min="7172" max="7172" width="17.54296875" style="756" customWidth="1"/>
    <col min="7173" max="7173" width="13" style="756" bestFit="1" customWidth="1"/>
    <col min="7174" max="7174" width="8.7265625" style="756"/>
    <col min="7175" max="7175" width="20.6328125" style="756" customWidth="1"/>
    <col min="7176" max="7176" width="8.7265625" style="756"/>
    <col min="7177" max="7177" width="12" style="756" bestFit="1" customWidth="1"/>
    <col min="7178" max="7179" width="11.54296875" style="756" bestFit="1" customWidth="1"/>
    <col min="7180" max="7180" width="10.54296875" style="756" bestFit="1" customWidth="1"/>
    <col min="7181" max="7181" width="11.54296875" style="756" bestFit="1" customWidth="1"/>
    <col min="7182" max="7421" width="8.7265625" style="756"/>
    <col min="7422" max="7422" width="9.453125" style="756" bestFit="1" customWidth="1"/>
    <col min="7423" max="7423" width="8.7265625" style="756"/>
    <col min="7424" max="7424" width="11.6328125" style="756" customWidth="1"/>
    <col min="7425" max="7425" width="22.453125" style="756" bestFit="1" customWidth="1"/>
    <col min="7426" max="7426" width="18.453125" style="756" bestFit="1" customWidth="1"/>
    <col min="7427" max="7427" width="22.453125" style="756" customWidth="1"/>
    <col min="7428" max="7428" width="17.54296875" style="756" customWidth="1"/>
    <col min="7429" max="7429" width="13" style="756" bestFit="1" customWidth="1"/>
    <col min="7430" max="7430" width="8.7265625" style="756"/>
    <col min="7431" max="7431" width="20.6328125" style="756" customWidth="1"/>
    <col min="7432" max="7432" width="8.7265625" style="756"/>
    <col min="7433" max="7433" width="12" style="756" bestFit="1" customWidth="1"/>
    <col min="7434" max="7435" width="11.54296875" style="756" bestFit="1" customWidth="1"/>
    <col min="7436" max="7436" width="10.54296875" style="756" bestFit="1" customWidth="1"/>
    <col min="7437" max="7437" width="11.54296875" style="756" bestFit="1" customWidth="1"/>
    <col min="7438" max="7677" width="8.7265625" style="756"/>
    <col min="7678" max="7678" width="9.453125" style="756" bestFit="1" customWidth="1"/>
    <col min="7679" max="7679" width="8.7265625" style="756"/>
    <col min="7680" max="7680" width="11.6328125" style="756" customWidth="1"/>
    <col min="7681" max="7681" width="22.453125" style="756" bestFit="1" customWidth="1"/>
    <col min="7682" max="7682" width="18.453125" style="756" bestFit="1" customWidth="1"/>
    <col min="7683" max="7683" width="22.453125" style="756" customWidth="1"/>
    <col min="7684" max="7684" width="17.54296875" style="756" customWidth="1"/>
    <col min="7685" max="7685" width="13" style="756" bestFit="1" customWidth="1"/>
    <col min="7686" max="7686" width="8.7265625" style="756"/>
    <col min="7687" max="7687" width="20.6328125" style="756" customWidth="1"/>
    <col min="7688" max="7688" width="8.7265625" style="756"/>
    <col min="7689" max="7689" width="12" style="756" bestFit="1" customWidth="1"/>
    <col min="7690" max="7691" width="11.54296875" style="756" bestFit="1" customWidth="1"/>
    <col min="7692" max="7692" width="10.54296875" style="756" bestFit="1" customWidth="1"/>
    <col min="7693" max="7693" width="11.54296875" style="756" bestFit="1" customWidth="1"/>
    <col min="7694" max="7933" width="8.7265625" style="756"/>
    <col min="7934" max="7934" width="9.453125" style="756" bestFit="1" customWidth="1"/>
    <col min="7935" max="7935" width="8.7265625" style="756"/>
    <col min="7936" max="7936" width="11.6328125" style="756" customWidth="1"/>
    <col min="7937" max="7937" width="22.453125" style="756" bestFit="1" customWidth="1"/>
    <col min="7938" max="7938" width="18.453125" style="756" bestFit="1" customWidth="1"/>
    <col min="7939" max="7939" width="22.453125" style="756" customWidth="1"/>
    <col min="7940" max="7940" width="17.54296875" style="756" customWidth="1"/>
    <col min="7941" max="7941" width="13" style="756" bestFit="1" customWidth="1"/>
    <col min="7942" max="7942" width="8.7265625" style="756"/>
    <col min="7943" max="7943" width="20.6328125" style="756" customWidth="1"/>
    <col min="7944" max="7944" width="8.7265625" style="756"/>
    <col min="7945" max="7945" width="12" style="756" bestFit="1" customWidth="1"/>
    <col min="7946" max="7947" width="11.54296875" style="756" bestFit="1" customWidth="1"/>
    <col min="7948" max="7948" width="10.54296875" style="756" bestFit="1" customWidth="1"/>
    <col min="7949" max="7949" width="11.54296875" style="756" bestFit="1" customWidth="1"/>
    <col min="7950" max="8189" width="8.7265625" style="756"/>
    <col min="8190" max="8190" width="9.453125" style="756" bestFit="1" customWidth="1"/>
    <col min="8191" max="8191" width="8.7265625" style="756"/>
    <col min="8192" max="8192" width="11.6328125" style="756" customWidth="1"/>
    <col min="8193" max="8193" width="22.453125" style="756" bestFit="1" customWidth="1"/>
    <col min="8194" max="8194" width="18.453125" style="756" bestFit="1" customWidth="1"/>
    <col min="8195" max="8195" width="22.453125" style="756" customWidth="1"/>
    <col min="8196" max="8196" width="17.54296875" style="756" customWidth="1"/>
    <col min="8197" max="8197" width="13" style="756" bestFit="1" customWidth="1"/>
    <col min="8198" max="8198" width="8.7265625" style="756"/>
    <col min="8199" max="8199" width="20.6328125" style="756" customWidth="1"/>
    <col min="8200" max="8200" width="8.7265625" style="756"/>
    <col min="8201" max="8201" width="12" style="756" bestFit="1" customWidth="1"/>
    <col min="8202" max="8203" width="11.54296875" style="756" bestFit="1" customWidth="1"/>
    <col min="8204" max="8204" width="10.54296875" style="756" bestFit="1" customWidth="1"/>
    <col min="8205" max="8205" width="11.54296875" style="756" bestFit="1" customWidth="1"/>
    <col min="8206" max="8445" width="8.7265625" style="756"/>
    <col min="8446" max="8446" width="9.453125" style="756" bestFit="1" customWidth="1"/>
    <col min="8447" max="8447" width="8.7265625" style="756"/>
    <col min="8448" max="8448" width="11.6328125" style="756" customWidth="1"/>
    <col min="8449" max="8449" width="22.453125" style="756" bestFit="1" customWidth="1"/>
    <col min="8450" max="8450" width="18.453125" style="756" bestFit="1" customWidth="1"/>
    <col min="8451" max="8451" width="22.453125" style="756" customWidth="1"/>
    <col min="8452" max="8452" width="17.54296875" style="756" customWidth="1"/>
    <col min="8453" max="8453" width="13" style="756" bestFit="1" customWidth="1"/>
    <col min="8454" max="8454" width="8.7265625" style="756"/>
    <col min="8455" max="8455" width="20.6328125" style="756" customWidth="1"/>
    <col min="8456" max="8456" width="8.7265625" style="756"/>
    <col min="8457" max="8457" width="12" style="756" bestFit="1" customWidth="1"/>
    <col min="8458" max="8459" width="11.54296875" style="756" bestFit="1" customWidth="1"/>
    <col min="8460" max="8460" width="10.54296875" style="756" bestFit="1" customWidth="1"/>
    <col min="8461" max="8461" width="11.54296875" style="756" bestFit="1" customWidth="1"/>
    <col min="8462" max="8701" width="8.7265625" style="756"/>
    <col min="8702" max="8702" width="9.453125" style="756" bestFit="1" customWidth="1"/>
    <col min="8703" max="8703" width="8.7265625" style="756"/>
    <col min="8704" max="8704" width="11.6328125" style="756" customWidth="1"/>
    <col min="8705" max="8705" width="22.453125" style="756" bestFit="1" customWidth="1"/>
    <col min="8706" max="8706" width="18.453125" style="756" bestFit="1" customWidth="1"/>
    <col min="8707" max="8707" width="22.453125" style="756" customWidth="1"/>
    <col min="8708" max="8708" width="17.54296875" style="756" customWidth="1"/>
    <col min="8709" max="8709" width="13" style="756" bestFit="1" customWidth="1"/>
    <col min="8710" max="8710" width="8.7265625" style="756"/>
    <col min="8711" max="8711" width="20.6328125" style="756" customWidth="1"/>
    <col min="8712" max="8712" width="8.7265625" style="756"/>
    <col min="8713" max="8713" width="12" style="756" bestFit="1" customWidth="1"/>
    <col min="8714" max="8715" width="11.54296875" style="756" bestFit="1" customWidth="1"/>
    <col min="8716" max="8716" width="10.54296875" style="756" bestFit="1" customWidth="1"/>
    <col min="8717" max="8717" width="11.54296875" style="756" bestFit="1" customWidth="1"/>
    <col min="8718" max="8957" width="8.7265625" style="756"/>
    <col min="8958" max="8958" width="9.453125" style="756" bestFit="1" customWidth="1"/>
    <col min="8959" max="8959" width="8.7265625" style="756"/>
    <col min="8960" max="8960" width="11.6328125" style="756" customWidth="1"/>
    <col min="8961" max="8961" width="22.453125" style="756" bestFit="1" customWidth="1"/>
    <col min="8962" max="8962" width="18.453125" style="756" bestFit="1" customWidth="1"/>
    <col min="8963" max="8963" width="22.453125" style="756" customWidth="1"/>
    <col min="8964" max="8964" width="17.54296875" style="756" customWidth="1"/>
    <col min="8965" max="8965" width="13" style="756" bestFit="1" customWidth="1"/>
    <col min="8966" max="8966" width="8.7265625" style="756"/>
    <col min="8967" max="8967" width="20.6328125" style="756" customWidth="1"/>
    <col min="8968" max="8968" width="8.7265625" style="756"/>
    <col min="8969" max="8969" width="12" style="756" bestFit="1" customWidth="1"/>
    <col min="8970" max="8971" width="11.54296875" style="756" bestFit="1" customWidth="1"/>
    <col min="8972" max="8972" width="10.54296875" style="756" bestFit="1" customWidth="1"/>
    <col min="8973" max="8973" width="11.54296875" style="756" bestFit="1" customWidth="1"/>
    <col min="8974" max="9213" width="8.7265625" style="756"/>
    <col min="9214" max="9214" width="9.453125" style="756" bestFit="1" customWidth="1"/>
    <col min="9215" max="9215" width="8.7265625" style="756"/>
    <col min="9216" max="9216" width="11.6328125" style="756" customWidth="1"/>
    <col min="9217" max="9217" width="22.453125" style="756" bestFit="1" customWidth="1"/>
    <col min="9218" max="9218" width="18.453125" style="756" bestFit="1" customWidth="1"/>
    <col min="9219" max="9219" width="22.453125" style="756" customWidth="1"/>
    <col min="9220" max="9220" width="17.54296875" style="756" customWidth="1"/>
    <col min="9221" max="9221" width="13" style="756" bestFit="1" customWidth="1"/>
    <col min="9222" max="9222" width="8.7265625" style="756"/>
    <col min="9223" max="9223" width="20.6328125" style="756" customWidth="1"/>
    <col min="9224" max="9224" width="8.7265625" style="756"/>
    <col min="9225" max="9225" width="12" style="756" bestFit="1" customWidth="1"/>
    <col min="9226" max="9227" width="11.54296875" style="756" bestFit="1" customWidth="1"/>
    <col min="9228" max="9228" width="10.54296875" style="756" bestFit="1" customWidth="1"/>
    <col min="9229" max="9229" width="11.54296875" style="756" bestFit="1" customWidth="1"/>
    <col min="9230" max="9469" width="8.7265625" style="756"/>
    <col min="9470" max="9470" width="9.453125" style="756" bestFit="1" customWidth="1"/>
    <col min="9471" max="9471" width="8.7265625" style="756"/>
    <col min="9472" max="9472" width="11.6328125" style="756" customWidth="1"/>
    <col min="9473" max="9473" width="22.453125" style="756" bestFit="1" customWidth="1"/>
    <col min="9474" max="9474" width="18.453125" style="756" bestFit="1" customWidth="1"/>
    <col min="9475" max="9475" width="22.453125" style="756" customWidth="1"/>
    <col min="9476" max="9476" width="17.54296875" style="756" customWidth="1"/>
    <col min="9477" max="9477" width="13" style="756" bestFit="1" customWidth="1"/>
    <col min="9478" max="9478" width="8.7265625" style="756"/>
    <col min="9479" max="9479" width="20.6328125" style="756" customWidth="1"/>
    <col min="9480" max="9480" width="8.7265625" style="756"/>
    <col min="9481" max="9481" width="12" style="756" bestFit="1" customWidth="1"/>
    <col min="9482" max="9483" width="11.54296875" style="756" bestFit="1" customWidth="1"/>
    <col min="9484" max="9484" width="10.54296875" style="756" bestFit="1" customWidth="1"/>
    <col min="9485" max="9485" width="11.54296875" style="756" bestFit="1" customWidth="1"/>
    <col min="9486" max="9725" width="8.7265625" style="756"/>
    <col min="9726" max="9726" width="9.453125" style="756" bestFit="1" customWidth="1"/>
    <col min="9727" max="9727" width="8.7265625" style="756"/>
    <col min="9728" max="9728" width="11.6328125" style="756" customWidth="1"/>
    <col min="9729" max="9729" width="22.453125" style="756" bestFit="1" customWidth="1"/>
    <col min="9730" max="9730" width="18.453125" style="756" bestFit="1" customWidth="1"/>
    <col min="9731" max="9731" width="22.453125" style="756" customWidth="1"/>
    <col min="9732" max="9732" width="17.54296875" style="756" customWidth="1"/>
    <col min="9733" max="9733" width="13" style="756" bestFit="1" customWidth="1"/>
    <col min="9734" max="9734" width="8.7265625" style="756"/>
    <col min="9735" max="9735" width="20.6328125" style="756" customWidth="1"/>
    <col min="9736" max="9736" width="8.7265625" style="756"/>
    <col min="9737" max="9737" width="12" style="756" bestFit="1" customWidth="1"/>
    <col min="9738" max="9739" width="11.54296875" style="756" bestFit="1" customWidth="1"/>
    <col min="9740" max="9740" width="10.54296875" style="756" bestFit="1" customWidth="1"/>
    <col min="9741" max="9741" width="11.54296875" style="756" bestFit="1" customWidth="1"/>
    <col min="9742" max="9981" width="8.7265625" style="756"/>
    <col min="9982" max="9982" width="9.453125" style="756" bestFit="1" customWidth="1"/>
    <col min="9983" max="9983" width="8.7265625" style="756"/>
    <col min="9984" max="9984" width="11.6328125" style="756" customWidth="1"/>
    <col min="9985" max="9985" width="22.453125" style="756" bestFit="1" customWidth="1"/>
    <col min="9986" max="9986" width="18.453125" style="756" bestFit="1" customWidth="1"/>
    <col min="9987" max="9987" width="22.453125" style="756" customWidth="1"/>
    <col min="9988" max="9988" width="17.54296875" style="756" customWidth="1"/>
    <col min="9989" max="9989" width="13" style="756" bestFit="1" customWidth="1"/>
    <col min="9990" max="9990" width="8.7265625" style="756"/>
    <col min="9991" max="9991" width="20.6328125" style="756" customWidth="1"/>
    <col min="9992" max="9992" width="8.7265625" style="756"/>
    <col min="9993" max="9993" width="12" style="756" bestFit="1" customWidth="1"/>
    <col min="9994" max="9995" width="11.54296875" style="756" bestFit="1" customWidth="1"/>
    <col min="9996" max="9996" width="10.54296875" style="756" bestFit="1" customWidth="1"/>
    <col min="9997" max="9997" width="11.54296875" style="756" bestFit="1" customWidth="1"/>
    <col min="9998" max="10237" width="8.7265625" style="756"/>
    <col min="10238" max="10238" width="9.453125" style="756" bestFit="1" customWidth="1"/>
    <col min="10239" max="10239" width="8.7265625" style="756"/>
    <col min="10240" max="10240" width="11.6328125" style="756" customWidth="1"/>
    <col min="10241" max="10241" width="22.453125" style="756" bestFit="1" customWidth="1"/>
    <col min="10242" max="10242" width="18.453125" style="756" bestFit="1" customWidth="1"/>
    <col min="10243" max="10243" width="22.453125" style="756" customWidth="1"/>
    <col min="10244" max="10244" width="17.54296875" style="756" customWidth="1"/>
    <col min="10245" max="10245" width="13" style="756" bestFit="1" customWidth="1"/>
    <col min="10246" max="10246" width="8.7265625" style="756"/>
    <col min="10247" max="10247" width="20.6328125" style="756" customWidth="1"/>
    <col min="10248" max="10248" width="8.7265625" style="756"/>
    <col min="10249" max="10249" width="12" style="756" bestFit="1" customWidth="1"/>
    <col min="10250" max="10251" width="11.54296875" style="756" bestFit="1" customWidth="1"/>
    <col min="10252" max="10252" width="10.54296875" style="756" bestFit="1" customWidth="1"/>
    <col min="10253" max="10253" width="11.54296875" style="756" bestFit="1" customWidth="1"/>
    <col min="10254" max="10493" width="8.7265625" style="756"/>
    <col min="10494" max="10494" width="9.453125" style="756" bestFit="1" customWidth="1"/>
    <col min="10495" max="10495" width="8.7265625" style="756"/>
    <col min="10496" max="10496" width="11.6328125" style="756" customWidth="1"/>
    <col min="10497" max="10497" width="22.453125" style="756" bestFit="1" customWidth="1"/>
    <col min="10498" max="10498" width="18.453125" style="756" bestFit="1" customWidth="1"/>
    <col min="10499" max="10499" width="22.453125" style="756" customWidth="1"/>
    <col min="10500" max="10500" width="17.54296875" style="756" customWidth="1"/>
    <col min="10501" max="10501" width="13" style="756" bestFit="1" customWidth="1"/>
    <col min="10502" max="10502" width="8.7265625" style="756"/>
    <col min="10503" max="10503" width="20.6328125" style="756" customWidth="1"/>
    <col min="10504" max="10504" width="8.7265625" style="756"/>
    <col min="10505" max="10505" width="12" style="756" bestFit="1" customWidth="1"/>
    <col min="10506" max="10507" width="11.54296875" style="756" bestFit="1" customWidth="1"/>
    <col min="10508" max="10508" width="10.54296875" style="756" bestFit="1" customWidth="1"/>
    <col min="10509" max="10509" width="11.54296875" style="756" bestFit="1" customWidth="1"/>
    <col min="10510" max="10749" width="8.7265625" style="756"/>
    <col min="10750" max="10750" width="9.453125" style="756" bestFit="1" customWidth="1"/>
    <col min="10751" max="10751" width="8.7265625" style="756"/>
    <col min="10752" max="10752" width="11.6328125" style="756" customWidth="1"/>
    <col min="10753" max="10753" width="22.453125" style="756" bestFit="1" customWidth="1"/>
    <col min="10754" max="10754" width="18.453125" style="756" bestFit="1" customWidth="1"/>
    <col min="10755" max="10755" width="22.453125" style="756" customWidth="1"/>
    <col min="10756" max="10756" width="17.54296875" style="756" customWidth="1"/>
    <col min="10757" max="10757" width="13" style="756" bestFit="1" customWidth="1"/>
    <col min="10758" max="10758" width="8.7265625" style="756"/>
    <col min="10759" max="10759" width="20.6328125" style="756" customWidth="1"/>
    <col min="10760" max="10760" width="8.7265625" style="756"/>
    <col min="10761" max="10761" width="12" style="756" bestFit="1" customWidth="1"/>
    <col min="10762" max="10763" width="11.54296875" style="756" bestFit="1" customWidth="1"/>
    <col min="10764" max="10764" width="10.54296875" style="756" bestFit="1" customWidth="1"/>
    <col min="10765" max="10765" width="11.54296875" style="756" bestFit="1" customWidth="1"/>
    <col min="10766" max="11005" width="8.7265625" style="756"/>
    <col min="11006" max="11006" width="9.453125" style="756" bestFit="1" customWidth="1"/>
    <col min="11007" max="11007" width="8.7265625" style="756"/>
    <col min="11008" max="11008" width="11.6328125" style="756" customWidth="1"/>
    <col min="11009" max="11009" width="22.453125" style="756" bestFit="1" customWidth="1"/>
    <col min="11010" max="11010" width="18.453125" style="756" bestFit="1" customWidth="1"/>
    <col min="11011" max="11011" width="22.453125" style="756" customWidth="1"/>
    <col min="11012" max="11012" width="17.54296875" style="756" customWidth="1"/>
    <col min="11013" max="11013" width="13" style="756" bestFit="1" customWidth="1"/>
    <col min="11014" max="11014" width="8.7265625" style="756"/>
    <col min="11015" max="11015" width="20.6328125" style="756" customWidth="1"/>
    <col min="11016" max="11016" width="8.7265625" style="756"/>
    <col min="11017" max="11017" width="12" style="756" bestFit="1" customWidth="1"/>
    <col min="11018" max="11019" width="11.54296875" style="756" bestFit="1" customWidth="1"/>
    <col min="11020" max="11020" width="10.54296875" style="756" bestFit="1" customWidth="1"/>
    <col min="11021" max="11021" width="11.54296875" style="756" bestFit="1" customWidth="1"/>
    <col min="11022" max="11261" width="8.7265625" style="756"/>
    <col min="11262" max="11262" width="9.453125" style="756" bestFit="1" customWidth="1"/>
    <col min="11263" max="11263" width="8.7265625" style="756"/>
    <col min="11264" max="11264" width="11.6328125" style="756" customWidth="1"/>
    <col min="11265" max="11265" width="22.453125" style="756" bestFit="1" customWidth="1"/>
    <col min="11266" max="11266" width="18.453125" style="756" bestFit="1" customWidth="1"/>
    <col min="11267" max="11267" width="22.453125" style="756" customWidth="1"/>
    <col min="11268" max="11268" width="17.54296875" style="756" customWidth="1"/>
    <col min="11269" max="11269" width="13" style="756" bestFit="1" customWidth="1"/>
    <col min="11270" max="11270" width="8.7265625" style="756"/>
    <col min="11271" max="11271" width="20.6328125" style="756" customWidth="1"/>
    <col min="11272" max="11272" width="8.7265625" style="756"/>
    <col min="11273" max="11273" width="12" style="756" bestFit="1" customWidth="1"/>
    <col min="11274" max="11275" width="11.54296875" style="756" bestFit="1" customWidth="1"/>
    <col min="11276" max="11276" width="10.54296875" style="756" bestFit="1" customWidth="1"/>
    <col min="11277" max="11277" width="11.54296875" style="756" bestFit="1" customWidth="1"/>
    <col min="11278" max="11517" width="8.7265625" style="756"/>
    <col min="11518" max="11518" width="9.453125" style="756" bestFit="1" customWidth="1"/>
    <col min="11519" max="11519" width="8.7265625" style="756"/>
    <col min="11520" max="11520" width="11.6328125" style="756" customWidth="1"/>
    <col min="11521" max="11521" width="22.453125" style="756" bestFit="1" customWidth="1"/>
    <col min="11522" max="11522" width="18.453125" style="756" bestFit="1" customWidth="1"/>
    <col min="11523" max="11523" width="22.453125" style="756" customWidth="1"/>
    <col min="11524" max="11524" width="17.54296875" style="756" customWidth="1"/>
    <col min="11525" max="11525" width="13" style="756" bestFit="1" customWidth="1"/>
    <col min="11526" max="11526" width="8.7265625" style="756"/>
    <col min="11527" max="11527" width="20.6328125" style="756" customWidth="1"/>
    <col min="11528" max="11528" width="8.7265625" style="756"/>
    <col min="11529" max="11529" width="12" style="756" bestFit="1" customWidth="1"/>
    <col min="11530" max="11531" width="11.54296875" style="756" bestFit="1" customWidth="1"/>
    <col min="11532" max="11532" width="10.54296875" style="756" bestFit="1" customWidth="1"/>
    <col min="11533" max="11533" width="11.54296875" style="756" bestFit="1" customWidth="1"/>
    <col min="11534" max="11773" width="8.7265625" style="756"/>
    <col min="11774" max="11774" width="9.453125" style="756" bestFit="1" customWidth="1"/>
    <col min="11775" max="11775" width="8.7265625" style="756"/>
    <col min="11776" max="11776" width="11.6328125" style="756" customWidth="1"/>
    <col min="11777" max="11777" width="22.453125" style="756" bestFit="1" customWidth="1"/>
    <col min="11778" max="11778" width="18.453125" style="756" bestFit="1" customWidth="1"/>
    <col min="11779" max="11779" width="22.453125" style="756" customWidth="1"/>
    <col min="11780" max="11780" width="17.54296875" style="756" customWidth="1"/>
    <col min="11781" max="11781" width="13" style="756" bestFit="1" customWidth="1"/>
    <col min="11782" max="11782" width="8.7265625" style="756"/>
    <col min="11783" max="11783" width="20.6328125" style="756" customWidth="1"/>
    <col min="11784" max="11784" width="8.7265625" style="756"/>
    <col min="11785" max="11785" width="12" style="756" bestFit="1" customWidth="1"/>
    <col min="11786" max="11787" width="11.54296875" style="756" bestFit="1" customWidth="1"/>
    <col min="11788" max="11788" width="10.54296875" style="756" bestFit="1" customWidth="1"/>
    <col min="11789" max="11789" width="11.54296875" style="756" bestFit="1" customWidth="1"/>
    <col min="11790" max="12029" width="8.7265625" style="756"/>
    <col min="12030" max="12030" width="9.453125" style="756" bestFit="1" customWidth="1"/>
    <col min="12031" max="12031" width="8.7265625" style="756"/>
    <col min="12032" max="12032" width="11.6328125" style="756" customWidth="1"/>
    <col min="12033" max="12033" width="22.453125" style="756" bestFit="1" customWidth="1"/>
    <col min="12034" max="12034" width="18.453125" style="756" bestFit="1" customWidth="1"/>
    <col min="12035" max="12035" width="22.453125" style="756" customWidth="1"/>
    <col min="12036" max="12036" width="17.54296875" style="756" customWidth="1"/>
    <col min="12037" max="12037" width="13" style="756" bestFit="1" customWidth="1"/>
    <col min="12038" max="12038" width="8.7265625" style="756"/>
    <col min="12039" max="12039" width="20.6328125" style="756" customWidth="1"/>
    <col min="12040" max="12040" width="8.7265625" style="756"/>
    <col min="12041" max="12041" width="12" style="756" bestFit="1" customWidth="1"/>
    <col min="12042" max="12043" width="11.54296875" style="756" bestFit="1" customWidth="1"/>
    <col min="12044" max="12044" width="10.54296875" style="756" bestFit="1" customWidth="1"/>
    <col min="12045" max="12045" width="11.54296875" style="756" bestFit="1" customWidth="1"/>
    <col min="12046" max="12285" width="8.7265625" style="756"/>
    <col min="12286" max="12286" width="9.453125" style="756" bestFit="1" customWidth="1"/>
    <col min="12287" max="12287" width="8.7265625" style="756"/>
    <col min="12288" max="12288" width="11.6328125" style="756" customWidth="1"/>
    <col min="12289" max="12289" width="22.453125" style="756" bestFit="1" customWidth="1"/>
    <col min="12290" max="12290" width="18.453125" style="756" bestFit="1" customWidth="1"/>
    <col min="12291" max="12291" width="22.453125" style="756" customWidth="1"/>
    <col min="12292" max="12292" width="17.54296875" style="756" customWidth="1"/>
    <col min="12293" max="12293" width="13" style="756" bestFit="1" customWidth="1"/>
    <col min="12294" max="12294" width="8.7265625" style="756"/>
    <col min="12295" max="12295" width="20.6328125" style="756" customWidth="1"/>
    <col min="12296" max="12296" width="8.7265625" style="756"/>
    <col min="12297" max="12297" width="12" style="756" bestFit="1" customWidth="1"/>
    <col min="12298" max="12299" width="11.54296875" style="756" bestFit="1" customWidth="1"/>
    <col min="12300" max="12300" width="10.54296875" style="756" bestFit="1" customWidth="1"/>
    <col min="12301" max="12301" width="11.54296875" style="756" bestFit="1" customWidth="1"/>
    <col min="12302" max="12541" width="8.7265625" style="756"/>
    <col min="12542" max="12542" width="9.453125" style="756" bestFit="1" customWidth="1"/>
    <col min="12543" max="12543" width="8.7265625" style="756"/>
    <col min="12544" max="12544" width="11.6328125" style="756" customWidth="1"/>
    <col min="12545" max="12545" width="22.453125" style="756" bestFit="1" customWidth="1"/>
    <col min="12546" max="12546" width="18.453125" style="756" bestFit="1" customWidth="1"/>
    <col min="12547" max="12547" width="22.453125" style="756" customWidth="1"/>
    <col min="12548" max="12548" width="17.54296875" style="756" customWidth="1"/>
    <col min="12549" max="12549" width="13" style="756" bestFit="1" customWidth="1"/>
    <col min="12550" max="12550" width="8.7265625" style="756"/>
    <col min="12551" max="12551" width="20.6328125" style="756" customWidth="1"/>
    <col min="12552" max="12552" width="8.7265625" style="756"/>
    <col min="12553" max="12553" width="12" style="756" bestFit="1" customWidth="1"/>
    <col min="12554" max="12555" width="11.54296875" style="756" bestFit="1" customWidth="1"/>
    <col min="12556" max="12556" width="10.54296875" style="756" bestFit="1" customWidth="1"/>
    <col min="12557" max="12557" width="11.54296875" style="756" bestFit="1" customWidth="1"/>
    <col min="12558" max="12797" width="8.7265625" style="756"/>
    <col min="12798" max="12798" width="9.453125" style="756" bestFit="1" customWidth="1"/>
    <col min="12799" max="12799" width="8.7265625" style="756"/>
    <col min="12800" max="12800" width="11.6328125" style="756" customWidth="1"/>
    <col min="12801" max="12801" width="22.453125" style="756" bestFit="1" customWidth="1"/>
    <col min="12802" max="12802" width="18.453125" style="756" bestFit="1" customWidth="1"/>
    <col min="12803" max="12803" width="22.453125" style="756" customWidth="1"/>
    <col min="12804" max="12804" width="17.54296875" style="756" customWidth="1"/>
    <col min="12805" max="12805" width="13" style="756" bestFit="1" customWidth="1"/>
    <col min="12806" max="12806" width="8.7265625" style="756"/>
    <col min="12807" max="12807" width="20.6328125" style="756" customWidth="1"/>
    <col min="12808" max="12808" width="8.7265625" style="756"/>
    <col min="12809" max="12809" width="12" style="756" bestFit="1" customWidth="1"/>
    <col min="12810" max="12811" width="11.54296875" style="756" bestFit="1" customWidth="1"/>
    <col min="12812" max="12812" width="10.54296875" style="756" bestFit="1" customWidth="1"/>
    <col min="12813" max="12813" width="11.54296875" style="756" bestFit="1" customWidth="1"/>
    <col min="12814" max="13053" width="8.7265625" style="756"/>
    <col min="13054" max="13054" width="9.453125" style="756" bestFit="1" customWidth="1"/>
    <col min="13055" max="13055" width="8.7265625" style="756"/>
    <col min="13056" max="13056" width="11.6328125" style="756" customWidth="1"/>
    <col min="13057" max="13057" width="22.453125" style="756" bestFit="1" customWidth="1"/>
    <col min="13058" max="13058" width="18.453125" style="756" bestFit="1" customWidth="1"/>
    <col min="13059" max="13059" width="22.453125" style="756" customWidth="1"/>
    <col min="13060" max="13060" width="17.54296875" style="756" customWidth="1"/>
    <col min="13061" max="13061" width="13" style="756" bestFit="1" customWidth="1"/>
    <col min="13062" max="13062" width="8.7265625" style="756"/>
    <col min="13063" max="13063" width="20.6328125" style="756" customWidth="1"/>
    <col min="13064" max="13064" width="8.7265625" style="756"/>
    <col min="13065" max="13065" width="12" style="756" bestFit="1" customWidth="1"/>
    <col min="13066" max="13067" width="11.54296875" style="756" bestFit="1" customWidth="1"/>
    <col min="13068" max="13068" width="10.54296875" style="756" bestFit="1" customWidth="1"/>
    <col min="13069" max="13069" width="11.54296875" style="756" bestFit="1" customWidth="1"/>
    <col min="13070" max="13309" width="8.7265625" style="756"/>
    <col min="13310" max="13310" width="9.453125" style="756" bestFit="1" customWidth="1"/>
    <col min="13311" max="13311" width="8.7265625" style="756"/>
    <col min="13312" max="13312" width="11.6328125" style="756" customWidth="1"/>
    <col min="13313" max="13313" width="22.453125" style="756" bestFit="1" customWidth="1"/>
    <col min="13314" max="13314" width="18.453125" style="756" bestFit="1" customWidth="1"/>
    <col min="13315" max="13315" width="22.453125" style="756" customWidth="1"/>
    <col min="13316" max="13316" width="17.54296875" style="756" customWidth="1"/>
    <col min="13317" max="13317" width="13" style="756" bestFit="1" customWidth="1"/>
    <col min="13318" max="13318" width="8.7265625" style="756"/>
    <col min="13319" max="13319" width="20.6328125" style="756" customWidth="1"/>
    <col min="13320" max="13320" width="8.7265625" style="756"/>
    <col min="13321" max="13321" width="12" style="756" bestFit="1" customWidth="1"/>
    <col min="13322" max="13323" width="11.54296875" style="756" bestFit="1" customWidth="1"/>
    <col min="13324" max="13324" width="10.54296875" style="756" bestFit="1" customWidth="1"/>
    <col min="13325" max="13325" width="11.54296875" style="756" bestFit="1" customWidth="1"/>
    <col min="13326" max="13565" width="8.7265625" style="756"/>
    <col min="13566" max="13566" width="9.453125" style="756" bestFit="1" customWidth="1"/>
    <col min="13567" max="13567" width="8.7265625" style="756"/>
    <col min="13568" max="13568" width="11.6328125" style="756" customWidth="1"/>
    <col min="13569" max="13569" width="22.453125" style="756" bestFit="1" customWidth="1"/>
    <col min="13570" max="13570" width="18.453125" style="756" bestFit="1" customWidth="1"/>
    <col min="13571" max="13571" width="22.453125" style="756" customWidth="1"/>
    <col min="13572" max="13572" width="17.54296875" style="756" customWidth="1"/>
    <col min="13573" max="13573" width="13" style="756" bestFit="1" customWidth="1"/>
    <col min="13574" max="13574" width="8.7265625" style="756"/>
    <col min="13575" max="13575" width="20.6328125" style="756" customWidth="1"/>
    <col min="13576" max="13576" width="8.7265625" style="756"/>
    <col min="13577" max="13577" width="12" style="756" bestFit="1" customWidth="1"/>
    <col min="13578" max="13579" width="11.54296875" style="756" bestFit="1" customWidth="1"/>
    <col min="13580" max="13580" width="10.54296875" style="756" bestFit="1" customWidth="1"/>
    <col min="13581" max="13581" width="11.54296875" style="756" bestFit="1" customWidth="1"/>
    <col min="13582" max="13821" width="8.7265625" style="756"/>
    <col min="13822" max="13822" width="9.453125" style="756" bestFit="1" customWidth="1"/>
    <col min="13823" max="13823" width="8.7265625" style="756"/>
    <col min="13824" max="13824" width="11.6328125" style="756" customWidth="1"/>
    <col min="13825" max="13825" width="22.453125" style="756" bestFit="1" customWidth="1"/>
    <col min="13826" max="13826" width="18.453125" style="756" bestFit="1" customWidth="1"/>
    <col min="13827" max="13827" width="22.453125" style="756" customWidth="1"/>
    <col min="13828" max="13828" width="17.54296875" style="756" customWidth="1"/>
    <col min="13829" max="13829" width="13" style="756" bestFit="1" customWidth="1"/>
    <col min="13830" max="13830" width="8.7265625" style="756"/>
    <col min="13831" max="13831" width="20.6328125" style="756" customWidth="1"/>
    <col min="13832" max="13832" width="8.7265625" style="756"/>
    <col min="13833" max="13833" width="12" style="756" bestFit="1" customWidth="1"/>
    <col min="13834" max="13835" width="11.54296875" style="756" bestFit="1" customWidth="1"/>
    <col min="13836" max="13836" width="10.54296875" style="756" bestFit="1" customWidth="1"/>
    <col min="13837" max="13837" width="11.54296875" style="756" bestFit="1" customWidth="1"/>
    <col min="13838" max="14077" width="8.7265625" style="756"/>
    <col min="14078" max="14078" width="9.453125" style="756" bestFit="1" customWidth="1"/>
    <col min="14079" max="14079" width="8.7265625" style="756"/>
    <col min="14080" max="14080" width="11.6328125" style="756" customWidth="1"/>
    <col min="14081" max="14081" width="22.453125" style="756" bestFit="1" customWidth="1"/>
    <col min="14082" max="14082" width="18.453125" style="756" bestFit="1" customWidth="1"/>
    <col min="14083" max="14083" width="22.453125" style="756" customWidth="1"/>
    <col min="14084" max="14084" width="17.54296875" style="756" customWidth="1"/>
    <col min="14085" max="14085" width="13" style="756" bestFit="1" customWidth="1"/>
    <col min="14086" max="14086" width="8.7265625" style="756"/>
    <col min="14087" max="14087" width="20.6328125" style="756" customWidth="1"/>
    <col min="14088" max="14088" width="8.7265625" style="756"/>
    <col min="14089" max="14089" width="12" style="756" bestFit="1" customWidth="1"/>
    <col min="14090" max="14091" width="11.54296875" style="756" bestFit="1" customWidth="1"/>
    <col min="14092" max="14092" width="10.54296875" style="756" bestFit="1" customWidth="1"/>
    <col min="14093" max="14093" width="11.54296875" style="756" bestFit="1" customWidth="1"/>
    <col min="14094" max="14333" width="8.7265625" style="756"/>
    <col min="14334" max="14334" width="9.453125" style="756" bestFit="1" customWidth="1"/>
    <col min="14335" max="14335" width="8.7265625" style="756"/>
    <col min="14336" max="14336" width="11.6328125" style="756" customWidth="1"/>
    <col min="14337" max="14337" width="22.453125" style="756" bestFit="1" customWidth="1"/>
    <col min="14338" max="14338" width="18.453125" style="756" bestFit="1" customWidth="1"/>
    <col min="14339" max="14339" width="22.453125" style="756" customWidth="1"/>
    <col min="14340" max="14340" width="17.54296875" style="756" customWidth="1"/>
    <col min="14341" max="14341" width="13" style="756" bestFit="1" customWidth="1"/>
    <col min="14342" max="14342" width="8.7265625" style="756"/>
    <col min="14343" max="14343" width="20.6328125" style="756" customWidth="1"/>
    <col min="14344" max="14344" width="8.7265625" style="756"/>
    <col min="14345" max="14345" width="12" style="756" bestFit="1" customWidth="1"/>
    <col min="14346" max="14347" width="11.54296875" style="756" bestFit="1" customWidth="1"/>
    <col min="14348" max="14348" width="10.54296875" style="756" bestFit="1" customWidth="1"/>
    <col min="14349" max="14349" width="11.54296875" style="756" bestFit="1" customWidth="1"/>
    <col min="14350" max="14589" width="8.7265625" style="756"/>
    <col min="14590" max="14590" width="9.453125" style="756" bestFit="1" customWidth="1"/>
    <col min="14591" max="14591" width="8.7265625" style="756"/>
    <col min="14592" max="14592" width="11.6328125" style="756" customWidth="1"/>
    <col min="14593" max="14593" width="22.453125" style="756" bestFit="1" customWidth="1"/>
    <col min="14594" max="14594" width="18.453125" style="756" bestFit="1" customWidth="1"/>
    <col min="14595" max="14595" width="22.453125" style="756" customWidth="1"/>
    <col min="14596" max="14596" width="17.54296875" style="756" customWidth="1"/>
    <col min="14597" max="14597" width="13" style="756" bestFit="1" customWidth="1"/>
    <col min="14598" max="14598" width="8.7265625" style="756"/>
    <col min="14599" max="14599" width="20.6328125" style="756" customWidth="1"/>
    <col min="14600" max="14600" width="8.7265625" style="756"/>
    <col min="14601" max="14601" width="12" style="756" bestFit="1" customWidth="1"/>
    <col min="14602" max="14603" width="11.54296875" style="756" bestFit="1" customWidth="1"/>
    <col min="14604" max="14604" width="10.54296875" style="756" bestFit="1" customWidth="1"/>
    <col min="14605" max="14605" width="11.54296875" style="756" bestFit="1" customWidth="1"/>
    <col min="14606" max="14845" width="8.7265625" style="756"/>
    <col min="14846" max="14846" width="9.453125" style="756" bestFit="1" customWidth="1"/>
    <col min="14847" max="14847" width="8.7265625" style="756"/>
    <col min="14848" max="14848" width="11.6328125" style="756" customWidth="1"/>
    <col min="14849" max="14849" width="22.453125" style="756" bestFit="1" customWidth="1"/>
    <col min="14850" max="14850" width="18.453125" style="756" bestFit="1" customWidth="1"/>
    <col min="14851" max="14851" width="22.453125" style="756" customWidth="1"/>
    <col min="14852" max="14852" width="17.54296875" style="756" customWidth="1"/>
    <col min="14853" max="14853" width="13" style="756" bestFit="1" customWidth="1"/>
    <col min="14854" max="14854" width="8.7265625" style="756"/>
    <col min="14855" max="14855" width="20.6328125" style="756" customWidth="1"/>
    <col min="14856" max="14856" width="8.7265625" style="756"/>
    <col min="14857" max="14857" width="12" style="756" bestFit="1" customWidth="1"/>
    <col min="14858" max="14859" width="11.54296875" style="756" bestFit="1" customWidth="1"/>
    <col min="14860" max="14860" width="10.54296875" style="756" bestFit="1" customWidth="1"/>
    <col min="14861" max="14861" width="11.54296875" style="756" bestFit="1" customWidth="1"/>
    <col min="14862" max="15101" width="8.7265625" style="756"/>
    <col min="15102" max="15102" width="9.453125" style="756" bestFit="1" customWidth="1"/>
    <col min="15103" max="15103" width="8.7265625" style="756"/>
    <col min="15104" max="15104" width="11.6328125" style="756" customWidth="1"/>
    <col min="15105" max="15105" width="22.453125" style="756" bestFit="1" customWidth="1"/>
    <col min="15106" max="15106" width="18.453125" style="756" bestFit="1" customWidth="1"/>
    <col min="15107" max="15107" width="22.453125" style="756" customWidth="1"/>
    <col min="15108" max="15108" width="17.54296875" style="756" customWidth="1"/>
    <col min="15109" max="15109" width="13" style="756" bestFit="1" customWidth="1"/>
    <col min="15110" max="15110" width="8.7265625" style="756"/>
    <col min="15111" max="15111" width="20.6328125" style="756" customWidth="1"/>
    <col min="15112" max="15112" width="8.7265625" style="756"/>
    <col min="15113" max="15113" width="12" style="756" bestFit="1" customWidth="1"/>
    <col min="15114" max="15115" width="11.54296875" style="756" bestFit="1" customWidth="1"/>
    <col min="15116" max="15116" width="10.54296875" style="756" bestFit="1" customWidth="1"/>
    <col min="15117" max="15117" width="11.54296875" style="756" bestFit="1" customWidth="1"/>
    <col min="15118" max="15357" width="8.7265625" style="756"/>
    <col min="15358" max="15358" width="9.453125" style="756" bestFit="1" customWidth="1"/>
    <col min="15359" max="15359" width="8.7265625" style="756"/>
    <col min="15360" max="15360" width="11.6328125" style="756" customWidth="1"/>
    <col min="15361" max="15361" width="22.453125" style="756" bestFit="1" customWidth="1"/>
    <col min="15362" max="15362" width="18.453125" style="756" bestFit="1" customWidth="1"/>
    <col min="15363" max="15363" width="22.453125" style="756" customWidth="1"/>
    <col min="15364" max="15364" width="17.54296875" style="756" customWidth="1"/>
    <col min="15365" max="15365" width="13" style="756" bestFit="1" customWidth="1"/>
    <col min="15366" max="15366" width="8.7265625" style="756"/>
    <col min="15367" max="15367" width="20.6328125" style="756" customWidth="1"/>
    <col min="15368" max="15368" width="8.7265625" style="756"/>
    <col min="15369" max="15369" width="12" style="756" bestFit="1" customWidth="1"/>
    <col min="15370" max="15371" width="11.54296875" style="756" bestFit="1" customWidth="1"/>
    <col min="15372" max="15372" width="10.54296875" style="756" bestFit="1" customWidth="1"/>
    <col min="15373" max="15373" width="11.54296875" style="756" bestFit="1" customWidth="1"/>
    <col min="15374" max="15613" width="8.7265625" style="756"/>
    <col min="15614" max="15614" width="9.453125" style="756" bestFit="1" customWidth="1"/>
    <col min="15615" max="15615" width="8.7265625" style="756"/>
    <col min="15616" max="15616" width="11.6328125" style="756" customWidth="1"/>
    <col min="15617" max="15617" width="22.453125" style="756" bestFit="1" customWidth="1"/>
    <col min="15618" max="15618" width="18.453125" style="756" bestFit="1" customWidth="1"/>
    <col min="15619" max="15619" width="22.453125" style="756" customWidth="1"/>
    <col min="15620" max="15620" width="17.54296875" style="756" customWidth="1"/>
    <col min="15621" max="15621" width="13" style="756" bestFit="1" customWidth="1"/>
    <col min="15622" max="15622" width="8.7265625" style="756"/>
    <col min="15623" max="15623" width="20.6328125" style="756" customWidth="1"/>
    <col min="15624" max="15624" width="8.7265625" style="756"/>
    <col min="15625" max="15625" width="12" style="756" bestFit="1" customWidth="1"/>
    <col min="15626" max="15627" width="11.54296875" style="756" bestFit="1" customWidth="1"/>
    <col min="15628" max="15628" width="10.54296875" style="756" bestFit="1" customWidth="1"/>
    <col min="15629" max="15629" width="11.54296875" style="756" bestFit="1" customWidth="1"/>
    <col min="15630" max="15869" width="8.7265625" style="756"/>
    <col min="15870" max="15870" width="9.453125" style="756" bestFit="1" customWidth="1"/>
    <col min="15871" max="15871" width="8.7265625" style="756"/>
    <col min="15872" max="15872" width="11.6328125" style="756" customWidth="1"/>
    <col min="15873" max="15873" width="22.453125" style="756" bestFit="1" customWidth="1"/>
    <col min="15874" max="15874" width="18.453125" style="756" bestFit="1" customWidth="1"/>
    <col min="15875" max="15875" width="22.453125" style="756" customWidth="1"/>
    <col min="15876" max="15876" width="17.54296875" style="756" customWidth="1"/>
    <col min="15877" max="15877" width="13" style="756" bestFit="1" customWidth="1"/>
    <col min="15878" max="15878" width="8.7265625" style="756"/>
    <col min="15879" max="15879" width="20.6328125" style="756" customWidth="1"/>
    <col min="15880" max="15880" width="8.7265625" style="756"/>
    <col min="15881" max="15881" width="12" style="756" bestFit="1" customWidth="1"/>
    <col min="15882" max="15883" width="11.54296875" style="756" bestFit="1" customWidth="1"/>
    <col min="15884" max="15884" width="10.54296875" style="756" bestFit="1" customWidth="1"/>
    <col min="15885" max="15885" width="11.54296875" style="756" bestFit="1" customWidth="1"/>
    <col min="15886" max="16125" width="8.7265625" style="756"/>
    <col min="16126" max="16126" width="9.453125" style="756" bestFit="1" customWidth="1"/>
    <col min="16127" max="16127" width="8.7265625" style="756"/>
    <col min="16128" max="16128" width="11.6328125" style="756" customWidth="1"/>
    <col min="16129" max="16129" width="22.453125" style="756" bestFit="1" customWidth="1"/>
    <col min="16130" max="16130" width="18.453125" style="756" bestFit="1" customWidth="1"/>
    <col min="16131" max="16131" width="22.453125" style="756" customWidth="1"/>
    <col min="16132" max="16132" width="17.54296875" style="756" customWidth="1"/>
    <col min="16133" max="16133" width="13" style="756" bestFit="1" customWidth="1"/>
    <col min="16134" max="16134" width="8.7265625" style="756"/>
    <col min="16135" max="16135" width="20.6328125" style="756" customWidth="1"/>
    <col min="16136" max="16136" width="8.7265625" style="756"/>
    <col min="16137" max="16137" width="12" style="756" bestFit="1" customWidth="1"/>
    <col min="16138" max="16139" width="11.54296875" style="756" bestFit="1" customWidth="1"/>
    <col min="16140" max="16140" width="10.54296875" style="756" bestFit="1" customWidth="1"/>
    <col min="16141" max="16141" width="11.54296875" style="756" bestFit="1" customWidth="1"/>
    <col min="16142" max="16384" width="8.7265625" style="756"/>
  </cols>
  <sheetData>
    <row r="2" spans="2:13">
      <c r="B2" s="1565">
        <v>277.43</v>
      </c>
      <c r="C2" s="1565"/>
      <c r="D2" s="1565"/>
      <c r="E2" s="1566" t="s">
        <v>613</v>
      </c>
      <c r="F2" s="1567"/>
      <c r="G2" s="1567"/>
      <c r="H2" s="1567"/>
      <c r="I2" s="1568"/>
    </row>
    <row r="5" spans="2:13" ht="15" thickBot="1"/>
    <row r="6" spans="2:13" ht="43.5">
      <c r="B6" s="1569" t="s">
        <v>614</v>
      </c>
      <c r="C6" s="1570" t="s">
        <v>615</v>
      </c>
      <c r="D6" s="1571" t="s">
        <v>616</v>
      </c>
      <c r="E6" s="1571" t="s">
        <v>617</v>
      </c>
      <c r="F6" s="1571" t="s">
        <v>618</v>
      </c>
      <c r="G6" s="1571" t="s">
        <v>619</v>
      </c>
      <c r="H6" s="1571" t="s">
        <v>620</v>
      </c>
      <c r="I6" s="1571" t="s">
        <v>621</v>
      </c>
      <c r="J6" s="1571" t="s">
        <v>622</v>
      </c>
      <c r="K6" s="1581" t="s">
        <v>623</v>
      </c>
      <c r="L6" s="1571" t="s">
        <v>624</v>
      </c>
      <c r="M6" s="1572" t="s">
        <v>625</v>
      </c>
    </row>
    <row r="7" spans="2:13">
      <c r="B7" s="1569" t="s">
        <v>488</v>
      </c>
      <c r="C7" s="1573">
        <v>15</v>
      </c>
      <c r="D7" s="1573">
        <f>2*7</f>
        <v>14</v>
      </c>
      <c r="E7" s="1573">
        <f>C7*D7*24</f>
        <v>5040</v>
      </c>
      <c r="F7" s="1573">
        <f>E7/2080</f>
        <v>2.4230769230769229</v>
      </c>
      <c r="G7" s="1573">
        <v>1.94</v>
      </c>
      <c r="H7" s="1574">
        <f>F7-G7</f>
        <v>0.48307692307692296</v>
      </c>
      <c r="I7" s="1573">
        <f>H7*2080</f>
        <v>1004.7999999999997</v>
      </c>
      <c r="J7" s="1575">
        <f>I7/24</f>
        <v>41.866666666666653</v>
      </c>
      <c r="K7" s="1582">
        <f>J7*$B$2</f>
        <v>11615.069333333329</v>
      </c>
      <c r="L7" s="1575">
        <f>G7/F7</f>
        <v>0.8006349206349207</v>
      </c>
      <c r="M7" s="1575">
        <f>1-L7</f>
        <v>0.1993650793650793</v>
      </c>
    </row>
    <row r="8" spans="2:13">
      <c r="B8" s="1576" t="s">
        <v>489</v>
      </c>
      <c r="C8" s="1376">
        <v>11</v>
      </c>
      <c r="D8" s="1376">
        <f>3*7</f>
        <v>21</v>
      </c>
      <c r="E8" s="1376">
        <f>C8*D8*24</f>
        <v>5544</v>
      </c>
      <c r="F8" s="1376">
        <f>E8/2080</f>
        <v>2.6653846153846152</v>
      </c>
      <c r="G8" s="1376">
        <v>2.14</v>
      </c>
      <c r="H8" s="1577">
        <f>F8-G8</f>
        <v>0.52538461538461512</v>
      </c>
      <c r="I8" s="1376">
        <f>H8*2080</f>
        <v>1092.7999999999995</v>
      </c>
      <c r="J8" s="756">
        <f>I8/24</f>
        <v>45.53333333333331</v>
      </c>
      <c r="K8" s="1583">
        <f>J8*$B$2</f>
        <v>12632.312666666661</v>
      </c>
      <c r="L8" s="756">
        <f>G8/F8</f>
        <v>0.80288600288600298</v>
      </c>
      <c r="M8" s="756">
        <f>1-L8</f>
        <v>0.19711399711399702</v>
      </c>
    </row>
    <row r="9" spans="2:13" ht="15" thickBot="1">
      <c r="B9" s="1578" t="s">
        <v>490</v>
      </c>
      <c r="C9" s="1579">
        <v>8</v>
      </c>
      <c r="D9" s="1579">
        <f>5*7</f>
        <v>35</v>
      </c>
      <c r="E9" s="1579">
        <f>C9*D9*24</f>
        <v>6720</v>
      </c>
      <c r="F9" s="1579">
        <f>E9/2080</f>
        <v>3.2307692307692308</v>
      </c>
      <c r="G9" s="1579">
        <v>2.58</v>
      </c>
      <c r="H9" s="1580">
        <f>F9-G9</f>
        <v>0.65076923076923077</v>
      </c>
      <c r="I9" s="1579">
        <f>H9*2080</f>
        <v>1353.6</v>
      </c>
      <c r="J9" s="1552">
        <f>I9/24</f>
        <v>56.4</v>
      </c>
      <c r="K9" s="1584">
        <f>J9*$B$2</f>
        <v>15647.052</v>
      </c>
      <c r="L9" s="1552">
        <f>G9/F9</f>
        <v>0.7985714285714286</v>
      </c>
      <c r="M9" s="1552">
        <f>1-L9</f>
        <v>0.2014285714285714</v>
      </c>
    </row>
    <row r="13" spans="2:13">
      <c r="K13" s="763"/>
    </row>
  </sheetData>
  <mergeCells count="1">
    <mergeCell ref="E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20E9E-440E-4237-9530-6BDBF3731419}">
  <dimension ref="A1:AQ319"/>
  <sheetViews>
    <sheetView zoomScale="85" zoomScaleNormal="85" workbookViewId="0">
      <pane ySplit="10" topLeftCell="A11" activePane="bottomLeft" state="frozen"/>
      <selection activeCell="D1" sqref="D1"/>
      <selection pane="bottomLeft" activeCell="A12" sqref="A12:A19"/>
    </sheetView>
  </sheetViews>
  <sheetFormatPr defaultRowHeight="14.5"/>
  <cols>
    <col min="1" max="1" width="40.6328125" style="756" customWidth="1"/>
    <col min="2" max="2" width="18.6328125" style="756" customWidth="1"/>
    <col min="3" max="3" width="8.7265625" style="756"/>
    <col min="4" max="43" width="18.6328125" style="756" customWidth="1"/>
    <col min="44" max="256" width="8.7265625" style="756"/>
    <col min="257" max="257" width="40.6328125" style="756" customWidth="1"/>
    <col min="258" max="258" width="18.6328125" style="756" customWidth="1"/>
    <col min="259" max="259" width="8.7265625" style="756"/>
    <col min="260" max="299" width="18.6328125" style="756" customWidth="1"/>
    <col min="300" max="512" width="8.7265625" style="756"/>
    <col min="513" max="513" width="40.6328125" style="756" customWidth="1"/>
    <col min="514" max="514" width="18.6328125" style="756" customWidth="1"/>
    <col min="515" max="515" width="8.7265625" style="756"/>
    <col min="516" max="555" width="18.6328125" style="756" customWidth="1"/>
    <col min="556" max="768" width="8.7265625" style="756"/>
    <col min="769" max="769" width="40.6328125" style="756" customWidth="1"/>
    <col min="770" max="770" width="18.6328125" style="756" customWidth="1"/>
    <col min="771" max="771" width="8.7265625" style="756"/>
    <col min="772" max="811" width="18.6328125" style="756" customWidth="1"/>
    <col min="812" max="1024" width="8.7265625" style="756"/>
    <col min="1025" max="1025" width="40.6328125" style="756" customWidth="1"/>
    <col min="1026" max="1026" width="18.6328125" style="756" customWidth="1"/>
    <col min="1027" max="1027" width="8.7265625" style="756"/>
    <col min="1028" max="1067" width="18.6328125" style="756" customWidth="1"/>
    <col min="1068" max="1280" width="8.7265625" style="756"/>
    <col min="1281" max="1281" width="40.6328125" style="756" customWidth="1"/>
    <col min="1282" max="1282" width="18.6328125" style="756" customWidth="1"/>
    <col min="1283" max="1283" width="8.7265625" style="756"/>
    <col min="1284" max="1323" width="18.6328125" style="756" customWidth="1"/>
    <col min="1324" max="1536" width="8.7265625" style="756"/>
    <col min="1537" max="1537" width="40.6328125" style="756" customWidth="1"/>
    <col min="1538" max="1538" width="18.6328125" style="756" customWidth="1"/>
    <col min="1539" max="1539" width="8.7265625" style="756"/>
    <col min="1540" max="1579" width="18.6328125" style="756" customWidth="1"/>
    <col min="1580" max="1792" width="8.7265625" style="756"/>
    <col min="1793" max="1793" width="40.6328125" style="756" customWidth="1"/>
    <col min="1794" max="1794" width="18.6328125" style="756" customWidth="1"/>
    <col min="1795" max="1795" width="8.7265625" style="756"/>
    <col min="1796" max="1835" width="18.6328125" style="756" customWidth="1"/>
    <col min="1836" max="2048" width="8.7265625" style="756"/>
    <col min="2049" max="2049" width="40.6328125" style="756" customWidth="1"/>
    <col min="2050" max="2050" width="18.6328125" style="756" customWidth="1"/>
    <col min="2051" max="2051" width="8.7265625" style="756"/>
    <col min="2052" max="2091" width="18.6328125" style="756" customWidth="1"/>
    <col min="2092" max="2304" width="8.7265625" style="756"/>
    <col min="2305" max="2305" width="40.6328125" style="756" customWidth="1"/>
    <col min="2306" max="2306" width="18.6328125" style="756" customWidth="1"/>
    <col min="2307" max="2307" width="8.7265625" style="756"/>
    <col min="2308" max="2347" width="18.6328125" style="756" customWidth="1"/>
    <col min="2348" max="2560" width="8.7265625" style="756"/>
    <col min="2561" max="2561" width="40.6328125" style="756" customWidth="1"/>
    <col min="2562" max="2562" width="18.6328125" style="756" customWidth="1"/>
    <col min="2563" max="2563" width="8.7265625" style="756"/>
    <col min="2564" max="2603" width="18.6328125" style="756" customWidth="1"/>
    <col min="2604" max="2816" width="8.7265625" style="756"/>
    <col min="2817" max="2817" width="40.6328125" style="756" customWidth="1"/>
    <col min="2818" max="2818" width="18.6328125" style="756" customWidth="1"/>
    <col min="2819" max="2819" width="8.7265625" style="756"/>
    <col min="2820" max="2859" width="18.6328125" style="756" customWidth="1"/>
    <col min="2860" max="3072" width="8.7265625" style="756"/>
    <col min="3073" max="3073" width="40.6328125" style="756" customWidth="1"/>
    <col min="3074" max="3074" width="18.6328125" style="756" customWidth="1"/>
    <col min="3075" max="3075" width="8.7265625" style="756"/>
    <col min="3076" max="3115" width="18.6328125" style="756" customWidth="1"/>
    <col min="3116" max="3328" width="8.7265625" style="756"/>
    <col min="3329" max="3329" width="40.6328125" style="756" customWidth="1"/>
    <col min="3330" max="3330" width="18.6328125" style="756" customWidth="1"/>
    <col min="3331" max="3331" width="8.7265625" style="756"/>
    <col min="3332" max="3371" width="18.6328125" style="756" customWidth="1"/>
    <col min="3372" max="3584" width="8.7265625" style="756"/>
    <col min="3585" max="3585" width="40.6328125" style="756" customWidth="1"/>
    <col min="3586" max="3586" width="18.6328125" style="756" customWidth="1"/>
    <col min="3587" max="3587" width="8.7265625" style="756"/>
    <col min="3588" max="3627" width="18.6328125" style="756" customWidth="1"/>
    <col min="3628" max="3840" width="8.7265625" style="756"/>
    <col min="3841" max="3841" width="40.6328125" style="756" customWidth="1"/>
    <col min="3842" max="3842" width="18.6328125" style="756" customWidth="1"/>
    <col min="3843" max="3843" width="8.7265625" style="756"/>
    <col min="3844" max="3883" width="18.6328125" style="756" customWidth="1"/>
    <col min="3884" max="4096" width="8.7265625" style="756"/>
    <col min="4097" max="4097" width="40.6328125" style="756" customWidth="1"/>
    <col min="4098" max="4098" width="18.6328125" style="756" customWidth="1"/>
    <col min="4099" max="4099" width="8.7265625" style="756"/>
    <col min="4100" max="4139" width="18.6328125" style="756" customWidth="1"/>
    <col min="4140" max="4352" width="8.7265625" style="756"/>
    <col min="4353" max="4353" width="40.6328125" style="756" customWidth="1"/>
    <col min="4354" max="4354" width="18.6328125" style="756" customWidth="1"/>
    <col min="4355" max="4355" width="8.7265625" style="756"/>
    <col min="4356" max="4395" width="18.6328125" style="756" customWidth="1"/>
    <col min="4396" max="4608" width="8.7265625" style="756"/>
    <col min="4609" max="4609" width="40.6328125" style="756" customWidth="1"/>
    <col min="4610" max="4610" width="18.6328125" style="756" customWidth="1"/>
    <col min="4611" max="4611" width="8.7265625" style="756"/>
    <col min="4612" max="4651" width="18.6328125" style="756" customWidth="1"/>
    <col min="4652" max="4864" width="8.7265625" style="756"/>
    <col min="4865" max="4865" width="40.6328125" style="756" customWidth="1"/>
    <col min="4866" max="4866" width="18.6328125" style="756" customWidth="1"/>
    <col min="4867" max="4867" width="8.7265625" style="756"/>
    <col min="4868" max="4907" width="18.6328125" style="756" customWidth="1"/>
    <col min="4908" max="5120" width="8.7265625" style="756"/>
    <col min="5121" max="5121" width="40.6328125" style="756" customWidth="1"/>
    <col min="5122" max="5122" width="18.6328125" style="756" customWidth="1"/>
    <col min="5123" max="5123" width="8.7265625" style="756"/>
    <col min="5124" max="5163" width="18.6328125" style="756" customWidth="1"/>
    <col min="5164" max="5376" width="8.7265625" style="756"/>
    <col min="5377" max="5377" width="40.6328125" style="756" customWidth="1"/>
    <col min="5378" max="5378" width="18.6328125" style="756" customWidth="1"/>
    <col min="5379" max="5379" width="8.7265625" style="756"/>
    <col min="5380" max="5419" width="18.6328125" style="756" customWidth="1"/>
    <col min="5420" max="5632" width="8.7265625" style="756"/>
    <col min="5633" max="5633" width="40.6328125" style="756" customWidth="1"/>
    <col min="5634" max="5634" width="18.6328125" style="756" customWidth="1"/>
    <col min="5635" max="5635" width="8.7265625" style="756"/>
    <col min="5636" max="5675" width="18.6328125" style="756" customWidth="1"/>
    <col min="5676" max="5888" width="8.7265625" style="756"/>
    <col min="5889" max="5889" width="40.6328125" style="756" customWidth="1"/>
    <col min="5890" max="5890" width="18.6328125" style="756" customWidth="1"/>
    <col min="5891" max="5891" width="8.7265625" style="756"/>
    <col min="5892" max="5931" width="18.6328125" style="756" customWidth="1"/>
    <col min="5932" max="6144" width="8.7265625" style="756"/>
    <col min="6145" max="6145" width="40.6328125" style="756" customWidth="1"/>
    <col min="6146" max="6146" width="18.6328125" style="756" customWidth="1"/>
    <col min="6147" max="6147" width="8.7265625" style="756"/>
    <col min="6148" max="6187" width="18.6328125" style="756" customWidth="1"/>
    <col min="6188" max="6400" width="8.7265625" style="756"/>
    <col min="6401" max="6401" width="40.6328125" style="756" customWidth="1"/>
    <col min="6402" max="6402" width="18.6328125" style="756" customWidth="1"/>
    <col min="6403" max="6403" width="8.7265625" style="756"/>
    <col min="6404" max="6443" width="18.6328125" style="756" customWidth="1"/>
    <col min="6444" max="6656" width="8.7265625" style="756"/>
    <col min="6657" max="6657" width="40.6328125" style="756" customWidth="1"/>
    <col min="6658" max="6658" width="18.6328125" style="756" customWidth="1"/>
    <col min="6659" max="6659" width="8.7265625" style="756"/>
    <col min="6660" max="6699" width="18.6328125" style="756" customWidth="1"/>
    <col min="6700" max="6912" width="8.7265625" style="756"/>
    <col min="6913" max="6913" width="40.6328125" style="756" customWidth="1"/>
    <col min="6914" max="6914" width="18.6328125" style="756" customWidth="1"/>
    <col min="6915" max="6915" width="8.7265625" style="756"/>
    <col min="6916" max="6955" width="18.6328125" style="756" customWidth="1"/>
    <col min="6956" max="7168" width="8.7265625" style="756"/>
    <col min="7169" max="7169" width="40.6328125" style="756" customWidth="1"/>
    <col min="7170" max="7170" width="18.6328125" style="756" customWidth="1"/>
    <col min="7171" max="7171" width="8.7265625" style="756"/>
    <col min="7172" max="7211" width="18.6328125" style="756" customWidth="1"/>
    <col min="7212" max="7424" width="8.7265625" style="756"/>
    <col min="7425" max="7425" width="40.6328125" style="756" customWidth="1"/>
    <col min="7426" max="7426" width="18.6328125" style="756" customWidth="1"/>
    <col min="7427" max="7427" width="8.7265625" style="756"/>
    <col min="7428" max="7467" width="18.6328125" style="756" customWidth="1"/>
    <col min="7468" max="7680" width="8.7265625" style="756"/>
    <col min="7681" max="7681" width="40.6328125" style="756" customWidth="1"/>
    <col min="7682" max="7682" width="18.6328125" style="756" customWidth="1"/>
    <col min="7683" max="7683" width="8.7265625" style="756"/>
    <col min="7684" max="7723" width="18.6328125" style="756" customWidth="1"/>
    <col min="7724" max="7936" width="8.7265625" style="756"/>
    <col min="7937" max="7937" width="40.6328125" style="756" customWidth="1"/>
    <col min="7938" max="7938" width="18.6328125" style="756" customWidth="1"/>
    <col min="7939" max="7939" width="8.7265625" style="756"/>
    <col min="7940" max="7979" width="18.6328125" style="756" customWidth="1"/>
    <col min="7980" max="8192" width="8.7265625" style="756"/>
    <col min="8193" max="8193" width="40.6328125" style="756" customWidth="1"/>
    <col min="8194" max="8194" width="18.6328125" style="756" customWidth="1"/>
    <col min="8195" max="8195" width="8.7265625" style="756"/>
    <col min="8196" max="8235" width="18.6328125" style="756" customWidth="1"/>
    <col min="8236" max="8448" width="8.7265625" style="756"/>
    <col min="8449" max="8449" width="40.6328125" style="756" customWidth="1"/>
    <col min="8450" max="8450" width="18.6328125" style="756" customWidth="1"/>
    <col min="8451" max="8451" width="8.7265625" style="756"/>
    <col min="8452" max="8491" width="18.6328125" style="756" customWidth="1"/>
    <col min="8492" max="8704" width="8.7265625" style="756"/>
    <col min="8705" max="8705" width="40.6328125" style="756" customWidth="1"/>
    <col min="8706" max="8706" width="18.6328125" style="756" customWidth="1"/>
    <col min="8707" max="8707" width="8.7265625" style="756"/>
    <col min="8708" max="8747" width="18.6328125" style="756" customWidth="1"/>
    <col min="8748" max="8960" width="8.7265625" style="756"/>
    <col min="8961" max="8961" width="40.6328125" style="756" customWidth="1"/>
    <col min="8962" max="8962" width="18.6328125" style="756" customWidth="1"/>
    <col min="8963" max="8963" width="8.7265625" style="756"/>
    <col min="8964" max="9003" width="18.6328125" style="756" customWidth="1"/>
    <col min="9004" max="9216" width="8.7265625" style="756"/>
    <col min="9217" max="9217" width="40.6328125" style="756" customWidth="1"/>
    <col min="9218" max="9218" width="18.6328125" style="756" customWidth="1"/>
    <col min="9219" max="9219" width="8.7265625" style="756"/>
    <col min="9220" max="9259" width="18.6328125" style="756" customWidth="1"/>
    <col min="9260" max="9472" width="8.7265625" style="756"/>
    <col min="9473" max="9473" width="40.6328125" style="756" customWidth="1"/>
    <col min="9474" max="9474" width="18.6328125" style="756" customWidth="1"/>
    <col min="9475" max="9475" width="8.7265625" style="756"/>
    <col min="9476" max="9515" width="18.6328125" style="756" customWidth="1"/>
    <col min="9516" max="9728" width="8.7265625" style="756"/>
    <col min="9729" max="9729" width="40.6328125" style="756" customWidth="1"/>
    <col min="9730" max="9730" width="18.6328125" style="756" customWidth="1"/>
    <col min="9731" max="9731" width="8.7265625" style="756"/>
    <col min="9732" max="9771" width="18.6328125" style="756" customWidth="1"/>
    <col min="9772" max="9984" width="8.7265625" style="756"/>
    <col min="9985" max="9985" width="40.6328125" style="756" customWidth="1"/>
    <col min="9986" max="9986" width="18.6328125" style="756" customWidth="1"/>
    <col min="9987" max="9987" width="8.7265625" style="756"/>
    <col min="9988" max="10027" width="18.6328125" style="756" customWidth="1"/>
    <col min="10028" max="10240" width="8.7265625" style="756"/>
    <col min="10241" max="10241" width="40.6328125" style="756" customWidth="1"/>
    <col min="10242" max="10242" width="18.6328125" style="756" customWidth="1"/>
    <col min="10243" max="10243" width="8.7265625" style="756"/>
    <col min="10244" max="10283" width="18.6328125" style="756" customWidth="1"/>
    <col min="10284" max="10496" width="8.7265625" style="756"/>
    <col min="10497" max="10497" width="40.6328125" style="756" customWidth="1"/>
    <col min="10498" max="10498" width="18.6328125" style="756" customWidth="1"/>
    <col min="10499" max="10499" width="8.7265625" style="756"/>
    <col min="10500" max="10539" width="18.6328125" style="756" customWidth="1"/>
    <col min="10540" max="10752" width="8.7265625" style="756"/>
    <col min="10753" max="10753" width="40.6328125" style="756" customWidth="1"/>
    <col min="10754" max="10754" width="18.6328125" style="756" customWidth="1"/>
    <col min="10755" max="10755" width="8.7265625" style="756"/>
    <col min="10756" max="10795" width="18.6328125" style="756" customWidth="1"/>
    <col min="10796" max="11008" width="8.7265625" style="756"/>
    <col min="11009" max="11009" width="40.6328125" style="756" customWidth="1"/>
    <col min="11010" max="11010" width="18.6328125" style="756" customWidth="1"/>
    <col min="11011" max="11011" width="8.7265625" style="756"/>
    <col min="11012" max="11051" width="18.6328125" style="756" customWidth="1"/>
    <col min="11052" max="11264" width="8.7265625" style="756"/>
    <col min="11265" max="11265" width="40.6328125" style="756" customWidth="1"/>
    <col min="11266" max="11266" width="18.6328125" style="756" customWidth="1"/>
    <col min="11267" max="11267" width="8.7265625" style="756"/>
    <col min="11268" max="11307" width="18.6328125" style="756" customWidth="1"/>
    <col min="11308" max="11520" width="8.7265625" style="756"/>
    <col min="11521" max="11521" width="40.6328125" style="756" customWidth="1"/>
    <col min="11522" max="11522" width="18.6328125" style="756" customWidth="1"/>
    <col min="11523" max="11523" width="8.7265625" style="756"/>
    <col min="11524" max="11563" width="18.6328125" style="756" customWidth="1"/>
    <col min="11564" max="11776" width="8.7265625" style="756"/>
    <col min="11777" max="11777" width="40.6328125" style="756" customWidth="1"/>
    <col min="11778" max="11778" width="18.6328125" style="756" customWidth="1"/>
    <col min="11779" max="11779" width="8.7265625" style="756"/>
    <col min="11780" max="11819" width="18.6328125" style="756" customWidth="1"/>
    <col min="11820" max="12032" width="8.7265625" style="756"/>
    <col min="12033" max="12033" width="40.6328125" style="756" customWidth="1"/>
    <col min="12034" max="12034" width="18.6328125" style="756" customWidth="1"/>
    <col min="12035" max="12035" width="8.7265625" style="756"/>
    <col min="12036" max="12075" width="18.6328125" style="756" customWidth="1"/>
    <col min="12076" max="12288" width="8.7265625" style="756"/>
    <col min="12289" max="12289" width="40.6328125" style="756" customWidth="1"/>
    <col min="12290" max="12290" width="18.6328125" style="756" customWidth="1"/>
    <col min="12291" max="12291" width="8.7265625" style="756"/>
    <col min="12292" max="12331" width="18.6328125" style="756" customWidth="1"/>
    <col min="12332" max="12544" width="8.7265625" style="756"/>
    <col min="12545" max="12545" width="40.6328125" style="756" customWidth="1"/>
    <col min="12546" max="12546" width="18.6328125" style="756" customWidth="1"/>
    <col min="12547" max="12547" width="8.7265625" style="756"/>
    <col min="12548" max="12587" width="18.6328125" style="756" customWidth="1"/>
    <col min="12588" max="12800" width="8.7265625" style="756"/>
    <col min="12801" max="12801" width="40.6328125" style="756" customWidth="1"/>
    <col min="12802" max="12802" width="18.6328125" style="756" customWidth="1"/>
    <col min="12803" max="12803" width="8.7265625" style="756"/>
    <col min="12804" max="12843" width="18.6328125" style="756" customWidth="1"/>
    <col min="12844" max="13056" width="8.7265625" style="756"/>
    <col min="13057" max="13057" width="40.6328125" style="756" customWidth="1"/>
    <col min="13058" max="13058" width="18.6328125" style="756" customWidth="1"/>
    <col min="13059" max="13059" width="8.7265625" style="756"/>
    <col min="13060" max="13099" width="18.6328125" style="756" customWidth="1"/>
    <col min="13100" max="13312" width="8.7265625" style="756"/>
    <col min="13313" max="13313" width="40.6328125" style="756" customWidth="1"/>
    <col min="13314" max="13314" width="18.6328125" style="756" customWidth="1"/>
    <col min="13315" max="13315" width="8.7265625" style="756"/>
    <col min="13316" max="13355" width="18.6328125" style="756" customWidth="1"/>
    <col min="13356" max="13568" width="8.7265625" style="756"/>
    <col min="13569" max="13569" width="40.6328125" style="756" customWidth="1"/>
    <col min="13570" max="13570" width="18.6328125" style="756" customWidth="1"/>
    <col min="13571" max="13571" width="8.7265625" style="756"/>
    <col min="13572" max="13611" width="18.6328125" style="756" customWidth="1"/>
    <col min="13612" max="13824" width="8.7265625" style="756"/>
    <col min="13825" max="13825" width="40.6328125" style="756" customWidth="1"/>
    <col min="13826" max="13826" width="18.6328125" style="756" customWidth="1"/>
    <col min="13827" max="13827" width="8.7265625" style="756"/>
    <col min="13828" max="13867" width="18.6328125" style="756" customWidth="1"/>
    <col min="13868" max="14080" width="8.7265625" style="756"/>
    <col min="14081" max="14081" width="40.6328125" style="756" customWidth="1"/>
    <col min="14082" max="14082" width="18.6328125" style="756" customWidth="1"/>
    <col min="14083" max="14083" width="8.7265625" style="756"/>
    <col min="14084" max="14123" width="18.6328125" style="756" customWidth="1"/>
    <col min="14124" max="14336" width="8.7265625" style="756"/>
    <col min="14337" max="14337" width="40.6328125" style="756" customWidth="1"/>
    <col min="14338" max="14338" width="18.6328125" style="756" customWidth="1"/>
    <col min="14339" max="14339" width="8.7265625" style="756"/>
    <col min="14340" max="14379" width="18.6328125" style="756" customWidth="1"/>
    <col min="14380" max="14592" width="8.7265625" style="756"/>
    <col min="14593" max="14593" width="40.6328125" style="756" customWidth="1"/>
    <col min="14594" max="14594" width="18.6328125" style="756" customWidth="1"/>
    <col min="14595" max="14595" width="8.7265625" style="756"/>
    <col min="14596" max="14635" width="18.6328125" style="756" customWidth="1"/>
    <col min="14636" max="14848" width="8.7265625" style="756"/>
    <col min="14849" max="14849" width="40.6328125" style="756" customWidth="1"/>
    <col min="14850" max="14850" width="18.6328125" style="756" customWidth="1"/>
    <col min="14851" max="14851" width="8.7265625" style="756"/>
    <col min="14852" max="14891" width="18.6328125" style="756" customWidth="1"/>
    <col min="14892" max="15104" width="8.7265625" style="756"/>
    <col min="15105" max="15105" width="40.6328125" style="756" customWidth="1"/>
    <col min="15106" max="15106" width="18.6328125" style="756" customWidth="1"/>
    <col min="15107" max="15107" width="8.7265625" style="756"/>
    <col min="15108" max="15147" width="18.6328125" style="756" customWidth="1"/>
    <col min="15148" max="15360" width="8.7265625" style="756"/>
    <col min="15361" max="15361" width="40.6328125" style="756" customWidth="1"/>
    <col min="15362" max="15362" width="18.6328125" style="756" customWidth="1"/>
    <col min="15363" max="15363" width="8.7265625" style="756"/>
    <col min="15364" max="15403" width="18.6328125" style="756" customWidth="1"/>
    <col min="15404" max="15616" width="8.7265625" style="756"/>
    <col min="15617" max="15617" width="40.6328125" style="756" customWidth="1"/>
    <col min="15618" max="15618" width="18.6328125" style="756" customWidth="1"/>
    <col min="15619" max="15619" width="8.7265625" style="756"/>
    <col min="15620" max="15659" width="18.6328125" style="756" customWidth="1"/>
    <col min="15660" max="15872" width="8.7265625" style="756"/>
    <col min="15873" max="15873" width="40.6328125" style="756" customWidth="1"/>
    <col min="15874" max="15874" width="18.6328125" style="756" customWidth="1"/>
    <col min="15875" max="15875" width="8.7265625" style="756"/>
    <col min="15876" max="15915" width="18.6328125" style="756" customWidth="1"/>
    <col min="15916" max="16128" width="8.7265625" style="756"/>
    <col min="16129" max="16129" width="40.6328125" style="756" customWidth="1"/>
    <col min="16130" max="16130" width="18.6328125" style="756" customWidth="1"/>
    <col min="16131" max="16131" width="8.7265625" style="756"/>
    <col min="16132" max="16171" width="18.6328125" style="756" customWidth="1"/>
    <col min="16172" max="16384" width="8.7265625" style="756"/>
  </cols>
  <sheetData>
    <row r="1" spans="1:43">
      <c r="A1" s="592">
        <v>90</v>
      </c>
      <c r="C1" s="591" t="s">
        <v>399</v>
      </c>
      <c r="E1" s="758">
        <f ca="1">IF(COUNT(E12:E294)=0,"-",AVERAGE(E12:OFFSET(E12,$A$1-1,0)))</f>
        <v>13159.973383474433</v>
      </c>
      <c r="G1" s="758">
        <f ca="1">IF(COUNT(G12:G294)=0,"-",AVERAGE(G12:OFFSET(G12,$A$1-1,0)))</f>
        <v>30672.726986810096</v>
      </c>
      <c r="I1" s="758">
        <f ca="1">IF(COUNT(I12:I294)=0,"-",AVERAGE(I12:OFFSET(I12,$A$1-1,0)))</f>
        <v>97.420109648456105</v>
      </c>
      <c r="K1" s="758">
        <f ca="1">IF(COUNT(K12:K294)=0,"-",AVERAGE(K12:OFFSET(K12,$A$1-1,0)))</f>
        <v>291114.71358594322</v>
      </c>
      <c r="M1" s="758">
        <f ca="1">IF(COUNT(M12:M294)=0,"-",AVERAGE(M12:OFFSET(M12,$A$1-1,0)))</f>
        <v>2642.0036401044549</v>
      </c>
      <c r="O1" s="758">
        <f ca="1">IF(COUNT(O12:O294)=0,"-",AVERAGE(O12:OFFSET(O12,$A$1-1,0)))</f>
        <v>316.4025070261207</v>
      </c>
      <c r="Q1" s="758">
        <f ca="1">IF(COUNT(Q12:Q294)=0,"-",AVERAGE(Q12:OFFSET(Q12,$A$1-1,0)))</f>
        <v>1799.3593510263809</v>
      </c>
      <c r="S1" s="758">
        <f ca="1">IF(COUNT(S12:S294)=0,"-",AVERAGE(S12:OFFSET(S12,$A$1-1,0)))</f>
        <v>1043.4437540602003</v>
      </c>
      <c r="U1" s="758">
        <f ca="1">IF(COUNT(U12:U294)=0,"-",AVERAGE(U12:OFFSET(U12,$A$1-1,0)))</f>
        <v>1423.7258307401628</v>
      </c>
      <c r="W1" s="758">
        <f ca="1">IF(COUNT(W12:W294)=0,"-",AVERAGE(W12:OFFSET(W12,$A$1-1,0)))</f>
        <v>1691.3574991854257</v>
      </c>
      <c r="Y1" s="758">
        <f ca="1">IF(COUNT(Y12:Y294)=0,"-",AVERAGE(Y12:OFFSET(Y12,$A$1-1,0)))</f>
        <v>444.79250975948105</v>
      </c>
      <c r="AA1" s="758">
        <f ca="1">IF(COUNT(AA12:AA294)=0,"-",AVERAGE(AA12:OFFSET(AA12,$A$1-1,0)))</f>
        <v>656.02251545624335</v>
      </c>
      <c r="AC1" s="758">
        <f ca="1">IF(COUNT(AC12:AC294)=0,"-",AVERAGE(AC12:OFFSET(AC12,$A$1-1,0)))</f>
        <v>16396.474743995735</v>
      </c>
      <c r="AE1" s="758">
        <f ca="1">IF(COUNT(AE12:AE294)=0,"-",AVERAGE(AE12:OFFSET(AE12,$A$1-1,0)))</f>
        <v>88618.637383688547</v>
      </c>
      <c r="AG1" s="758">
        <f ca="1">IF(COUNT(AG12:AG294)=0,"-",AVERAGE(AG12:OFFSET(AG12,$A$1-1,0)))</f>
        <v>101.71455050973124</v>
      </c>
      <c r="AI1" s="758" t="str">
        <f ca="1">IF(COUNT(AI12:AI294)=0,"-",AVERAGE(AI12:OFFSET(AI12,$A$1-1,0)))</f>
        <v>-</v>
      </c>
      <c r="AK1" s="758">
        <f ca="1">IF(COUNT(AK12:AK294)=0,"-",AVERAGE(AK12:OFFSET(AK12,$A$1-1,0)))</f>
        <v>8642.785721937531</v>
      </c>
      <c r="AM1" s="758" t="str">
        <f ca="1">IF(COUNT(AM12:AM294)=0,"-",AVERAGE(AM12:OFFSET(AM12,$A$1-1,0)))</f>
        <v>-</v>
      </c>
      <c r="AO1" s="758">
        <f ca="1">IF(COUNT(AO12:AO294)=0,"-",AVERAGE(AO12:OFFSET(AO12,$A$1-1,0)))</f>
        <v>1999.5405048098935</v>
      </c>
      <c r="AQ1" s="758">
        <f ca="1">IF(COUNT(AQ12:AQ294)=0,"-",AVERAGE(AQ12:OFFSET(AQ12,$A$1-1,0)))</f>
        <v>284019.39240957529</v>
      </c>
    </row>
    <row r="2" spans="1:43">
      <c r="C2" s="591" t="s">
        <v>400</v>
      </c>
      <c r="E2" s="758">
        <f ca="1">IF(COUNT(E12:E294)=0,"-",E1-(2*_xlfn.STDEV.P(E12:OFFSET(E12,$A$1-1,0))))</f>
        <v>-53798.259618914912</v>
      </c>
      <c r="G2" s="758">
        <f ca="1">IF(COUNT(G12:G294)=0,"-",G1-(2*_xlfn.STDEV.P(G12:OFFSET(G12,$A$1-1,0))))</f>
        <v>-90312.063877469394</v>
      </c>
      <c r="I2" s="758">
        <f ca="1">IF(COUNT(I12:I294)=0,"-",I1-(2*_xlfn.STDEV.P(I12:OFFSET(I12,$A$1-1,0))))</f>
        <v>67.346943118596641</v>
      </c>
      <c r="K2" s="758">
        <f ca="1">IF(COUNT(K12:K294)=0,"-",K1-(2*_xlfn.STDEV.P(K12:OFFSET(K12,$A$1-1,0))))</f>
        <v>-582750.66822262795</v>
      </c>
      <c r="M2" s="758">
        <f ca="1">IF(COUNT(M12:M294)=0,"-",M1-(2*_xlfn.STDEV.P(M12:OFFSET(M12,$A$1-1,0))))</f>
        <v>2642.0036401044549</v>
      </c>
      <c r="O2" s="758">
        <f ca="1">IF(COUNT(O12:O294)=0,"-",O1-(2*_xlfn.STDEV.P(O12:OFFSET(O12,$A$1-1,0))))</f>
        <v>-850.51992440732988</v>
      </c>
      <c r="Q2" s="758">
        <f ca="1">IF(COUNT(Q12:Q294)=0,"-",Q1-(2*_xlfn.STDEV.P(Q12:OFFSET(Q12,$A$1-1,0))))</f>
        <v>-3259.8597500302812</v>
      </c>
      <c r="S2" s="758">
        <f ca="1">IF(COUNT(S12:S294)=0,"-",S1-(2*_xlfn.STDEV.P(S12:OFFSET(S12,$A$1-1,0))))</f>
        <v>-2990.7450555986834</v>
      </c>
      <c r="U2" s="758">
        <f ca="1">IF(COUNT(U12:U294)=0,"-",U1-(2*_xlfn.STDEV.P(U12:OFFSET(U12,$A$1-1,0))))</f>
        <v>-3240.7829793157835</v>
      </c>
      <c r="W2" s="758">
        <f ca="1">IF(COUNT(W12:W294)=0,"-",W1-(2*_xlfn.STDEV.P(W12:OFFSET(W12,$A$1-1,0))))</f>
        <v>-5448.3903665592443</v>
      </c>
      <c r="Y2" s="758">
        <f ca="1">IF(COUNT(Y12:Y294)=0,"-",Y1-(2*_xlfn.STDEV.P(Y12:OFFSET(Y12,$A$1-1,0))))</f>
        <v>-615.34412709072092</v>
      </c>
      <c r="AA2" s="758">
        <f ca="1">IF(COUNT(AA12:AA294)=0,"-",AA1-(2*_xlfn.STDEV.P(AA12:OFFSET(AA12,$A$1-1,0))))</f>
        <v>-1033.9948555180358</v>
      </c>
      <c r="AC2" s="758">
        <f ca="1">IF(COUNT(AC12:AC294)=0,"-",AC1-(2*_xlfn.STDEV.P(AC12:OFFSET(AC12,$A$1-1,0))))</f>
        <v>-76105.355036547466</v>
      </c>
      <c r="AE2" s="758">
        <f ca="1">IF(COUNT(AE12:AE294)=0,"-",AE1-(2*_xlfn.STDEV.P(AE12:OFFSET(AE12,$A$1-1,0))))</f>
        <v>-128181.11746186276</v>
      </c>
      <c r="AG2" s="758">
        <f ca="1">IF(COUNT(AG12:AG294)=0,"-",AG1-(2*_xlfn.STDEV.P(AG12:OFFSET(AG12,$A$1-1,0))))</f>
        <v>101.71455050973124</v>
      </c>
      <c r="AI2" s="758" t="str">
        <f ca="1">IF(COUNT(AI12:AI294)=0,"-",AI1-(2*_xlfn.STDEV.P(AI12:OFFSET(AI12,$A$1-1,0))))</f>
        <v>-</v>
      </c>
      <c r="AK2" s="758">
        <f ca="1">IF(COUNT(AK12:AK294)=0,"-",AK1-(2*_xlfn.STDEV.P(AK12:OFFSET(AK12,$A$1-1,0))))</f>
        <v>-91512.424428562765</v>
      </c>
      <c r="AM2" s="758" t="str">
        <f ca="1">IF(COUNT(AM12:AM294)=0,"-",AM1-(2*_xlfn.STDEV.P(AM12:OFFSET(AM12,$A$1-1,0))))</f>
        <v>-</v>
      </c>
      <c r="AO2" s="758">
        <f ca="1">IF(COUNT(AO12:AO294)=0,"-",AO1-(2*_xlfn.STDEV.P(AO12:OFFSET(AO12,$A$1-1,0))))</f>
        <v>-2526.033658919393</v>
      </c>
      <c r="AQ2" s="758">
        <f ca="1">IF(COUNT(AQ12:AQ294)=0,"-",AQ1-(2*_xlfn.STDEV.P(AQ12:OFFSET(AQ12,$A$1-1,0))))</f>
        <v>-575010.78407854564</v>
      </c>
    </row>
    <row r="3" spans="1:43">
      <c r="A3" s="1085" t="s">
        <v>627</v>
      </c>
      <c r="C3" s="591" t="s">
        <v>402</v>
      </c>
      <c r="E3" s="758">
        <f ca="1">IF(COUNT(E12:E294)=0,"-",E1+(2*_xlfn.STDEV.P(E12:OFFSET(E12,$A$1-1,0))))</f>
        <v>80118.20638586377</v>
      </c>
      <c r="G3" s="758">
        <f ca="1">IF(COUNT(G12:G294)=0,"-",G1+(2*_xlfn.STDEV.P(G12:OFFSET(G12,$A$1-1,0))))</f>
        <v>151657.51785108959</v>
      </c>
      <c r="I3" s="758">
        <f ca="1">IF(COUNT(I12:I294)=0,"-",I1+(2*_xlfn.STDEV.P(I12:OFFSET(I12,$A$1-1,0))))</f>
        <v>127.49327617831557</v>
      </c>
      <c r="K3" s="758">
        <f ca="1">IF(COUNT(K12:K294)=0,"-",K1+(2*_xlfn.STDEV.P(K12:OFFSET(K12,$A$1-1,0))))</f>
        <v>1164980.0953945145</v>
      </c>
      <c r="M3" s="758">
        <f ca="1">IF(COUNT(M12:M294)=0,"-",M1+(2*_xlfn.STDEV.P(M12:OFFSET(M12,$A$1-1,0))))</f>
        <v>2642.0036401044549</v>
      </c>
      <c r="O3" s="758">
        <f ca="1">IF(COUNT(O12:O294)=0,"-",O1+(2*_xlfn.STDEV.P(O12:OFFSET(O12,$A$1-1,0))))</f>
        <v>1483.3249384595713</v>
      </c>
      <c r="Q3" s="758">
        <f ca="1">IF(COUNT(Q12:Q294)=0,"-",Q1+(2*_xlfn.STDEV.P(Q12:OFFSET(Q12,$A$1-1,0))))</f>
        <v>6858.578452083043</v>
      </c>
      <c r="S3" s="758">
        <f ca="1">IF(COUNT(S12:S294)=0,"-",S1+(2*_xlfn.STDEV.P(S12:OFFSET(S12,$A$1-1,0))))</f>
        <v>5077.6325637190839</v>
      </c>
      <c r="U3" s="758">
        <f ca="1">IF(COUNT(U12:U294)=0,"-",U1+(2*_xlfn.STDEV.P(U12:OFFSET(U12,$A$1-1,0))))</f>
        <v>6088.2346407961086</v>
      </c>
      <c r="W3" s="758">
        <f ca="1">IF(COUNT(W12:W294)=0,"-",W1+(2*_xlfn.STDEV.P(W12:OFFSET(W12,$A$1-1,0))))</f>
        <v>8831.1053649300957</v>
      </c>
      <c r="Y3" s="758">
        <f ca="1">IF(COUNT(Y12:Y294)=0,"-",Y1+(2*_xlfn.STDEV.P(Y12:OFFSET(Y12,$A$1-1,0))))</f>
        <v>1504.9291466096829</v>
      </c>
      <c r="AA3" s="758">
        <f ca="1">IF(COUNT(AA12:AA294)=0,"-",AA1+(2*_xlfn.STDEV.P(AA12:OFFSET(AA12,$A$1-1,0))))</f>
        <v>2346.0398864305225</v>
      </c>
      <c r="AC3" s="758">
        <f ca="1">IF(COUNT(AC12:AC294)=0,"-",AC1+(2*_xlfn.STDEV.P(AC12:OFFSET(AC12,$A$1-1,0))))</f>
        <v>108898.30452453895</v>
      </c>
      <c r="AE3" s="758">
        <f ca="1">IF(COUNT(AE12:AE294)=0,"-",AE1+(2*_xlfn.STDEV.P(AE12:OFFSET(AE12,$A$1-1,0))))</f>
        <v>305418.39222923986</v>
      </c>
      <c r="AG3" s="758">
        <f ca="1">IF(COUNT(AG12:AG294)=0,"-",AG1+(2*_xlfn.STDEV.P(AG12:OFFSET(AG12,$A$1-1,0))))</f>
        <v>101.71455050973124</v>
      </c>
      <c r="AI3" s="758" t="str">
        <f ca="1">IF(COUNT(AI12:AI294)=0,"-",AI1+(2*_xlfn.STDEV.P(AI12:OFFSET(AI12,$A$1-1,0))))</f>
        <v>-</v>
      </c>
      <c r="AK3" s="758">
        <f ca="1">IF(COUNT(AK12:AK294)=0,"-",AK1+(2*_xlfn.STDEV.P(AK12:OFFSET(AK12,$A$1-1,0))))</f>
        <v>108797.99587243782</v>
      </c>
      <c r="AM3" s="758" t="str">
        <f ca="1">IF(COUNT(AM12:AM294)=0,"-",AM1+(2*_xlfn.STDEV.P(AM12:OFFSET(AM12,$A$1-1,0))))</f>
        <v>-</v>
      </c>
      <c r="AO3" s="758">
        <f ca="1">IF(COUNT(AO12:AO294)=0,"-",AO1+(2*_xlfn.STDEV.P(AO12:OFFSET(AO12,$A$1-1,0))))</f>
        <v>6525.1146685391805</v>
      </c>
      <c r="AQ3" s="758">
        <f ca="1">IF(COUNT(AQ12:AQ294)=0,"-",AQ1+(2*_xlfn.STDEV.P(AQ12:OFFSET(AQ12,$A$1-1,0))))</f>
        <v>1143049.5688976962</v>
      </c>
    </row>
    <row r="4" spans="1:43">
      <c r="A4" s="1085"/>
      <c r="C4" s="591" t="s">
        <v>403</v>
      </c>
      <c r="E4" s="1595">
        <f ca="1">IF(COUNT(E12:E294)=0,"-",AVERAGEIFS(E12:E294, E12:E294, "&gt;="&amp;E2,E12:E294,"&lt;="&amp;E3))</f>
        <v>6893.9309167802021</v>
      </c>
      <c r="G4" s="1595">
        <f ca="1">IF(COUNT(G12:G294)=0,"-",AVERAGEIFS(G12:G294, G12:G294, "&gt;="&amp;G2,G12:G294,"&lt;="&amp;G3))</f>
        <v>19275.947609147406</v>
      </c>
      <c r="I4" s="1595">
        <f ca="1">IF(COUNT(I12:I294)=0,"-",AVERAGEIFS(I12:I294, I12:I294, "&gt;="&amp;I2,I12:I294,"&lt;="&amp;I3))</f>
        <v>97.420109648456105</v>
      </c>
      <c r="K4" s="1595">
        <f ca="1">IF(COUNT(K12:K294)=0,"-",AVERAGEIFS(K12:K294, K12:K294, "&gt;="&amp;K2,K12:K294,"&lt;="&amp;K3))</f>
        <v>247879.82624751283</v>
      </c>
      <c r="M4" s="1595">
        <f ca="1">IF(COUNT(M12:M294)=0,"-",AVERAGEIFS(M12:M294, M12:M294, "&gt;="&amp;M2,M12:M294,"&lt;="&amp;M3))</f>
        <v>2642.0036401044549</v>
      </c>
      <c r="O4" s="1595">
        <f ca="1">IF(COUNT(O12:O294)=0,"-",AVERAGEIFS(O12:O294, O12:O294, "&gt;="&amp;O2,O12:O294,"&lt;="&amp;O3))</f>
        <v>218.58688348347169</v>
      </c>
      <c r="Q4" s="1595">
        <f ca="1">IF(COUNT(Q12:Q294)=0,"-",AVERAGEIFS(Q12:Q294, Q12:Q294, "&gt;="&amp;Q2,Q12:Q294,"&lt;="&amp;Q3))</f>
        <v>1445.3228959026812</v>
      </c>
      <c r="S4" s="1595">
        <f ca="1">IF(COUNT(S12:S294)=0,"-",AVERAGEIFS(S12:S294, S12:S294, "&gt;="&amp;S2,S12:S294,"&lt;="&amp;S3))</f>
        <v>598.30330208018052</v>
      </c>
      <c r="U4" s="1595">
        <f ca="1">IF(COUNT(U12:U294)=0,"-",AVERAGEIFS(U12:U294, U12:U294, "&gt;="&amp;U2,U12:U294,"&lt;="&amp;U3))</f>
        <v>718.91423620933574</v>
      </c>
      <c r="W4" s="1595">
        <f ca="1">IF(COUNT(W12:W294)=0,"-",AVERAGEIFS(W12:W294, W12:W294, "&gt;="&amp;W2,W12:W294,"&lt;="&amp;W3))</f>
        <v>794.36503385517165</v>
      </c>
      <c r="Y4" s="1595">
        <f ca="1">IF(COUNT(Y12:Y294)=0,"-",AVERAGEIFS(Y12:Y294, Y12:Y294, "&gt;="&amp;Y2,Y12:Y294,"&lt;="&amp;Y3))</f>
        <v>270.84273331342268</v>
      </c>
      <c r="AA4" s="1595">
        <f ca="1">IF(COUNT(AA12:AA294)=0,"-",AVERAGEIFS(AA12:AA294, AA12:AA294, "&gt;="&amp;AA2,AA12:AA294,"&lt;="&amp;AA3))</f>
        <v>656.02251545624335</v>
      </c>
      <c r="AC4" s="1595">
        <f ca="1">IF(COUNT(AC12:AC294)=0,"-",AVERAGEIFS(AC12:AC294, AC12:AC294, "&gt;="&amp;AC2,AC12:AC294,"&lt;="&amp;AC3))</f>
        <v>1845.1742630049762</v>
      </c>
      <c r="AE4" s="1595">
        <f ca="1">IF(COUNT(AE12:AE294)=0,"-",AVERAGEIFS(AE12:AE294, AE12:AE294, "&gt;="&amp;AE2,AE12:AE294,"&lt;="&amp;AE3))</f>
        <v>67809.520481877524</v>
      </c>
      <c r="AG4" s="1595">
        <f ca="1">IF(COUNT(AG12:AG294)=0,"-",AVERAGEIFS(AG12:AG294, AG12:AG294, "&gt;="&amp;AG2,AG12:AG294,"&lt;="&amp;AG3))</f>
        <v>101.71455050973124</v>
      </c>
      <c r="AI4" s="1595" t="str">
        <f>IF(COUNT(AI12:AI294)=0,"-",AVERAGEIFS(AI12:AI294, AI12:AI294, "&gt;="&amp;AI2,AI12:AI294,"&lt;="&amp;AI3))</f>
        <v>-</v>
      </c>
      <c r="AK4" s="1595">
        <f ca="1">IF(COUNT(AK12:AK294)=0,"-",AVERAGEIFS(AK12:AK294, AK12:AK294, "&gt;="&amp;AK2,AK12:AK294,"&lt;="&amp;AK3))</f>
        <v>2626.1880329744281</v>
      </c>
      <c r="AM4" s="1595" t="str">
        <f>IF(COUNT(AM12:AM294)=0,"-",AVERAGEIFS(AM12:AM294, AM12:AM294, "&gt;="&amp;AM2,AM12:AM294,"&lt;="&amp;AM3))</f>
        <v>-</v>
      </c>
      <c r="AO4" s="1595">
        <f ca="1">IF(COUNT(AO12:AO294)=0,"-",AVERAGEIFS(AO12:AO294, AO12:AO294, "&gt;="&amp;AO2,AO12:AO294,"&lt;="&amp;AO3))</f>
        <v>1366.8497548614241</v>
      </c>
      <c r="AQ4" s="1595">
        <f ca="1">IF(COUNT(AQ12:AQ294)=0,"-",AVERAGEIFS(AQ12:AQ294, AQ12:AQ294, "&gt;="&amp;AQ2,AQ12:AQ294,"&lt;="&amp;AQ3))</f>
        <v>232546.18593841617</v>
      </c>
    </row>
    <row r="5" spans="1:43">
      <c r="A5" s="1085"/>
      <c r="C5" s="591" t="s">
        <v>404</v>
      </c>
      <c r="E5" s="1596">
        <f ca="1">IF(COUNT(E12:E294)=0,"-",SUMIFS(D12:D294,E12:E294,"&gt;="&amp;E2,E12:E294,"&lt;="&amp;E3)/SUMIFS($B12:$B294,E12:E294,"&gt;="&amp;E2,E12:E294,"&lt;="&amp;E3))</f>
        <v>5981.7776782670962</v>
      </c>
      <c r="G5" s="1596">
        <f ca="1">IF(COUNT(G12:G294)=0,"-",SUMIFS(F12:F294,G12:G294,"&gt;="&amp;G2,G12:G294,"&lt;="&amp;G3)/SUMIFS($B12:$B294,G12:G294,"&gt;="&amp;G2,G12:G294,"&lt;="&amp;G3))</f>
        <v>11108.90013820183</v>
      </c>
      <c r="I5" s="1596">
        <f ca="1">IF(COUNT(I12:I294)=0,"-",SUMIFS(H12:H294,I12:I294,"&gt;="&amp;I2,I12:I294,"&lt;="&amp;I3)/SUMIFS($B12:$B294,I12:I294,"&gt;="&amp;I2,I12:I294,"&lt;="&amp;I3))</f>
        <v>86.608407079646028</v>
      </c>
      <c r="K5" s="1596">
        <f ca="1">IF(COUNT(K12:K294)=0,"-",SUMIFS(J12:J294,K12:K294,"&gt;="&amp;K2,K12:K294,"&lt;="&amp;K3)/SUMIFS($B12:$B294,K12:K294,"&gt;="&amp;K2,K12:K294,"&lt;="&amp;K3))</f>
        <v>145350.74843961681</v>
      </c>
      <c r="M5" s="1596">
        <f ca="1">IF(COUNT(M12:M294)=0,"-",SUMIFS(L12:L294,M12:M294,"&gt;="&amp;M2,M12:M294,"&lt;="&amp;M3)/SUMIFS($B12:$B294,M12:M294,"&gt;="&amp;M2,M12:M294,"&lt;="&amp;M3))</f>
        <v>2642.0036401044549</v>
      </c>
      <c r="O5" s="1596">
        <f ca="1">IF(COUNT(O12:O294)=0,"-",SUMIFS(N12:N294,O12:O294,"&gt;="&amp;O2,O12:O294,"&lt;="&amp;O3)/SUMIFS($B12:$B294,O12:O294,"&gt;="&amp;O2,O12:O294,"&lt;="&amp;O3))</f>
        <v>145.62043909226779</v>
      </c>
      <c r="Q5" s="1596">
        <f ca="1">IF(COUNT(Q12:Q294)=0,"-",SUMIFS(P12:P294,Q12:Q294,"&gt;="&amp;Q2,Q12:Q294,"&lt;="&amp;Q3)/SUMIFS($B12:$B294,Q12:Q294,"&gt;="&amp;Q2,Q12:Q294,"&lt;="&amp;Q3))</f>
        <v>1445.0788862692345</v>
      </c>
      <c r="S5" s="1596">
        <f ca="1">IF(COUNT(S12:S294)=0,"-",SUMIFS(R12:R294,S12:S294,"&gt;="&amp;S2,S12:S294,"&lt;="&amp;S3)/SUMIFS($B12:$B294,S12:S294,"&gt;="&amp;S2,S12:S294,"&lt;="&amp;S3))</f>
        <v>496.84425010696737</v>
      </c>
      <c r="U5" s="1596">
        <f ca="1">IF(COUNT(U12:U294)=0,"-",SUMIFS(T12:T294,U12:U294,"&gt;="&amp;U2,U12:U294,"&lt;="&amp;U3)/SUMIFS($B12:$B294,U12:U294,"&gt;="&amp;U2,U12:U294,"&lt;="&amp;U3))</f>
        <v>1290.0028891442087</v>
      </c>
      <c r="W5" s="1596">
        <f ca="1">IF(COUNT(W12:W294)=0,"-",SUMIFS(V12:V294,W12:W294,"&gt;="&amp;W2,W12:W294,"&lt;="&amp;W3)/SUMIFS($B12:$B294,W12:W294,"&gt;="&amp;W2,W12:W294,"&lt;="&amp;W3))</f>
        <v>715.3152637265747</v>
      </c>
      <c r="Y5" s="1596">
        <f ca="1">IF(COUNT(Y12:Y294)=0,"-",SUMIFS(X12:X294,Y12:Y294,"&gt;="&amp;Y2,Y12:Y294,"&lt;="&amp;Y3)/SUMIFS($B12:$B294,Y12:Y294,"&gt;="&amp;Y2,Y12:Y294,"&lt;="&amp;Y3))</f>
        <v>455.03915806176383</v>
      </c>
      <c r="AA5" s="1596">
        <f ca="1">IF(COUNT(AA12:AA294)=0,"-",SUMIFS(Z12:Z294,AA12:AA294,"&gt;="&amp;AA2,AA12:AA294,"&lt;="&amp;AA3)/SUMIFS($B12:$B294,AA12:AA294,"&gt;="&amp;AA2,AA12:AA294,"&lt;="&amp;AA3))</f>
        <v>321.26276625318968</v>
      </c>
      <c r="AC5" s="1596">
        <f ca="1">IF(COUNT(AC12:AC294)=0,"-",SUMIFS(AB12:AB294,AC12:AC294,"&gt;="&amp;AC2,AC12:AC294,"&lt;="&amp;AC3)/SUMIFS($B12:$B294,AC12:AC294,"&gt;="&amp;AC2,AC12:AC294,"&lt;="&amp;AC3))</f>
        <v>865.89481273917909</v>
      </c>
      <c r="AE5" s="1596">
        <f ca="1">IF(COUNT(AE12:AE294)=0,"-",SUMIFS(AD12:AD294,AE12:AE294,"&gt;="&amp;AE2,AE12:AE294,"&lt;="&amp;AE3)/SUMIFS($B12:$B294,AE12:AE294,"&gt;="&amp;AE2,AE12:AE294,"&lt;="&amp;AE3))</f>
        <v>19996.015978149622</v>
      </c>
      <c r="AG5" s="1596">
        <f ca="1">IF(COUNT(AG12:AG294)=0,"-",SUMIFS(AF12:AF294,AG12:AG294,"&gt;="&amp;AG2,AG12:AG294,"&lt;="&amp;AG3)/SUMIFS($B12:$B294,AG12:AG294,"&gt;="&amp;AG2,AG12:AG294,"&lt;="&amp;AG3))</f>
        <v>101.71455050973124</v>
      </c>
      <c r="AI5" s="1596" t="str">
        <f>IF(COUNT(AI12:AI294)=0,"-",SUMIFS(AH12:AH294,AI12:AI294,"&gt;="&amp;AI2,AI12:AI294,"&lt;="&amp;AI3)/SUMIFS($B12:$B294,AI12:AI294,"&gt;="&amp;AI2,AI12:AI294,"&lt;="&amp;AI3))</f>
        <v>-</v>
      </c>
      <c r="AK5" s="1596">
        <f ca="1">IF(COUNT(AK12:AK294)=0,"-",SUMIFS(AJ12:AJ294,AK12:AK294,"&gt;="&amp;AK2,AK12:AK294,"&lt;="&amp;AK3)/SUMIFS($B12:$B294,AK12:AK294,"&gt;="&amp;AK2,AK12:AK294,"&lt;="&amp;AK3))</f>
        <v>1080.0931385501124</v>
      </c>
      <c r="AM5" s="1596" t="str">
        <f>IF(COUNT(AM12:AM294)=0,"-",SUMIFS(AL12:AL294,AM12:AM294,"&gt;="&amp;AM2,AM12:AM294,"&lt;="&amp;AM3)/SUMIFS($B12:$B294,AM12:AM294,"&gt;="&amp;AM2,AM12:AM294,"&lt;="&amp;AM3))</f>
        <v>-</v>
      </c>
      <c r="AO5" s="1596">
        <f ca="1">IF(COUNT(AO12:AO294)=0,"-",SUMIFS(AN12:AN294,AO12:AO294,"&gt;="&amp;AO2,AO12:AO294,"&lt;="&amp;AO3)/SUMIFS($B12:$B294,AO12:AO294,"&gt;="&amp;AO2,AO12:AO294,"&lt;="&amp;AO3))</f>
        <v>1588.9659414078139</v>
      </c>
      <c r="AQ5" s="1596">
        <f ca="1">IF(COUNT(AQ12:AQ294)=0,"-",SUMIFS(AP12:AP294,AQ12:AQ294,"&gt;="&amp;AQ2,AQ12:AQ294,"&lt;="&amp;AQ3)/SUMIFS($B12:$B294,AQ12:AQ294,"&gt;="&amp;AQ2,AQ12:AQ294,"&lt;="&amp;AQ3))</f>
        <v>128765.38586538177</v>
      </c>
    </row>
    <row r="6" spans="1:43">
      <c r="A6" s="1085"/>
      <c r="C6" s="591" t="s">
        <v>405</v>
      </c>
      <c r="E6" s="588">
        <f ca="1">IF(COUNT(E12:E294)=0,"-",SUMIFS(E12:E294, E12:E294, "&gt;="&amp;E2,E12:E294,"&lt;="&amp;E3)/($A$1-COUNTIF(E12:E294,"&lt;"&amp;E$2)-COUNTIF(E12:E294,"&gt;"&amp;E$3)))</f>
        <v>5784.5627232753423</v>
      </c>
      <c r="G6" s="588">
        <f ca="1">IF(COUNT(G12:G294)=0,"-",SUMIFS(G12:G294, G12:G294, "&gt;="&amp;G2,G12:G294,"&lt;="&amp;G3)/($A$1-COUNTIF(G12:G294,"&lt;"&amp;G$2)-COUNTIF(G12:G294,"&gt;"&amp;G$3)))</f>
        <v>9418.928945378846</v>
      </c>
      <c r="I6" s="588">
        <f ca="1">IF(COUNT(I12:I294)=0,"-",SUMIFS(I12:I294, I12:I294, "&gt;="&amp;I2,I12:I294,"&lt;="&amp;I3)/($A$1-COUNTIF(I12:I294,"&lt;"&amp;I$2)-COUNTIF(I12:I294,"&gt;"&amp;I$3)))</f>
        <v>2.1648913255212467</v>
      </c>
      <c r="K6" s="588">
        <f ca="1">IF(COUNT(K12:K294)=0,"-",SUMIFS(K12:K294, K12:K294, "&gt;="&amp;K2,K12:K294,"&lt;="&amp;K3)/($A$1-COUNTIF(K12:K294,"&lt;"&amp;K$2)-COUNTIF(K12:K294,"&gt;"&amp;K$3)))</f>
        <v>197746.82768060011</v>
      </c>
      <c r="M6" s="588">
        <f ca="1">IF(COUNT(M12:M294)=0,"-",SUMIFS(M12:M294, M12:M294, "&gt;="&amp;M2,M12:M294,"&lt;="&amp;M3)/($A$1-COUNTIF(M12:M294,"&lt;"&amp;M$2)-COUNTIF(M12:M294,"&gt;"&amp;M$3)))</f>
        <v>29.35559600116061</v>
      </c>
      <c r="O6" s="588">
        <f ca="1">IF(COUNT(O12:O294)=0,"-",SUMIFS(O12:O294, O12:O294, "&gt;="&amp;O2,O12:O294,"&lt;="&amp;O3)/($A$1-COUNTIF(O12:O294,"&lt;"&amp;O$2)-COUNTIF(O12:O294,"&gt;"&amp;O$3)))</f>
        <v>146.55256960823669</v>
      </c>
      <c r="Q6" s="588">
        <f ca="1">IF(COUNT(Q12:Q294)=0,"-",SUMIFS(Q12:Q294, Q12:Q294, "&gt;="&amp;Q2,Q12:Q294,"&lt;="&amp;Q3)/($A$1-COUNTIF(Q12:Q294,"&lt;"&amp;Q$2)-COUNTIF(Q12:Q294,"&gt;"&amp;Q$3)))</f>
        <v>1248.23341009777</v>
      </c>
      <c r="S6" s="588">
        <f ca="1">IF(COUNT(S12:S294)=0,"-",SUMIFS(S12:S294, S12:S294, "&gt;="&amp;S2,S12:S294,"&lt;="&amp;S3)/($A$1-COUNTIF(S12:S294,"&lt;"&amp;S$2)-COUNTIF(S12:S294,"&gt;"&amp;S$3)))</f>
        <v>323.22132411228142</v>
      </c>
      <c r="U6" s="588">
        <f ca="1">IF(COUNT(U12:U294)=0,"-",SUMIFS(U12:U294, U12:U294, "&gt;="&amp;U2,U12:U294,"&lt;="&amp;U3)/($A$1-COUNTIF(U12:U294,"&lt;"&amp;U$2)-COUNTIF(U12:U294,"&gt;"&amp;U$3)))</f>
        <v>72.699192425663156</v>
      </c>
      <c r="W6" s="588">
        <f ca="1">IF(COUNT(W12:W294)=0,"-",SUMIFS(W12:W294, W12:W294, "&gt;="&amp;W2,W12:W294,"&lt;="&amp;W3)/($A$1-COUNTIF(W12:W294,"&lt;"&amp;W$2)-COUNTIF(W12:W294,"&gt;"&amp;W$3)))</f>
        <v>252.75251077210007</v>
      </c>
      <c r="Y6" s="588">
        <f ca="1">IF(COUNT(Y12:Y294)=0,"-",SUMIFS(Y12:Y294, Y12:Y294, "&gt;="&amp;Y2,Y12:Y294,"&lt;="&amp;Y3)/($A$1-COUNTIF(Y12:Y294,"&lt;"&amp;Y$2)-COUNTIF(Y12:Y294,"&gt;"&amp;Y$3)))</f>
        <v>21.302237451617515</v>
      </c>
      <c r="AA6" s="588">
        <f ca="1">IF(COUNT(AA12:AA294)=0,"-",SUMIFS(AA12:AA294, AA12:AA294, "&gt;="&amp;AA2,AA12:AA294,"&lt;="&amp;AA3)/($A$1-COUNTIF(AA12:AA294,"&lt;"&amp;AA$2)-COUNTIF(AA12:AA294,"&gt;"&amp;AA$3)))</f>
        <v>116.62622496999882</v>
      </c>
      <c r="AC6" s="588">
        <f ca="1">IF(COUNT(AC12:AC294)=0,"-",SUMIFS(AC12:AC294, AC12:AC294, "&gt;="&amp;AC2,AC12:AC294,"&lt;="&amp;AC3)/($A$1-COUNTIF(AC12:AC294,"&lt;"&amp;AC$2)-COUNTIF(AC12:AC294,"&gt;"&amp;AC$3)))</f>
        <v>207.32295089943551</v>
      </c>
      <c r="AE6" s="588">
        <f ca="1">IF(COUNT(AE12:AE294)=0,"-",SUMIFS(AE12:AE294, AE12:AE294, "&gt;="&amp;AE2,AE12:AE294,"&lt;="&amp;AE3)/($A$1-COUNTIF(AE12:AE294,"&lt;"&amp;AE$2)-COUNTIF(AE12:AE294,"&gt;"&amp;AE$3)))</f>
        <v>9904.7614187012114</v>
      </c>
      <c r="AG6" s="588">
        <f ca="1">IF(COUNT(AG12:AG294)=0,"-",SUMIFS(AG12:AG294, AG12:AG294, "&gt;="&amp;AG2,AG12:AG294,"&lt;="&amp;AG3)/($A$1-COUNTIF(AG12:AG294,"&lt;"&amp;AG$2)-COUNTIF(AG12:AG294,"&gt;"&amp;AG$3)))</f>
        <v>1.1301616723303471</v>
      </c>
      <c r="AI6" s="588" t="str">
        <f>IF(COUNT(AI12:AI294)=0,"-",SUMIFS(AI12:AI294, AI12:AI294, "&gt;="&amp;AI2,AI12:AI294,"&lt;="&amp;AI3)/($A$1-COUNTIF(AI12:AI294,"&lt;"&amp;AI$2)-COUNTIF(AI12:AI294,"&gt;"&amp;AI$3)))</f>
        <v>-</v>
      </c>
      <c r="AK6" s="588">
        <f ca="1">IF(COUNT(AK12:AK294)=0,"-",SUMIFS(AK12:AK294, AK12:AK294, "&gt;="&amp;AK2,AK12:AK294,"&lt;="&amp;AK3)/($A$1-COUNTIF(AK12:AK294,"&lt;"&amp;AK$2)-COUNTIF(AK12:AK294,"&gt;"&amp;AK$3)))</f>
        <v>2006.5256881152934</v>
      </c>
      <c r="AM6" s="588" t="str">
        <f>IF(COUNT(AM12:AM294)=0,"-",SUMIFS(AM12:AM294, AM12:AM294, "&gt;="&amp;AM2,AM12:AM294,"&lt;="&amp;AM3)/($A$1-COUNTIF(AM12:AM294,"&lt;"&amp;AM$2)-COUNTIF(AM12:AM294,"&gt;"&amp;AM$3)))</f>
        <v>-</v>
      </c>
      <c r="AO6" s="588">
        <f ca="1">IF(COUNT(AO12:AO294)=0,"-",SUMIFS(AO12:AO294, AO12:AO294, "&gt;="&amp;AO2,AO12:AO294,"&lt;="&amp;AO3)/($A$1-COUNTIF(AO12:AO294,"&lt;"&amp;AO$2)-COUNTIF(AO12:AO294,"&gt;"&amp;AO$3)))</f>
        <v>408.48383478617274</v>
      </c>
      <c r="AQ6" s="588">
        <f ca="1">IF(COUNT(AQ12:AQ294)=0,"-",SUMIFS(AQ12:AQ294, AQ12:AQ294, "&gt;="&amp;AQ2,AQ12:AQ294,"&lt;="&amp;AQ3)/($A$1-COUNTIF(AQ12:AQ294,"&lt;"&amp;AQ$2)-COUNTIF(AQ12:AQ294,"&gt;"&amp;AQ$3)))</f>
        <v>224618.47505415196</v>
      </c>
    </row>
    <row r="9" spans="1:43">
      <c r="D9" s="587" t="s">
        <v>406</v>
      </c>
      <c r="E9" s="586"/>
      <c r="F9" s="587" t="s">
        <v>407</v>
      </c>
      <c r="G9" s="586"/>
      <c r="H9" s="587" t="s">
        <v>408</v>
      </c>
      <c r="I9" s="586"/>
      <c r="J9" s="587" t="s">
        <v>409</v>
      </c>
      <c r="K9" s="586"/>
      <c r="L9" s="587" t="s">
        <v>410</v>
      </c>
      <c r="M9" s="586"/>
      <c r="N9" s="587" t="s">
        <v>411</v>
      </c>
      <c r="O9" s="586"/>
      <c r="P9" s="587" t="s">
        <v>412</v>
      </c>
      <c r="Q9" s="586"/>
      <c r="R9" s="587" t="s">
        <v>413</v>
      </c>
      <c r="S9" s="586"/>
      <c r="T9" s="587" t="s">
        <v>414</v>
      </c>
      <c r="U9" s="586"/>
      <c r="V9" s="587" t="s">
        <v>415</v>
      </c>
      <c r="W9" s="586"/>
      <c r="X9" s="587" t="s">
        <v>416</v>
      </c>
      <c r="Y9" s="586"/>
      <c r="Z9" s="587" t="s">
        <v>417</v>
      </c>
      <c r="AA9" s="586"/>
      <c r="AB9" s="587" t="s">
        <v>418</v>
      </c>
      <c r="AC9" s="586"/>
      <c r="AD9" s="587" t="s">
        <v>419</v>
      </c>
      <c r="AE9" s="586"/>
      <c r="AF9" s="587" t="s">
        <v>420</v>
      </c>
      <c r="AG9" s="586"/>
      <c r="AH9" s="587" t="s">
        <v>421</v>
      </c>
      <c r="AI9" s="586"/>
      <c r="AJ9" s="587" t="s">
        <v>422</v>
      </c>
      <c r="AK9" s="586"/>
      <c r="AL9" s="587" t="s">
        <v>423</v>
      </c>
      <c r="AM9" s="586"/>
      <c r="AN9" s="587" t="s">
        <v>424</v>
      </c>
      <c r="AO9" s="586"/>
      <c r="AP9" s="587" t="s">
        <v>425</v>
      </c>
      <c r="AQ9" s="586"/>
    </row>
    <row r="10" spans="1:43" ht="58">
      <c r="A10" s="585"/>
      <c r="B10" s="584"/>
      <c r="D10" s="583" t="s">
        <v>426</v>
      </c>
      <c r="E10" s="582" t="str">
        <f>D10&amp;"
per FTE"</f>
        <v>Total Occupancy
per FTE</v>
      </c>
      <c r="F10" s="583" t="s">
        <v>427</v>
      </c>
      <c r="G10" s="582" t="str">
        <f>F10&amp;"
per FTE"</f>
        <v>Direct Care Consultant 201
per FTE</v>
      </c>
      <c r="H10" s="583" t="s">
        <v>428</v>
      </c>
      <c r="I10" s="582" t="str">
        <f>H10&amp;"
per FTE"</f>
        <v>Temporary Help 202
per FTE</v>
      </c>
      <c r="J10" s="583" t="s">
        <v>429</v>
      </c>
      <c r="K10" s="582" t="str">
        <f>J10&amp;"
per FTE"</f>
        <v>Clients and Caregivers Reimb./Stipends 203
per FTE</v>
      </c>
      <c r="L10" s="583" t="s">
        <v>430</v>
      </c>
      <c r="M10" s="582" t="str">
        <f>L10&amp;"
per FTE"</f>
        <v>Subcontracted Direct Care 206
per FTE</v>
      </c>
      <c r="N10" s="583" t="s">
        <v>431</v>
      </c>
      <c r="O10" s="582" t="str">
        <f>N10&amp;"
per FTE"</f>
        <v>Staff Training 204
per FTE</v>
      </c>
      <c r="P10" s="583" t="s">
        <v>432</v>
      </c>
      <c r="Q10" s="582" t="str">
        <f>P10&amp;"
per FTE"</f>
        <v>Staff Mileage / Travel 205
per FTE</v>
      </c>
      <c r="R10" s="583" t="s">
        <v>433</v>
      </c>
      <c r="S10" s="582" t="str">
        <f>R10&amp;"
per FTE"</f>
        <v>Meals 207
per FTE</v>
      </c>
      <c r="T10" s="583" t="s">
        <v>434</v>
      </c>
      <c r="U10" s="582" t="str">
        <f>T10&amp;"
per FTE"</f>
        <v>Client Transportation 208
per FTE</v>
      </c>
      <c r="V10" s="583" t="s">
        <v>435</v>
      </c>
      <c r="W10" s="582" t="str">
        <f>V10&amp;"
per FTE"</f>
        <v>Vehicle Expenses 208
per FTE</v>
      </c>
      <c r="X10" s="583" t="s">
        <v>436</v>
      </c>
      <c r="Y10" s="582" t="str">
        <f>X10&amp;"
per FTE"</f>
        <v>Vehicle Depreciation 208
per FTE</v>
      </c>
      <c r="Z10" s="583" t="s">
        <v>437</v>
      </c>
      <c r="AA10" s="582" t="str">
        <f>Z10&amp;"
per FTE"</f>
        <v>Incidental Medical /Medicine/Pharmacy 209
per FTE</v>
      </c>
      <c r="AB10" s="583" t="s">
        <v>438</v>
      </c>
      <c r="AC10" s="582" t="str">
        <f>AB10&amp;"
per FTE"</f>
        <v>Client Personal Allowances 211
per FTE</v>
      </c>
      <c r="AD10" s="583" t="s">
        <v>439</v>
      </c>
      <c r="AE10" s="582" t="str">
        <f>AD10&amp;"
per FTE"</f>
        <v>Provision Material Goods/Svs./Benefits 212
per FTE</v>
      </c>
      <c r="AF10" s="583" t="s">
        <v>440</v>
      </c>
      <c r="AG10" s="582" t="str">
        <f>AF10&amp;"
per FTE"</f>
        <v>Direct Client Wages 214
per FTE</v>
      </c>
      <c r="AH10" s="583" t="s">
        <v>441</v>
      </c>
      <c r="AI10" s="582" t="str">
        <f>AH10&amp;"
per FTE"</f>
        <v>Other Commercial Prod. &amp; Svs. 214
per FTE</v>
      </c>
      <c r="AJ10" s="583" t="s">
        <v>442</v>
      </c>
      <c r="AK10" s="582" t="str">
        <f>AJ10&amp;"
per FTE"</f>
        <v>Program Supplies &amp; Materials 215
per FTE</v>
      </c>
      <c r="AL10" s="583" t="s">
        <v>443</v>
      </c>
      <c r="AM10" s="582" t="str">
        <f>AL10&amp;"
per FTE"</f>
        <v>Non Charitable Expenses
per FTE</v>
      </c>
      <c r="AN10" s="583" t="s">
        <v>444</v>
      </c>
      <c r="AO10" s="582" t="str">
        <f>AN10&amp;"
per FTE"</f>
        <v>Other Expense
per FTE</v>
      </c>
      <c r="AP10" s="583" t="s">
        <v>445</v>
      </c>
      <c r="AQ10" s="582" t="str">
        <f>AP10&amp;"
per FTE"</f>
        <v>Total Other Program Expense
per FTE</v>
      </c>
    </row>
    <row r="11" spans="1:43">
      <c r="A11" s="587" t="s">
        <v>446</v>
      </c>
      <c r="B11" s="581" t="s">
        <v>447</v>
      </c>
      <c r="D11" s="587" t="s">
        <v>448</v>
      </c>
      <c r="E11" s="586"/>
      <c r="F11" s="587" t="s">
        <v>448</v>
      </c>
      <c r="G11" s="586"/>
      <c r="H11" s="587" t="s">
        <v>448</v>
      </c>
      <c r="I11" s="586"/>
      <c r="J11" s="587" t="s">
        <v>448</v>
      </c>
      <c r="K11" s="586"/>
      <c r="L11" s="587" t="s">
        <v>448</v>
      </c>
      <c r="M11" s="586"/>
      <c r="N11" s="587" t="s">
        <v>448</v>
      </c>
      <c r="O11" s="586"/>
      <c r="P11" s="587" t="s">
        <v>448</v>
      </c>
      <c r="Q11" s="586"/>
      <c r="R11" s="587" t="s">
        <v>448</v>
      </c>
      <c r="S11" s="586"/>
      <c r="T11" s="587" t="s">
        <v>448</v>
      </c>
      <c r="U11" s="586"/>
      <c r="V11" s="587" t="s">
        <v>448</v>
      </c>
      <c r="W11" s="586"/>
      <c r="X11" s="587" t="s">
        <v>448</v>
      </c>
      <c r="Y11" s="586"/>
      <c r="Z11" s="587" t="s">
        <v>448</v>
      </c>
      <c r="AA11" s="586"/>
      <c r="AB11" s="587" t="s">
        <v>448</v>
      </c>
      <c r="AC11" s="586"/>
      <c r="AD11" s="587" t="s">
        <v>448</v>
      </c>
      <c r="AE11" s="586"/>
      <c r="AF11" s="587" t="s">
        <v>448</v>
      </c>
      <c r="AG11" s="586"/>
      <c r="AH11" s="587" t="s">
        <v>448</v>
      </c>
      <c r="AI11" s="586"/>
      <c r="AJ11" s="587" t="s">
        <v>448</v>
      </c>
      <c r="AK11" s="586"/>
      <c r="AL11" s="587" t="s">
        <v>448</v>
      </c>
      <c r="AM11" s="586"/>
      <c r="AN11" s="587" t="s">
        <v>448</v>
      </c>
      <c r="AO11" s="586"/>
      <c r="AP11" s="587" t="s">
        <v>448</v>
      </c>
      <c r="AQ11" s="586"/>
    </row>
    <row r="12" spans="1:43">
      <c r="A12" s="587"/>
      <c r="B12" s="581">
        <v>8.8800000000000008</v>
      </c>
      <c r="D12" s="579">
        <v>25888</v>
      </c>
      <c r="E12" s="578">
        <f>IF(OR($B12=0,D12=0),"",D12/$B12)</f>
        <v>2915.3153153153153</v>
      </c>
      <c r="F12" s="577">
        <v>3510</v>
      </c>
      <c r="G12" s="578">
        <f>IF(OR($B12=0,F12=0),"",F12/$B12)</f>
        <v>395.27027027027026</v>
      </c>
      <c r="H12" s="579"/>
      <c r="I12" s="578" t="str">
        <f>IF(OR($B12=0,H12=0),"",H12/$B12)</f>
        <v/>
      </c>
      <c r="J12" s="579">
        <v>2394005</v>
      </c>
      <c r="K12" s="578">
        <f>IF(OR($B12=0,J12=0),"",J12/$B12)</f>
        <v>269595.15765765763</v>
      </c>
      <c r="L12" s="579"/>
      <c r="M12" s="578" t="str">
        <f>IF(OR($B12=0,L12=0),"",L12/$B12)</f>
        <v/>
      </c>
      <c r="N12" s="579">
        <v>949</v>
      </c>
      <c r="O12" s="578">
        <f>IF(OR($B12=0,N12=0),"",N12/$B12)</f>
        <v>106.86936936936937</v>
      </c>
      <c r="P12" s="579">
        <v>9160</v>
      </c>
      <c r="Q12" s="578">
        <f>IF(OR($B12=0,P12=0),"",P12/$B12)</f>
        <v>1031.5315315315315</v>
      </c>
      <c r="R12" s="579">
        <v>378</v>
      </c>
      <c r="S12" s="578">
        <f>IF(OR($B12=0,R12=0),"",R12/$B12)</f>
        <v>42.567567567567565</v>
      </c>
      <c r="T12" s="579"/>
      <c r="U12" s="578" t="str">
        <f>IF(OR($B12=0,T12=0),"",T12/$B12)</f>
        <v/>
      </c>
      <c r="V12" s="579">
        <v>3267</v>
      </c>
      <c r="W12" s="578">
        <f>IF(OR($B12=0,V12=0),"",V12/$B12)</f>
        <v>367.90540540540536</v>
      </c>
      <c r="X12" s="579"/>
      <c r="Y12" s="578" t="str">
        <f>IF(OR($B12=0,X12=0),"",X12/$B12)</f>
        <v/>
      </c>
      <c r="Z12" s="579">
        <v>17321</v>
      </c>
      <c r="AA12" s="578">
        <f>IF(OR($B12=0,Z12=0),"",Z12/$B12)</f>
        <v>1950.5630630630628</v>
      </c>
      <c r="AB12" s="579">
        <v>1226</v>
      </c>
      <c r="AC12" s="578">
        <f>IF(OR($B12=0,AB12=0),"",AB12/$B12)</f>
        <v>138.06306306306305</v>
      </c>
      <c r="AD12" s="579">
        <v>147</v>
      </c>
      <c r="AE12" s="578">
        <f>IF(OR($B12=0,AD12=0),"",AD12/$B12)</f>
        <v>16.554054054054053</v>
      </c>
      <c r="AF12" s="579"/>
      <c r="AG12" s="578" t="str">
        <f>IF(OR($B12=0,AF12=0),"",AF12/$B12)</f>
        <v/>
      </c>
      <c r="AH12" s="579"/>
      <c r="AI12" s="578" t="str">
        <f>IF(OR($B12=0,AH12=0),"",AH12/$B12)</f>
        <v/>
      </c>
      <c r="AJ12" s="579">
        <v>3477</v>
      </c>
      <c r="AK12" s="578">
        <f>IF(OR($B12=0,AJ12=0),"",AJ12/$B12)</f>
        <v>391.55405405405401</v>
      </c>
      <c r="AL12" s="579"/>
      <c r="AM12" s="578" t="str">
        <f>IF(OR($B12=0,AL12=0),"",AL12/$B12)</f>
        <v/>
      </c>
      <c r="AN12" s="579">
        <v>5342</v>
      </c>
      <c r="AO12" s="578">
        <f>IF(OR($B12=0,AN12=0),"",AN12/$B12)</f>
        <v>601.57657657657649</v>
      </c>
      <c r="AP12" s="579">
        <v>2438782</v>
      </c>
      <c r="AQ12" s="578">
        <f>IF(OR($B12=0,AP12=0),"",AP12/$B12)</f>
        <v>274637.6126126126</v>
      </c>
    </row>
    <row r="13" spans="1:43">
      <c r="A13" s="576"/>
      <c r="B13" s="756">
        <v>0.59</v>
      </c>
      <c r="D13" s="574"/>
      <c r="E13" s="578" t="str">
        <f t="shared" ref="E13:G76" si="0">IF(OR($B13=0,D13=0),"",D13/$B13)</f>
        <v/>
      </c>
      <c r="F13" s="574"/>
      <c r="G13" s="578" t="str">
        <f t="shared" si="0"/>
        <v/>
      </c>
      <c r="H13" s="574"/>
      <c r="I13" s="578" t="str">
        <f t="shared" ref="I13:I76" si="1">IF(OR($B13=0,H13=0),"",H13/$B13)</f>
        <v/>
      </c>
      <c r="J13" s="574">
        <v>59153</v>
      </c>
      <c r="K13" s="578">
        <f t="shared" ref="K13:K76" si="2">IF(OR($B13=0,J13=0),"",J13/$B13)</f>
        <v>100259.32203389831</v>
      </c>
      <c r="L13" s="574"/>
      <c r="M13" s="578" t="str">
        <f t="shared" ref="M13:M76" si="3">IF(OR($B13=0,L13=0),"",L13/$B13)</f>
        <v/>
      </c>
      <c r="N13" s="574"/>
      <c r="O13" s="578" t="str">
        <f t="shared" ref="O13:O76" si="4">IF(OR($B13=0,N13=0),"",N13/$B13)</f>
        <v/>
      </c>
      <c r="P13" s="574"/>
      <c r="Q13" s="578" t="str">
        <f t="shared" ref="Q13:Q76" si="5">IF(OR($B13=0,P13=0),"",P13/$B13)</f>
        <v/>
      </c>
      <c r="R13" s="574"/>
      <c r="S13" s="578" t="str">
        <f t="shared" ref="S13:S76" si="6">IF(OR($B13=0,R13=0),"",R13/$B13)</f>
        <v/>
      </c>
      <c r="T13" s="574"/>
      <c r="U13" s="578" t="str">
        <f t="shared" ref="U13:U76" si="7">IF(OR($B13=0,T13=0),"",T13/$B13)</f>
        <v/>
      </c>
      <c r="V13" s="574"/>
      <c r="W13" s="578" t="str">
        <f t="shared" ref="W13:W76" si="8">IF(OR($B13=0,V13=0),"",V13/$B13)</f>
        <v/>
      </c>
      <c r="X13" s="574"/>
      <c r="Y13" s="578" t="str">
        <f t="shared" ref="Y13:Y76" si="9">IF(OR($B13=0,X13=0),"",X13/$B13)</f>
        <v/>
      </c>
      <c r="Z13" s="574"/>
      <c r="AA13" s="578" t="str">
        <f t="shared" ref="AA13:AA76" si="10">IF(OR($B13=0,Z13=0),"",Z13/$B13)</f>
        <v/>
      </c>
      <c r="AB13" s="574"/>
      <c r="AC13" s="578" t="str">
        <f t="shared" ref="AC13:AC76" si="11">IF(OR($B13=0,AB13=0),"",AB13/$B13)</f>
        <v/>
      </c>
      <c r="AD13" s="574"/>
      <c r="AE13" s="578" t="str">
        <f t="shared" ref="AE13:AE76" si="12">IF(OR($B13=0,AD13=0),"",AD13/$B13)</f>
        <v/>
      </c>
      <c r="AF13" s="574"/>
      <c r="AG13" s="578" t="str">
        <f t="shared" ref="AG13:AG76" si="13">IF(OR($B13=0,AF13=0),"",AF13/$B13)</f>
        <v/>
      </c>
      <c r="AH13" s="574"/>
      <c r="AI13" s="578" t="str">
        <f t="shared" ref="AI13:AI76" si="14">IF(OR($B13=0,AH13=0),"",AH13/$B13)</f>
        <v/>
      </c>
      <c r="AJ13" s="574"/>
      <c r="AK13" s="578" t="str">
        <f t="shared" ref="AK13:AK76" si="15">IF(OR($B13=0,AJ13=0),"",AJ13/$B13)</f>
        <v/>
      </c>
      <c r="AL13" s="574"/>
      <c r="AM13" s="578" t="str">
        <f t="shared" ref="AM13:AM76" si="16">IF(OR($B13=0,AL13=0),"",AL13/$B13)</f>
        <v/>
      </c>
      <c r="AN13" s="574"/>
      <c r="AO13" s="578" t="str">
        <f t="shared" ref="AO13:AO76" si="17">IF(OR($B13=0,AN13=0),"",AN13/$B13)</f>
        <v/>
      </c>
      <c r="AP13" s="574">
        <v>59153</v>
      </c>
      <c r="AQ13" s="578">
        <f t="shared" ref="AQ13:AQ76" si="18">IF(OR($B13=0,AP13=0),"",AP13/$B13)</f>
        <v>100259.32203389831</v>
      </c>
    </row>
    <row r="14" spans="1:43">
      <c r="A14" s="587"/>
      <c r="B14" s="581">
        <v>35.7274897435897</v>
      </c>
      <c r="D14" s="579">
        <v>348570</v>
      </c>
      <c r="E14" s="578">
        <f t="shared" si="0"/>
        <v>9756.3529512324931</v>
      </c>
      <c r="F14" s="579">
        <v>32073</v>
      </c>
      <c r="G14" s="578">
        <f t="shared" si="0"/>
        <v>897.71210432590226</v>
      </c>
      <c r="H14" s="579"/>
      <c r="I14" s="578" t="str">
        <f t="shared" si="1"/>
        <v/>
      </c>
      <c r="J14" s="579">
        <v>296782</v>
      </c>
      <c r="K14" s="578">
        <f t="shared" si="2"/>
        <v>8306.8248603513839</v>
      </c>
      <c r="L14" s="579"/>
      <c r="M14" s="578" t="str">
        <f t="shared" si="3"/>
        <v/>
      </c>
      <c r="N14" s="579">
        <v>2863</v>
      </c>
      <c r="O14" s="578">
        <f t="shared" si="4"/>
        <v>80.134373294829246</v>
      </c>
      <c r="P14" s="579">
        <v>14967</v>
      </c>
      <c r="Q14" s="578">
        <f t="shared" si="5"/>
        <v>418.92111949134096</v>
      </c>
      <c r="R14" s="579">
        <v>56804</v>
      </c>
      <c r="S14" s="578">
        <f t="shared" si="6"/>
        <v>1589.9241846452951</v>
      </c>
      <c r="T14" s="579"/>
      <c r="U14" s="578" t="str">
        <f t="shared" si="7"/>
        <v/>
      </c>
      <c r="V14" s="579">
        <v>26904</v>
      </c>
      <c r="W14" s="578">
        <f t="shared" si="8"/>
        <v>753.03359382608653</v>
      </c>
      <c r="X14" s="579">
        <v>11514</v>
      </c>
      <c r="Y14" s="578">
        <f t="shared" si="9"/>
        <v>322.27285159506249</v>
      </c>
      <c r="Z14" s="579"/>
      <c r="AA14" s="578" t="str">
        <f t="shared" si="10"/>
        <v/>
      </c>
      <c r="AB14" s="579">
        <v>12253</v>
      </c>
      <c r="AC14" s="578">
        <f t="shared" si="11"/>
        <v>342.95720432467436</v>
      </c>
      <c r="AD14" s="579"/>
      <c r="AE14" s="578" t="str">
        <f t="shared" si="12"/>
        <v/>
      </c>
      <c r="AF14" s="579"/>
      <c r="AG14" s="578" t="str">
        <f t="shared" si="13"/>
        <v/>
      </c>
      <c r="AH14" s="579"/>
      <c r="AI14" s="578" t="str">
        <f t="shared" si="14"/>
        <v/>
      </c>
      <c r="AJ14" s="579">
        <v>40836</v>
      </c>
      <c r="AK14" s="578">
        <f t="shared" si="15"/>
        <v>1142.9854236352242</v>
      </c>
      <c r="AL14" s="579"/>
      <c r="AM14" s="578" t="str">
        <f t="shared" si="16"/>
        <v/>
      </c>
      <c r="AN14" s="579">
        <v>21495</v>
      </c>
      <c r="AO14" s="578">
        <f t="shared" si="17"/>
        <v>601.63756687822377</v>
      </c>
      <c r="AP14" s="579">
        <v>516491</v>
      </c>
      <c r="AQ14" s="578">
        <f t="shared" si="18"/>
        <v>14456.403282368023</v>
      </c>
    </row>
    <row r="15" spans="1:43">
      <c r="A15" s="587"/>
      <c r="B15" s="581">
        <v>6.85</v>
      </c>
      <c r="D15" s="579">
        <v>59368</v>
      </c>
      <c r="E15" s="578">
        <f t="shared" si="0"/>
        <v>8666.8613138686142</v>
      </c>
      <c r="F15" s="579">
        <v>63072</v>
      </c>
      <c r="G15" s="578">
        <f t="shared" si="0"/>
        <v>9207.5912408759123</v>
      </c>
      <c r="H15" s="579"/>
      <c r="I15" s="578" t="str">
        <f t="shared" si="1"/>
        <v/>
      </c>
      <c r="J15" s="579">
        <v>1938704</v>
      </c>
      <c r="K15" s="578">
        <f t="shared" si="2"/>
        <v>283022.48175182485</v>
      </c>
      <c r="L15" s="579"/>
      <c r="M15" s="578" t="str">
        <f t="shared" si="3"/>
        <v/>
      </c>
      <c r="N15" s="579">
        <v>1725</v>
      </c>
      <c r="O15" s="578">
        <f t="shared" si="4"/>
        <v>251.82481751824818</v>
      </c>
      <c r="P15" s="579">
        <v>16755</v>
      </c>
      <c r="Q15" s="578">
        <f t="shared" si="5"/>
        <v>2445.9854014598541</v>
      </c>
      <c r="R15" s="579">
        <v>490</v>
      </c>
      <c r="S15" s="578">
        <f t="shared" si="6"/>
        <v>71.532846715328475</v>
      </c>
      <c r="T15" s="579"/>
      <c r="U15" s="578" t="str">
        <f t="shared" si="7"/>
        <v/>
      </c>
      <c r="V15" s="579"/>
      <c r="W15" s="578" t="str">
        <f t="shared" si="8"/>
        <v/>
      </c>
      <c r="X15" s="579"/>
      <c r="Y15" s="578" t="str">
        <f t="shared" si="9"/>
        <v/>
      </c>
      <c r="Z15" s="579">
        <v>1278</v>
      </c>
      <c r="AA15" s="578">
        <f t="shared" si="10"/>
        <v>186.56934306569343</v>
      </c>
      <c r="AB15" s="579"/>
      <c r="AC15" s="578" t="str">
        <f t="shared" si="11"/>
        <v/>
      </c>
      <c r="AD15" s="579"/>
      <c r="AE15" s="578" t="str">
        <f t="shared" si="12"/>
        <v/>
      </c>
      <c r="AF15" s="579"/>
      <c r="AG15" s="578" t="str">
        <f t="shared" si="13"/>
        <v/>
      </c>
      <c r="AH15" s="579"/>
      <c r="AI15" s="578" t="str">
        <f t="shared" si="14"/>
        <v/>
      </c>
      <c r="AJ15" s="579">
        <v>191</v>
      </c>
      <c r="AK15" s="578">
        <f t="shared" si="15"/>
        <v>27.883211678832119</v>
      </c>
      <c r="AL15" s="579"/>
      <c r="AM15" s="578" t="str">
        <f t="shared" si="16"/>
        <v/>
      </c>
      <c r="AN15" s="579">
        <v>67</v>
      </c>
      <c r="AO15" s="578">
        <f t="shared" si="17"/>
        <v>9.7810218978102199</v>
      </c>
      <c r="AP15" s="579">
        <v>2022282</v>
      </c>
      <c r="AQ15" s="578">
        <f t="shared" si="18"/>
        <v>295223.64963503653</v>
      </c>
    </row>
    <row r="16" spans="1:43">
      <c r="A16" s="587"/>
      <c r="B16" s="581">
        <v>1.9</v>
      </c>
      <c r="D16" s="579">
        <v>4002</v>
      </c>
      <c r="E16" s="578">
        <f t="shared" si="0"/>
        <v>2106.3157894736842</v>
      </c>
      <c r="F16" s="579">
        <v>647805</v>
      </c>
      <c r="G16" s="578">
        <f t="shared" si="0"/>
        <v>340950</v>
      </c>
      <c r="H16" s="579"/>
      <c r="I16" s="578" t="str">
        <f t="shared" si="1"/>
        <v/>
      </c>
      <c r="J16" s="579"/>
      <c r="K16" s="578" t="str">
        <f t="shared" si="2"/>
        <v/>
      </c>
      <c r="L16" s="579"/>
      <c r="M16" s="578" t="str">
        <f t="shared" si="3"/>
        <v/>
      </c>
      <c r="N16" s="579">
        <v>566</v>
      </c>
      <c r="O16" s="578">
        <f t="shared" si="4"/>
        <v>297.89473684210526</v>
      </c>
      <c r="P16" s="579">
        <v>4652</v>
      </c>
      <c r="Q16" s="578">
        <f t="shared" si="5"/>
        <v>2448.4210526315792</v>
      </c>
      <c r="R16" s="579">
        <v>44</v>
      </c>
      <c r="S16" s="578">
        <f t="shared" si="6"/>
        <v>23.157894736842106</v>
      </c>
      <c r="T16" s="579"/>
      <c r="U16" s="578" t="str">
        <f t="shared" si="7"/>
        <v/>
      </c>
      <c r="V16" s="579"/>
      <c r="W16" s="578" t="str">
        <f t="shared" si="8"/>
        <v/>
      </c>
      <c r="X16" s="579"/>
      <c r="Y16" s="578" t="str">
        <f t="shared" si="9"/>
        <v/>
      </c>
      <c r="Z16" s="579"/>
      <c r="AA16" s="578" t="str">
        <f t="shared" si="10"/>
        <v/>
      </c>
      <c r="AB16" s="579"/>
      <c r="AC16" s="578" t="str">
        <f t="shared" si="11"/>
        <v/>
      </c>
      <c r="AD16" s="579"/>
      <c r="AE16" s="578" t="str">
        <f t="shared" si="12"/>
        <v/>
      </c>
      <c r="AF16" s="579"/>
      <c r="AG16" s="578" t="str">
        <f t="shared" si="13"/>
        <v/>
      </c>
      <c r="AH16" s="579"/>
      <c r="AI16" s="578" t="str">
        <f t="shared" si="14"/>
        <v/>
      </c>
      <c r="AJ16" s="579">
        <v>3813</v>
      </c>
      <c r="AK16" s="578">
        <f t="shared" si="15"/>
        <v>2006.8421052631579</v>
      </c>
      <c r="AL16" s="579"/>
      <c r="AM16" s="578" t="str">
        <f t="shared" si="16"/>
        <v/>
      </c>
      <c r="AN16" s="579"/>
      <c r="AO16" s="578" t="str">
        <f t="shared" si="17"/>
        <v/>
      </c>
      <c r="AP16" s="579">
        <v>656880</v>
      </c>
      <c r="AQ16" s="578">
        <f t="shared" si="18"/>
        <v>345726.31578947371</v>
      </c>
    </row>
    <row r="17" spans="1:43">
      <c r="A17" s="587"/>
      <c r="B17" s="581">
        <v>3.25</v>
      </c>
      <c r="D17" s="579"/>
      <c r="E17" s="578" t="str">
        <f t="shared" si="0"/>
        <v/>
      </c>
      <c r="F17" s="579"/>
      <c r="G17" s="578" t="str">
        <f t="shared" si="0"/>
        <v/>
      </c>
      <c r="H17" s="579"/>
      <c r="I17" s="578" t="str">
        <f t="shared" si="1"/>
        <v/>
      </c>
      <c r="J17" s="579">
        <v>423979</v>
      </c>
      <c r="K17" s="578">
        <f t="shared" si="2"/>
        <v>130455.07692307692</v>
      </c>
      <c r="L17" s="579"/>
      <c r="M17" s="578" t="str">
        <f t="shared" si="3"/>
        <v/>
      </c>
      <c r="N17" s="579"/>
      <c r="O17" s="578" t="str">
        <f t="shared" si="4"/>
        <v/>
      </c>
      <c r="P17" s="579"/>
      <c r="Q17" s="578" t="str">
        <f t="shared" si="5"/>
        <v/>
      </c>
      <c r="R17" s="579"/>
      <c r="S17" s="578" t="str">
        <f t="shared" si="6"/>
        <v/>
      </c>
      <c r="T17" s="579"/>
      <c r="U17" s="578" t="str">
        <f t="shared" si="7"/>
        <v/>
      </c>
      <c r="V17" s="579"/>
      <c r="W17" s="578" t="str">
        <f t="shared" si="8"/>
        <v/>
      </c>
      <c r="X17" s="579"/>
      <c r="Y17" s="578" t="str">
        <f t="shared" si="9"/>
        <v/>
      </c>
      <c r="Z17" s="579"/>
      <c r="AA17" s="578" t="str">
        <f t="shared" si="10"/>
        <v/>
      </c>
      <c r="AB17" s="579"/>
      <c r="AC17" s="578" t="str">
        <f t="shared" si="11"/>
        <v/>
      </c>
      <c r="AD17" s="579"/>
      <c r="AE17" s="578" t="str">
        <f t="shared" si="12"/>
        <v/>
      </c>
      <c r="AF17" s="579"/>
      <c r="AG17" s="578" t="str">
        <f t="shared" si="13"/>
        <v/>
      </c>
      <c r="AH17" s="579"/>
      <c r="AI17" s="578" t="str">
        <f t="shared" si="14"/>
        <v/>
      </c>
      <c r="AJ17" s="579"/>
      <c r="AK17" s="578" t="str">
        <f t="shared" si="15"/>
        <v/>
      </c>
      <c r="AL17" s="579"/>
      <c r="AM17" s="578" t="str">
        <f t="shared" si="16"/>
        <v/>
      </c>
      <c r="AN17" s="579"/>
      <c r="AO17" s="578" t="str">
        <f t="shared" si="17"/>
        <v/>
      </c>
      <c r="AP17" s="579">
        <v>423979</v>
      </c>
      <c r="AQ17" s="578">
        <f t="shared" si="18"/>
        <v>130455.07692307692</v>
      </c>
    </row>
    <row r="18" spans="1:43">
      <c r="A18" s="587"/>
      <c r="B18" s="581">
        <v>7.77</v>
      </c>
      <c r="D18" s="579">
        <v>22085.74</v>
      </c>
      <c r="E18" s="578">
        <f t="shared" si="0"/>
        <v>2842.4375804375809</v>
      </c>
      <c r="F18" s="579">
        <v>4597.32</v>
      </c>
      <c r="G18" s="578">
        <f t="shared" si="0"/>
        <v>591.67567567567562</v>
      </c>
      <c r="H18" s="579">
        <v>640.12</v>
      </c>
      <c r="I18" s="578">
        <f t="shared" si="1"/>
        <v>82.383526383526387</v>
      </c>
      <c r="J18" s="579">
        <v>1401173.48</v>
      </c>
      <c r="K18" s="578">
        <f t="shared" si="2"/>
        <v>180331.20720720722</v>
      </c>
      <c r="L18" s="579"/>
      <c r="M18" s="578" t="str">
        <f t="shared" si="3"/>
        <v/>
      </c>
      <c r="N18" s="579">
        <v>22678.959999999999</v>
      </c>
      <c r="O18" s="578">
        <f t="shared" si="4"/>
        <v>2918.7850707850707</v>
      </c>
      <c r="P18" s="579">
        <v>7704.68</v>
      </c>
      <c r="Q18" s="578">
        <f t="shared" si="5"/>
        <v>991.59330759330771</v>
      </c>
      <c r="R18" s="579">
        <v>1668.45</v>
      </c>
      <c r="S18" s="578">
        <f t="shared" si="6"/>
        <v>214.72972972972974</v>
      </c>
      <c r="T18" s="579"/>
      <c r="U18" s="578" t="str">
        <f t="shared" si="7"/>
        <v/>
      </c>
      <c r="V18" s="579">
        <v>20040.23</v>
      </c>
      <c r="W18" s="578">
        <f t="shared" si="8"/>
        <v>2579.1801801801803</v>
      </c>
      <c r="X18" s="579"/>
      <c r="Y18" s="578" t="str">
        <f t="shared" si="9"/>
        <v/>
      </c>
      <c r="Z18" s="579">
        <v>60.47</v>
      </c>
      <c r="AA18" s="578">
        <f t="shared" si="10"/>
        <v>7.782496782496783</v>
      </c>
      <c r="AB18" s="579"/>
      <c r="AC18" s="578" t="str">
        <f t="shared" si="11"/>
        <v/>
      </c>
      <c r="AD18" s="579"/>
      <c r="AE18" s="578" t="str">
        <f t="shared" si="12"/>
        <v/>
      </c>
      <c r="AF18" s="579"/>
      <c r="AG18" s="578" t="str">
        <f t="shared" si="13"/>
        <v/>
      </c>
      <c r="AH18" s="579"/>
      <c r="AI18" s="578" t="str">
        <f t="shared" si="14"/>
        <v/>
      </c>
      <c r="AJ18" s="579">
        <v>2215.41</v>
      </c>
      <c r="AK18" s="578">
        <f t="shared" si="15"/>
        <v>285.12355212355214</v>
      </c>
      <c r="AL18" s="579"/>
      <c r="AM18" s="578" t="str">
        <f t="shared" si="16"/>
        <v/>
      </c>
      <c r="AN18" s="579">
        <v>62157.85</v>
      </c>
      <c r="AO18" s="578">
        <f t="shared" si="17"/>
        <v>7999.7232947232951</v>
      </c>
      <c r="AP18" s="579">
        <v>1522936.97</v>
      </c>
      <c r="AQ18" s="578">
        <f t="shared" si="18"/>
        <v>196002.18404118405</v>
      </c>
    </row>
    <row r="19" spans="1:43">
      <c r="A19" s="576"/>
      <c r="B19" s="756">
        <v>1.27</v>
      </c>
      <c r="D19" s="574">
        <v>4349.79</v>
      </c>
      <c r="E19" s="578">
        <f t="shared" si="0"/>
        <v>3425.0314960629921</v>
      </c>
      <c r="F19" s="574"/>
      <c r="G19" s="578" t="str">
        <f t="shared" si="0"/>
        <v/>
      </c>
      <c r="H19" s="574">
        <v>142.82</v>
      </c>
      <c r="I19" s="578">
        <f t="shared" si="1"/>
        <v>112.45669291338582</v>
      </c>
      <c r="J19" s="574">
        <v>319088.28000000003</v>
      </c>
      <c r="K19" s="578">
        <f t="shared" si="2"/>
        <v>251250.61417322836</v>
      </c>
      <c r="L19" s="574"/>
      <c r="M19" s="578" t="str">
        <f t="shared" si="3"/>
        <v/>
      </c>
      <c r="N19" s="574">
        <v>4426.13</v>
      </c>
      <c r="O19" s="578">
        <f t="shared" si="4"/>
        <v>3485.1417322834645</v>
      </c>
      <c r="P19" s="574">
        <v>331.88</v>
      </c>
      <c r="Q19" s="578">
        <f t="shared" si="5"/>
        <v>261.32283464566927</v>
      </c>
      <c r="R19" s="574">
        <v>0.18</v>
      </c>
      <c r="S19" s="578">
        <f t="shared" si="6"/>
        <v>0.14173228346456693</v>
      </c>
      <c r="T19" s="574"/>
      <c r="U19" s="578" t="str">
        <f t="shared" si="7"/>
        <v/>
      </c>
      <c r="V19" s="574">
        <v>2243.9</v>
      </c>
      <c r="W19" s="578">
        <f t="shared" si="8"/>
        <v>1766.8503937007874</v>
      </c>
      <c r="X19" s="574"/>
      <c r="Y19" s="578" t="str">
        <f t="shared" si="9"/>
        <v/>
      </c>
      <c r="Z19" s="574">
        <v>7.13</v>
      </c>
      <c r="AA19" s="578">
        <f t="shared" si="10"/>
        <v>5.6141732283464565</v>
      </c>
      <c r="AB19" s="574"/>
      <c r="AC19" s="578" t="str">
        <f t="shared" si="11"/>
        <v/>
      </c>
      <c r="AD19" s="574"/>
      <c r="AE19" s="578" t="str">
        <f t="shared" si="12"/>
        <v/>
      </c>
      <c r="AF19" s="574"/>
      <c r="AG19" s="578" t="str">
        <f t="shared" si="13"/>
        <v/>
      </c>
      <c r="AH19" s="574"/>
      <c r="AI19" s="578" t="str">
        <f t="shared" si="14"/>
        <v/>
      </c>
      <c r="AJ19" s="574">
        <v>473.07</v>
      </c>
      <c r="AK19" s="578">
        <f t="shared" si="15"/>
        <v>372.49606299212599</v>
      </c>
      <c r="AL19" s="574"/>
      <c r="AM19" s="578" t="str">
        <f t="shared" si="16"/>
        <v/>
      </c>
      <c r="AN19" s="574">
        <v>9409.84</v>
      </c>
      <c r="AO19" s="578">
        <f t="shared" si="17"/>
        <v>7409.322834645669</v>
      </c>
      <c r="AP19" s="574">
        <v>336123.23</v>
      </c>
      <c r="AQ19" s="578">
        <f t="shared" si="18"/>
        <v>264663.96062992123</v>
      </c>
    </row>
    <row r="20" spans="1:43">
      <c r="A20" s="587"/>
      <c r="B20" s="581">
        <v>2.87</v>
      </c>
      <c r="D20" s="579">
        <v>14518</v>
      </c>
      <c r="E20" s="578">
        <f t="shared" si="0"/>
        <v>5058.5365853658532</v>
      </c>
      <c r="F20" s="579"/>
      <c r="G20" s="578" t="str">
        <f t="shared" si="0"/>
        <v/>
      </c>
      <c r="H20" s="579"/>
      <c r="I20" s="578" t="str">
        <f t="shared" si="1"/>
        <v/>
      </c>
      <c r="J20" s="579">
        <v>226748</v>
      </c>
      <c r="K20" s="578">
        <f t="shared" si="2"/>
        <v>79006.27177700348</v>
      </c>
      <c r="L20" s="579"/>
      <c r="M20" s="578" t="str">
        <f t="shared" si="3"/>
        <v/>
      </c>
      <c r="N20" s="579">
        <v>154</v>
      </c>
      <c r="O20" s="578">
        <f t="shared" si="4"/>
        <v>53.658536585365852</v>
      </c>
      <c r="P20" s="579">
        <v>4070</v>
      </c>
      <c r="Q20" s="578">
        <f t="shared" si="5"/>
        <v>1418.1184668989547</v>
      </c>
      <c r="R20" s="579">
        <v>527</v>
      </c>
      <c r="S20" s="578">
        <f t="shared" si="6"/>
        <v>183.62369337979092</v>
      </c>
      <c r="T20" s="579"/>
      <c r="U20" s="578" t="str">
        <f t="shared" si="7"/>
        <v/>
      </c>
      <c r="V20" s="579"/>
      <c r="W20" s="578" t="str">
        <f t="shared" si="8"/>
        <v/>
      </c>
      <c r="X20" s="579"/>
      <c r="Y20" s="578" t="str">
        <f t="shared" si="9"/>
        <v/>
      </c>
      <c r="Z20" s="579">
        <v>130</v>
      </c>
      <c r="AA20" s="578">
        <f t="shared" si="10"/>
        <v>45.296167247386755</v>
      </c>
      <c r="AB20" s="579"/>
      <c r="AC20" s="578" t="str">
        <f t="shared" si="11"/>
        <v/>
      </c>
      <c r="AD20" s="579"/>
      <c r="AE20" s="578" t="str">
        <f t="shared" si="12"/>
        <v/>
      </c>
      <c r="AF20" s="579"/>
      <c r="AG20" s="578" t="str">
        <f t="shared" si="13"/>
        <v/>
      </c>
      <c r="AH20" s="579"/>
      <c r="AI20" s="578" t="str">
        <f t="shared" si="14"/>
        <v/>
      </c>
      <c r="AJ20" s="579">
        <v>2575</v>
      </c>
      <c r="AK20" s="578">
        <f t="shared" si="15"/>
        <v>897.21254355400697</v>
      </c>
      <c r="AL20" s="579"/>
      <c r="AM20" s="578" t="str">
        <f t="shared" si="16"/>
        <v/>
      </c>
      <c r="AN20" s="579"/>
      <c r="AO20" s="578" t="str">
        <f t="shared" si="17"/>
        <v/>
      </c>
      <c r="AP20" s="579">
        <v>234204</v>
      </c>
      <c r="AQ20" s="578">
        <f t="shared" si="18"/>
        <v>81604.181184668982</v>
      </c>
    </row>
    <row r="21" spans="1:43">
      <c r="A21" s="587"/>
      <c r="B21" s="581">
        <v>0.97599999999999998</v>
      </c>
      <c r="D21" s="579">
        <v>84</v>
      </c>
      <c r="E21" s="578">
        <f t="shared" si="0"/>
        <v>86.06557377049181</v>
      </c>
      <c r="F21" s="579">
        <v>205406</v>
      </c>
      <c r="G21" s="578">
        <f t="shared" si="0"/>
        <v>210456.96721311475</v>
      </c>
      <c r="H21" s="579"/>
      <c r="I21" s="578" t="str">
        <f t="shared" si="1"/>
        <v/>
      </c>
      <c r="J21" s="579"/>
      <c r="K21" s="578" t="str">
        <f t="shared" si="2"/>
        <v/>
      </c>
      <c r="L21" s="579"/>
      <c r="M21" s="578" t="str">
        <f t="shared" si="3"/>
        <v/>
      </c>
      <c r="N21" s="579">
        <v>17</v>
      </c>
      <c r="O21" s="578">
        <f t="shared" si="4"/>
        <v>17.418032786885245</v>
      </c>
      <c r="P21" s="579">
        <v>160</v>
      </c>
      <c r="Q21" s="578">
        <f t="shared" si="5"/>
        <v>163.9344262295082</v>
      </c>
      <c r="R21" s="579"/>
      <c r="S21" s="578" t="str">
        <f t="shared" si="6"/>
        <v/>
      </c>
      <c r="T21" s="579">
        <v>1</v>
      </c>
      <c r="U21" s="578">
        <f t="shared" si="7"/>
        <v>1.0245901639344261</v>
      </c>
      <c r="V21" s="579"/>
      <c r="W21" s="578" t="str">
        <f t="shared" si="8"/>
        <v/>
      </c>
      <c r="X21" s="579"/>
      <c r="Y21" s="578" t="str">
        <f t="shared" si="9"/>
        <v/>
      </c>
      <c r="Z21" s="579">
        <v>1833</v>
      </c>
      <c r="AA21" s="578">
        <f t="shared" si="10"/>
        <v>1878.0737704918033</v>
      </c>
      <c r="AB21" s="579"/>
      <c r="AC21" s="578" t="str">
        <f t="shared" si="11"/>
        <v/>
      </c>
      <c r="AD21" s="579"/>
      <c r="AE21" s="578" t="str">
        <f t="shared" si="12"/>
        <v/>
      </c>
      <c r="AF21" s="579"/>
      <c r="AG21" s="578" t="str">
        <f t="shared" si="13"/>
        <v/>
      </c>
      <c r="AH21" s="579"/>
      <c r="AI21" s="578" t="str">
        <f t="shared" si="14"/>
        <v/>
      </c>
      <c r="AJ21" s="579">
        <v>532</v>
      </c>
      <c r="AK21" s="578">
        <f t="shared" si="15"/>
        <v>545.08196721311481</v>
      </c>
      <c r="AL21" s="579"/>
      <c r="AM21" s="578" t="str">
        <f t="shared" si="16"/>
        <v/>
      </c>
      <c r="AN21" s="579"/>
      <c r="AO21" s="578" t="str">
        <f t="shared" si="17"/>
        <v/>
      </c>
      <c r="AP21" s="579">
        <v>207949</v>
      </c>
      <c r="AQ21" s="578">
        <f t="shared" si="18"/>
        <v>213062.5</v>
      </c>
    </row>
    <row r="22" spans="1:43">
      <c r="A22" s="587"/>
      <c r="B22" s="581">
        <v>1.113</v>
      </c>
      <c r="D22" s="579">
        <v>3670</v>
      </c>
      <c r="E22" s="578">
        <f t="shared" si="0"/>
        <v>3297.3944294699013</v>
      </c>
      <c r="F22" s="579"/>
      <c r="G22" s="578" t="str">
        <f t="shared" si="0"/>
        <v/>
      </c>
      <c r="H22" s="579"/>
      <c r="I22" s="578" t="str">
        <f t="shared" si="1"/>
        <v/>
      </c>
      <c r="J22" s="579">
        <v>167782</v>
      </c>
      <c r="K22" s="578">
        <f t="shared" si="2"/>
        <v>150747.52920035939</v>
      </c>
      <c r="L22" s="579"/>
      <c r="M22" s="578" t="str">
        <f t="shared" si="3"/>
        <v/>
      </c>
      <c r="N22" s="579"/>
      <c r="O22" s="578" t="str">
        <f t="shared" si="4"/>
        <v/>
      </c>
      <c r="P22" s="579">
        <v>814</v>
      </c>
      <c r="Q22" s="578">
        <f t="shared" si="5"/>
        <v>731.35669362084457</v>
      </c>
      <c r="R22" s="579"/>
      <c r="S22" s="578" t="str">
        <f t="shared" si="6"/>
        <v/>
      </c>
      <c r="T22" s="579"/>
      <c r="U22" s="578" t="str">
        <f t="shared" si="7"/>
        <v/>
      </c>
      <c r="V22" s="579"/>
      <c r="W22" s="578" t="str">
        <f t="shared" si="8"/>
        <v/>
      </c>
      <c r="X22" s="579"/>
      <c r="Y22" s="578" t="str">
        <f t="shared" si="9"/>
        <v/>
      </c>
      <c r="Z22" s="579"/>
      <c r="AA22" s="578" t="str">
        <f t="shared" si="10"/>
        <v/>
      </c>
      <c r="AB22" s="579">
        <v>618</v>
      </c>
      <c r="AC22" s="578">
        <f t="shared" si="11"/>
        <v>555.25606469002696</v>
      </c>
      <c r="AD22" s="579"/>
      <c r="AE22" s="578" t="str">
        <f t="shared" si="12"/>
        <v/>
      </c>
      <c r="AF22" s="579"/>
      <c r="AG22" s="578" t="str">
        <f t="shared" si="13"/>
        <v/>
      </c>
      <c r="AH22" s="579"/>
      <c r="AI22" s="578" t="str">
        <f t="shared" si="14"/>
        <v/>
      </c>
      <c r="AJ22" s="579"/>
      <c r="AK22" s="578" t="str">
        <f t="shared" si="15"/>
        <v/>
      </c>
      <c r="AL22" s="579"/>
      <c r="AM22" s="578" t="str">
        <f t="shared" si="16"/>
        <v/>
      </c>
      <c r="AN22" s="579"/>
      <c r="AO22" s="578" t="str">
        <f t="shared" si="17"/>
        <v/>
      </c>
      <c r="AP22" s="579">
        <v>169214</v>
      </c>
      <c r="AQ22" s="578">
        <f t="shared" si="18"/>
        <v>152034.14195867025</v>
      </c>
    </row>
    <row r="23" spans="1:43">
      <c r="A23" s="587"/>
      <c r="B23" s="581">
        <v>0</v>
      </c>
      <c r="D23" s="579"/>
      <c r="E23" s="578" t="str">
        <f t="shared" si="0"/>
        <v/>
      </c>
      <c r="F23" s="579"/>
      <c r="G23" s="578" t="str">
        <f t="shared" si="0"/>
        <v/>
      </c>
      <c r="H23" s="579"/>
      <c r="I23" s="578" t="str">
        <f t="shared" si="1"/>
        <v/>
      </c>
      <c r="J23" s="579">
        <v>72988</v>
      </c>
      <c r="K23" s="578" t="str">
        <f t="shared" si="2"/>
        <v/>
      </c>
      <c r="L23" s="579"/>
      <c r="M23" s="578" t="str">
        <f t="shared" si="3"/>
        <v/>
      </c>
      <c r="N23" s="579"/>
      <c r="O23" s="578" t="str">
        <f t="shared" si="4"/>
        <v/>
      </c>
      <c r="P23" s="579"/>
      <c r="Q23" s="578" t="str">
        <f t="shared" si="5"/>
        <v/>
      </c>
      <c r="R23" s="579">
        <v>14276</v>
      </c>
      <c r="S23" s="578" t="str">
        <f t="shared" si="6"/>
        <v/>
      </c>
      <c r="T23" s="579"/>
      <c r="U23" s="578" t="str">
        <f t="shared" si="7"/>
        <v/>
      </c>
      <c r="V23" s="579"/>
      <c r="W23" s="578" t="str">
        <f t="shared" si="8"/>
        <v/>
      </c>
      <c r="X23" s="579"/>
      <c r="Y23" s="578" t="str">
        <f t="shared" si="9"/>
        <v/>
      </c>
      <c r="Z23" s="579"/>
      <c r="AA23" s="578" t="str">
        <f t="shared" si="10"/>
        <v/>
      </c>
      <c r="AB23" s="579"/>
      <c r="AC23" s="578" t="str">
        <f t="shared" si="11"/>
        <v/>
      </c>
      <c r="AD23" s="579"/>
      <c r="AE23" s="578" t="str">
        <f t="shared" si="12"/>
        <v/>
      </c>
      <c r="AF23" s="579"/>
      <c r="AG23" s="578" t="str">
        <f t="shared" si="13"/>
        <v/>
      </c>
      <c r="AH23" s="579"/>
      <c r="AI23" s="578" t="str">
        <f t="shared" si="14"/>
        <v/>
      </c>
      <c r="AJ23" s="579">
        <v>10524</v>
      </c>
      <c r="AK23" s="578" t="str">
        <f t="shared" si="15"/>
        <v/>
      </c>
      <c r="AL23" s="579"/>
      <c r="AM23" s="578" t="str">
        <f t="shared" si="16"/>
        <v/>
      </c>
      <c r="AN23" s="579"/>
      <c r="AO23" s="578" t="str">
        <f t="shared" si="17"/>
        <v/>
      </c>
      <c r="AP23" s="579">
        <v>97788</v>
      </c>
      <c r="AQ23" s="578" t="str">
        <f t="shared" si="18"/>
        <v/>
      </c>
    </row>
    <row r="24" spans="1:43">
      <c r="A24" s="587"/>
      <c r="B24" s="581"/>
      <c r="D24" s="579">
        <v>587</v>
      </c>
      <c r="E24" s="578" t="str">
        <f t="shared" si="0"/>
        <v/>
      </c>
      <c r="F24" s="579"/>
      <c r="G24" s="578" t="str">
        <f t="shared" si="0"/>
        <v/>
      </c>
      <c r="H24" s="579"/>
      <c r="I24" s="578" t="str">
        <f t="shared" si="1"/>
        <v/>
      </c>
      <c r="J24" s="579">
        <v>144400</v>
      </c>
      <c r="K24" s="578" t="str">
        <f t="shared" si="2"/>
        <v/>
      </c>
      <c r="L24" s="579"/>
      <c r="M24" s="578" t="str">
        <f t="shared" si="3"/>
        <v/>
      </c>
      <c r="N24" s="579">
        <v>102</v>
      </c>
      <c r="O24" s="578" t="str">
        <f t="shared" si="4"/>
        <v/>
      </c>
      <c r="P24" s="579">
        <v>14</v>
      </c>
      <c r="Q24" s="578" t="str">
        <f t="shared" si="5"/>
        <v/>
      </c>
      <c r="R24" s="579"/>
      <c r="S24" s="578" t="str">
        <f t="shared" si="6"/>
        <v/>
      </c>
      <c r="T24" s="579"/>
      <c r="U24" s="578" t="str">
        <f t="shared" si="7"/>
        <v/>
      </c>
      <c r="V24" s="579"/>
      <c r="W24" s="578" t="str">
        <f t="shared" si="8"/>
        <v/>
      </c>
      <c r="X24" s="579"/>
      <c r="Y24" s="578" t="str">
        <f t="shared" si="9"/>
        <v/>
      </c>
      <c r="Z24" s="579">
        <v>585</v>
      </c>
      <c r="AA24" s="578" t="str">
        <f t="shared" si="10"/>
        <v/>
      </c>
      <c r="AB24" s="579">
        <v>678</v>
      </c>
      <c r="AC24" s="578" t="str">
        <f t="shared" si="11"/>
        <v/>
      </c>
      <c r="AD24" s="579">
        <v>594</v>
      </c>
      <c r="AE24" s="578" t="str">
        <f t="shared" si="12"/>
        <v/>
      </c>
      <c r="AF24" s="579"/>
      <c r="AG24" s="578" t="str">
        <f t="shared" si="13"/>
        <v/>
      </c>
      <c r="AH24" s="579"/>
      <c r="AI24" s="578" t="str">
        <f t="shared" si="14"/>
        <v/>
      </c>
      <c r="AJ24" s="579">
        <v>15</v>
      </c>
      <c r="AK24" s="578" t="str">
        <f t="shared" si="15"/>
        <v/>
      </c>
      <c r="AL24" s="579"/>
      <c r="AM24" s="578" t="str">
        <f t="shared" si="16"/>
        <v/>
      </c>
      <c r="AN24" s="579"/>
      <c r="AO24" s="578" t="str">
        <f t="shared" si="17"/>
        <v/>
      </c>
      <c r="AP24" s="579">
        <v>146388</v>
      </c>
      <c r="AQ24" s="578" t="str">
        <f t="shared" si="18"/>
        <v/>
      </c>
    </row>
    <row r="25" spans="1:43">
      <c r="A25" s="587"/>
      <c r="B25" s="581">
        <v>1.1599999999999999</v>
      </c>
      <c r="D25" s="579"/>
      <c r="E25" s="578" t="str">
        <f t="shared" si="0"/>
        <v/>
      </c>
      <c r="F25" s="579"/>
      <c r="G25" s="578" t="str">
        <f t="shared" si="0"/>
        <v/>
      </c>
      <c r="H25" s="579"/>
      <c r="I25" s="578" t="str">
        <f t="shared" si="1"/>
        <v/>
      </c>
      <c r="J25" s="579">
        <v>702284</v>
      </c>
      <c r="K25" s="578">
        <f t="shared" si="2"/>
        <v>605417.24137931038</v>
      </c>
      <c r="L25" s="579"/>
      <c r="M25" s="578" t="str">
        <f t="shared" si="3"/>
        <v/>
      </c>
      <c r="N25" s="579">
        <v>220</v>
      </c>
      <c r="O25" s="578">
        <f t="shared" si="4"/>
        <v>189.65517241379311</v>
      </c>
      <c r="P25" s="579">
        <v>1898</v>
      </c>
      <c r="Q25" s="578">
        <f t="shared" si="5"/>
        <v>1636.2068965517242</v>
      </c>
      <c r="R25" s="579"/>
      <c r="S25" s="578" t="str">
        <f t="shared" si="6"/>
        <v/>
      </c>
      <c r="T25" s="579"/>
      <c r="U25" s="578" t="str">
        <f t="shared" si="7"/>
        <v/>
      </c>
      <c r="V25" s="579"/>
      <c r="W25" s="578" t="str">
        <f t="shared" si="8"/>
        <v/>
      </c>
      <c r="X25" s="579"/>
      <c r="Y25" s="578" t="str">
        <f t="shared" si="9"/>
        <v/>
      </c>
      <c r="Z25" s="579">
        <v>187</v>
      </c>
      <c r="AA25" s="578">
        <f t="shared" si="10"/>
        <v>161.20689655172416</v>
      </c>
      <c r="AB25" s="579"/>
      <c r="AC25" s="578" t="str">
        <f t="shared" si="11"/>
        <v/>
      </c>
      <c r="AD25" s="579">
        <v>14469</v>
      </c>
      <c r="AE25" s="578">
        <f t="shared" si="12"/>
        <v>12473.275862068966</v>
      </c>
      <c r="AF25" s="579"/>
      <c r="AG25" s="578" t="str">
        <f t="shared" si="13"/>
        <v/>
      </c>
      <c r="AH25" s="579"/>
      <c r="AI25" s="578" t="str">
        <f t="shared" si="14"/>
        <v/>
      </c>
      <c r="AJ25" s="579"/>
      <c r="AK25" s="578" t="str">
        <f t="shared" si="15"/>
        <v/>
      </c>
      <c r="AL25" s="579"/>
      <c r="AM25" s="578" t="str">
        <f t="shared" si="16"/>
        <v/>
      </c>
      <c r="AN25" s="579">
        <v>5582</v>
      </c>
      <c r="AO25" s="578">
        <f t="shared" si="17"/>
        <v>4812.0689655172418</v>
      </c>
      <c r="AP25" s="579">
        <v>724640</v>
      </c>
      <c r="AQ25" s="578">
        <f t="shared" si="18"/>
        <v>624689.6551724138</v>
      </c>
    </row>
    <row r="26" spans="1:43">
      <c r="A26" s="587"/>
      <c r="B26" s="581">
        <v>0.05</v>
      </c>
      <c r="D26" s="579">
        <v>1313</v>
      </c>
      <c r="E26" s="578">
        <f t="shared" si="0"/>
        <v>26260</v>
      </c>
      <c r="F26" s="579"/>
      <c r="G26" s="578" t="str">
        <f t="shared" si="0"/>
        <v/>
      </c>
      <c r="H26" s="579"/>
      <c r="I26" s="578" t="str">
        <f t="shared" si="1"/>
        <v/>
      </c>
      <c r="J26" s="579">
        <v>2759</v>
      </c>
      <c r="K26" s="578">
        <f t="shared" si="2"/>
        <v>55180</v>
      </c>
      <c r="L26" s="579"/>
      <c r="M26" s="578" t="str">
        <f t="shared" si="3"/>
        <v/>
      </c>
      <c r="N26" s="579"/>
      <c r="O26" s="578" t="str">
        <f t="shared" si="4"/>
        <v/>
      </c>
      <c r="P26" s="579">
        <v>135</v>
      </c>
      <c r="Q26" s="578">
        <f t="shared" si="5"/>
        <v>2700</v>
      </c>
      <c r="R26" s="579"/>
      <c r="S26" s="578" t="str">
        <f t="shared" si="6"/>
        <v/>
      </c>
      <c r="T26" s="579"/>
      <c r="U26" s="578" t="str">
        <f t="shared" si="7"/>
        <v/>
      </c>
      <c r="V26" s="579"/>
      <c r="W26" s="578" t="str">
        <f t="shared" si="8"/>
        <v/>
      </c>
      <c r="X26" s="579"/>
      <c r="Y26" s="578" t="str">
        <f t="shared" si="9"/>
        <v/>
      </c>
      <c r="Z26" s="579"/>
      <c r="AA26" s="578" t="str">
        <f t="shared" si="10"/>
        <v/>
      </c>
      <c r="AB26" s="579"/>
      <c r="AC26" s="578" t="str">
        <f t="shared" si="11"/>
        <v/>
      </c>
      <c r="AD26" s="579"/>
      <c r="AE26" s="578" t="str">
        <f t="shared" si="12"/>
        <v/>
      </c>
      <c r="AF26" s="579"/>
      <c r="AG26" s="578" t="str">
        <f t="shared" si="13"/>
        <v/>
      </c>
      <c r="AH26" s="579"/>
      <c r="AI26" s="578" t="str">
        <f t="shared" si="14"/>
        <v/>
      </c>
      <c r="AJ26" s="579"/>
      <c r="AK26" s="578" t="str">
        <f t="shared" si="15"/>
        <v/>
      </c>
      <c r="AL26" s="579"/>
      <c r="AM26" s="578" t="str">
        <f t="shared" si="16"/>
        <v/>
      </c>
      <c r="AN26" s="579"/>
      <c r="AO26" s="578" t="str">
        <f t="shared" si="17"/>
        <v/>
      </c>
      <c r="AP26" s="579">
        <v>2894</v>
      </c>
      <c r="AQ26" s="578">
        <f t="shared" si="18"/>
        <v>57880</v>
      </c>
    </row>
    <row r="27" spans="1:43">
      <c r="A27" s="587"/>
      <c r="B27" s="581">
        <v>6.11</v>
      </c>
      <c r="D27" s="579">
        <v>40533</v>
      </c>
      <c r="E27" s="578">
        <f t="shared" si="0"/>
        <v>6633.8788870703756</v>
      </c>
      <c r="F27" s="579">
        <v>20475</v>
      </c>
      <c r="G27" s="578">
        <f t="shared" si="0"/>
        <v>3351.0638297872338</v>
      </c>
      <c r="H27" s="579"/>
      <c r="I27" s="578" t="str">
        <f t="shared" si="1"/>
        <v/>
      </c>
      <c r="J27" s="579">
        <v>820681</v>
      </c>
      <c r="K27" s="578">
        <f t="shared" si="2"/>
        <v>134317.67594108018</v>
      </c>
      <c r="L27" s="579"/>
      <c r="M27" s="578" t="str">
        <f t="shared" si="3"/>
        <v/>
      </c>
      <c r="N27" s="579">
        <v>200</v>
      </c>
      <c r="O27" s="578">
        <f t="shared" si="4"/>
        <v>32.733224222585925</v>
      </c>
      <c r="P27" s="579">
        <v>4360</v>
      </c>
      <c r="Q27" s="578">
        <f t="shared" si="5"/>
        <v>713.58428805237315</v>
      </c>
      <c r="R27" s="579"/>
      <c r="S27" s="578" t="str">
        <f t="shared" si="6"/>
        <v/>
      </c>
      <c r="T27" s="579"/>
      <c r="U27" s="578" t="str">
        <f t="shared" si="7"/>
        <v/>
      </c>
      <c r="V27" s="579">
        <v>2077</v>
      </c>
      <c r="W27" s="578">
        <f t="shared" si="8"/>
        <v>339.93453355155481</v>
      </c>
      <c r="X27" s="579"/>
      <c r="Y27" s="578" t="str">
        <f t="shared" si="9"/>
        <v/>
      </c>
      <c r="Z27" s="579"/>
      <c r="AA27" s="578" t="str">
        <f t="shared" si="10"/>
        <v/>
      </c>
      <c r="AB27" s="579"/>
      <c r="AC27" s="578" t="str">
        <f t="shared" si="11"/>
        <v/>
      </c>
      <c r="AD27" s="579"/>
      <c r="AE27" s="578" t="str">
        <f t="shared" si="12"/>
        <v/>
      </c>
      <c r="AF27" s="579"/>
      <c r="AG27" s="578" t="str">
        <f t="shared" si="13"/>
        <v/>
      </c>
      <c r="AH27" s="579"/>
      <c r="AI27" s="578" t="str">
        <f t="shared" si="14"/>
        <v/>
      </c>
      <c r="AJ27" s="579">
        <v>3634</v>
      </c>
      <c r="AK27" s="578">
        <f t="shared" si="15"/>
        <v>594.76268412438617</v>
      </c>
      <c r="AL27" s="579"/>
      <c r="AM27" s="578" t="str">
        <f t="shared" si="16"/>
        <v/>
      </c>
      <c r="AN27" s="579"/>
      <c r="AO27" s="578" t="str">
        <f t="shared" si="17"/>
        <v/>
      </c>
      <c r="AP27" s="579">
        <v>851427</v>
      </c>
      <c r="AQ27" s="578">
        <f t="shared" si="18"/>
        <v>139349.75450081832</v>
      </c>
    </row>
    <row r="28" spans="1:43">
      <c r="A28" s="576"/>
      <c r="B28" s="756">
        <v>0.14000000000000001</v>
      </c>
      <c r="D28" s="574">
        <v>1750</v>
      </c>
      <c r="E28" s="578">
        <f t="shared" si="0"/>
        <v>12499.999999999998</v>
      </c>
      <c r="F28" s="574">
        <v>1800</v>
      </c>
      <c r="G28" s="578">
        <f t="shared" si="0"/>
        <v>12857.142857142855</v>
      </c>
      <c r="H28" s="574"/>
      <c r="I28" s="578" t="str">
        <f t="shared" si="1"/>
        <v/>
      </c>
      <c r="J28" s="574">
        <v>98196</v>
      </c>
      <c r="K28" s="578">
        <f t="shared" si="2"/>
        <v>701399.99999999988</v>
      </c>
      <c r="L28" s="574"/>
      <c r="M28" s="578" t="str">
        <f t="shared" si="3"/>
        <v/>
      </c>
      <c r="N28" s="574"/>
      <c r="O28" s="578" t="str">
        <f t="shared" si="4"/>
        <v/>
      </c>
      <c r="P28" s="574">
        <v>91</v>
      </c>
      <c r="Q28" s="578">
        <f t="shared" si="5"/>
        <v>649.99999999999989</v>
      </c>
      <c r="R28" s="574"/>
      <c r="S28" s="578" t="str">
        <f t="shared" si="6"/>
        <v/>
      </c>
      <c r="T28" s="574"/>
      <c r="U28" s="578" t="str">
        <f t="shared" si="7"/>
        <v/>
      </c>
      <c r="V28" s="574"/>
      <c r="W28" s="578" t="str">
        <f t="shared" si="8"/>
        <v/>
      </c>
      <c r="X28" s="574"/>
      <c r="Y28" s="578" t="str">
        <f t="shared" si="9"/>
        <v/>
      </c>
      <c r="Z28" s="574"/>
      <c r="AA28" s="578" t="str">
        <f t="shared" si="10"/>
        <v/>
      </c>
      <c r="AB28" s="574"/>
      <c r="AC28" s="578" t="str">
        <f t="shared" si="11"/>
        <v/>
      </c>
      <c r="AD28" s="574"/>
      <c r="AE28" s="578" t="str">
        <f t="shared" si="12"/>
        <v/>
      </c>
      <c r="AF28" s="574"/>
      <c r="AG28" s="578" t="str">
        <f t="shared" si="13"/>
        <v/>
      </c>
      <c r="AH28" s="574"/>
      <c r="AI28" s="578" t="str">
        <f t="shared" si="14"/>
        <v/>
      </c>
      <c r="AJ28" s="574">
        <v>300</v>
      </c>
      <c r="AK28" s="578">
        <f t="shared" si="15"/>
        <v>2142.8571428571427</v>
      </c>
      <c r="AL28" s="574"/>
      <c r="AM28" s="578" t="str">
        <f t="shared" si="16"/>
        <v/>
      </c>
      <c r="AN28" s="574"/>
      <c r="AO28" s="578" t="str">
        <f t="shared" si="17"/>
        <v/>
      </c>
      <c r="AP28" s="574">
        <v>100387</v>
      </c>
      <c r="AQ28" s="578">
        <f t="shared" si="18"/>
        <v>717049.99999999988</v>
      </c>
    </row>
    <row r="29" spans="1:43">
      <c r="A29" s="576"/>
      <c r="B29" s="756">
        <v>2.81</v>
      </c>
      <c r="D29" s="574">
        <v>5906</v>
      </c>
      <c r="E29" s="578">
        <f t="shared" si="0"/>
        <v>2101.7793594306049</v>
      </c>
      <c r="F29" s="574">
        <v>18480</v>
      </c>
      <c r="G29" s="578">
        <f t="shared" si="0"/>
        <v>6576.5124555160137</v>
      </c>
      <c r="H29" s="574"/>
      <c r="I29" s="578" t="str">
        <f t="shared" si="1"/>
        <v/>
      </c>
      <c r="J29" s="574">
        <v>138756</v>
      </c>
      <c r="K29" s="578">
        <f t="shared" si="2"/>
        <v>49379.359430604978</v>
      </c>
      <c r="L29" s="574"/>
      <c r="M29" s="578" t="str">
        <f t="shared" si="3"/>
        <v/>
      </c>
      <c r="N29" s="574"/>
      <c r="O29" s="578" t="str">
        <f t="shared" si="4"/>
        <v/>
      </c>
      <c r="P29" s="574">
        <v>1401</v>
      </c>
      <c r="Q29" s="578">
        <f t="shared" si="5"/>
        <v>498.57651245551602</v>
      </c>
      <c r="R29" s="574"/>
      <c r="S29" s="578" t="str">
        <f t="shared" si="6"/>
        <v/>
      </c>
      <c r="T29" s="574"/>
      <c r="U29" s="578" t="str">
        <f t="shared" si="7"/>
        <v/>
      </c>
      <c r="V29" s="574">
        <v>442</v>
      </c>
      <c r="W29" s="578">
        <f t="shared" si="8"/>
        <v>157.29537366548041</v>
      </c>
      <c r="X29" s="574"/>
      <c r="Y29" s="578" t="str">
        <f t="shared" si="9"/>
        <v/>
      </c>
      <c r="Z29" s="574"/>
      <c r="AA29" s="578" t="str">
        <f t="shared" si="10"/>
        <v/>
      </c>
      <c r="AB29" s="574"/>
      <c r="AC29" s="578" t="str">
        <f t="shared" si="11"/>
        <v/>
      </c>
      <c r="AD29" s="574"/>
      <c r="AE29" s="578" t="str">
        <f t="shared" si="12"/>
        <v/>
      </c>
      <c r="AF29" s="574"/>
      <c r="AG29" s="578" t="str">
        <f t="shared" si="13"/>
        <v/>
      </c>
      <c r="AH29" s="574"/>
      <c r="AI29" s="578" t="str">
        <f t="shared" si="14"/>
        <v/>
      </c>
      <c r="AJ29" s="574">
        <v>531</v>
      </c>
      <c r="AK29" s="578">
        <f t="shared" si="15"/>
        <v>188.96797153024912</v>
      </c>
      <c r="AL29" s="574"/>
      <c r="AM29" s="578" t="str">
        <f t="shared" si="16"/>
        <v/>
      </c>
      <c r="AN29" s="574"/>
      <c r="AO29" s="578" t="str">
        <f t="shared" si="17"/>
        <v/>
      </c>
      <c r="AP29" s="574">
        <v>159610</v>
      </c>
      <c r="AQ29" s="578">
        <f t="shared" si="18"/>
        <v>56800.711743772241</v>
      </c>
    </row>
    <row r="30" spans="1:43">
      <c r="A30" s="587"/>
      <c r="B30" s="581">
        <v>0.54</v>
      </c>
      <c r="D30" s="579">
        <v>422</v>
      </c>
      <c r="E30" s="578">
        <f t="shared" si="0"/>
        <v>781.48148148148141</v>
      </c>
      <c r="F30" s="579">
        <v>26518</v>
      </c>
      <c r="G30" s="578">
        <f t="shared" si="0"/>
        <v>49107.407407407401</v>
      </c>
      <c r="H30" s="579"/>
      <c r="I30" s="578" t="str">
        <f t="shared" si="1"/>
        <v/>
      </c>
      <c r="J30" s="579">
        <v>190033</v>
      </c>
      <c r="K30" s="578">
        <f t="shared" si="2"/>
        <v>351912.96296296292</v>
      </c>
      <c r="L30" s="579"/>
      <c r="M30" s="578" t="str">
        <f t="shared" si="3"/>
        <v/>
      </c>
      <c r="N30" s="579">
        <v>48</v>
      </c>
      <c r="O30" s="578">
        <f t="shared" si="4"/>
        <v>88.888888888888886</v>
      </c>
      <c r="P30" s="579">
        <v>1019</v>
      </c>
      <c r="Q30" s="578">
        <f t="shared" si="5"/>
        <v>1887.037037037037</v>
      </c>
      <c r="R30" s="579"/>
      <c r="S30" s="578" t="str">
        <f t="shared" si="6"/>
        <v/>
      </c>
      <c r="T30" s="579"/>
      <c r="U30" s="578" t="str">
        <f t="shared" si="7"/>
        <v/>
      </c>
      <c r="V30" s="579"/>
      <c r="W30" s="578" t="str">
        <f t="shared" si="8"/>
        <v/>
      </c>
      <c r="X30" s="579"/>
      <c r="Y30" s="578" t="str">
        <f t="shared" si="9"/>
        <v/>
      </c>
      <c r="Z30" s="579"/>
      <c r="AA30" s="578" t="str">
        <f t="shared" si="10"/>
        <v/>
      </c>
      <c r="AB30" s="579"/>
      <c r="AC30" s="578" t="str">
        <f t="shared" si="11"/>
        <v/>
      </c>
      <c r="AD30" s="579"/>
      <c r="AE30" s="578" t="str">
        <f t="shared" si="12"/>
        <v/>
      </c>
      <c r="AF30" s="579"/>
      <c r="AG30" s="578" t="str">
        <f t="shared" si="13"/>
        <v/>
      </c>
      <c r="AH30" s="579"/>
      <c r="AI30" s="578" t="str">
        <f t="shared" si="14"/>
        <v/>
      </c>
      <c r="AJ30" s="579">
        <v>1</v>
      </c>
      <c r="AK30" s="578">
        <f t="shared" si="15"/>
        <v>1.8518518518518516</v>
      </c>
      <c r="AL30" s="579"/>
      <c r="AM30" s="578" t="str">
        <f t="shared" si="16"/>
        <v/>
      </c>
      <c r="AN30" s="579">
        <v>135</v>
      </c>
      <c r="AO30" s="578">
        <f t="shared" si="17"/>
        <v>249.99999999999997</v>
      </c>
      <c r="AP30" s="579">
        <v>217754</v>
      </c>
      <c r="AQ30" s="578">
        <f t="shared" si="18"/>
        <v>403248.14814814815</v>
      </c>
    </row>
    <row r="31" spans="1:43">
      <c r="A31" s="587"/>
      <c r="B31" s="581">
        <v>0.7</v>
      </c>
      <c r="D31" s="579">
        <v>4350</v>
      </c>
      <c r="E31" s="578">
        <f t="shared" si="0"/>
        <v>6214.2857142857147</v>
      </c>
      <c r="F31" s="579">
        <v>2302</v>
      </c>
      <c r="G31" s="578">
        <f t="shared" si="0"/>
        <v>3288.5714285714289</v>
      </c>
      <c r="H31" s="579"/>
      <c r="I31" s="578" t="str">
        <f t="shared" si="1"/>
        <v/>
      </c>
      <c r="J31" s="579">
        <v>299152</v>
      </c>
      <c r="K31" s="578">
        <f t="shared" si="2"/>
        <v>427360</v>
      </c>
      <c r="L31" s="579"/>
      <c r="M31" s="578" t="str">
        <f t="shared" si="3"/>
        <v/>
      </c>
      <c r="N31" s="579">
        <v>16</v>
      </c>
      <c r="O31" s="578">
        <f t="shared" si="4"/>
        <v>22.857142857142858</v>
      </c>
      <c r="P31" s="579">
        <v>553</v>
      </c>
      <c r="Q31" s="578">
        <f t="shared" si="5"/>
        <v>790</v>
      </c>
      <c r="R31" s="579">
        <v>2320</v>
      </c>
      <c r="S31" s="578">
        <f t="shared" si="6"/>
        <v>3314.2857142857147</v>
      </c>
      <c r="T31" s="579"/>
      <c r="U31" s="578" t="str">
        <f t="shared" si="7"/>
        <v/>
      </c>
      <c r="V31" s="579"/>
      <c r="W31" s="578" t="str">
        <f t="shared" si="8"/>
        <v/>
      </c>
      <c r="X31" s="579">
        <v>4</v>
      </c>
      <c r="Y31" s="578">
        <f t="shared" si="9"/>
        <v>5.7142857142857144</v>
      </c>
      <c r="Z31" s="579"/>
      <c r="AA31" s="578" t="str">
        <f t="shared" si="10"/>
        <v/>
      </c>
      <c r="AB31" s="579"/>
      <c r="AC31" s="578" t="str">
        <f t="shared" si="11"/>
        <v/>
      </c>
      <c r="AD31" s="579"/>
      <c r="AE31" s="578" t="str">
        <f t="shared" si="12"/>
        <v/>
      </c>
      <c r="AF31" s="579"/>
      <c r="AG31" s="578" t="str">
        <f t="shared" si="13"/>
        <v/>
      </c>
      <c r="AH31" s="579"/>
      <c r="AI31" s="578" t="str">
        <f t="shared" si="14"/>
        <v/>
      </c>
      <c r="AJ31" s="579">
        <v>3636</v>
      </c>
      <c r="AK31" s="578">
        <f t="shared" si="15"/>
        <v>5194.2857142857147</v>
      </c>
      <c r="AL31" s="579"/>
      <c r="AM31" s="578" t="str">
        <f t="shared" si="16"/>
        <v/>
      </c>
      <c r="AN31" s="579">
        <v>1</v>
      </c>
      <c r="AO31" s="578">
        <f t="shared" si="17"/>
        <v>1.4285714285714286</v>
      </c>
      <c r="AP31" s="579">
        <v>307984</v>
      </c>
      <c r="AQ31" s="578">
        <f t="shared" si="18"/>
        <v>439977.1428571429</v>
      </c>
    </row>
    <row r="32" spans="1:43">
      <c r="A32" s="587"/>
      <c r="B32" s="581">
        <v>0.9</v>
      </c>
      <c r="D32" s="579">
        <v>765</v>
      </c>
      <c r="E32" s="578">
        <f t="shared" si="0"/>
        <v>850</v>
      </c>
      <c r="F32" s="579"/>
      <c r="G32" s="578" t="str">
        <f t="shared" si="0"/>
        <v/>
      </c>
      <c r="H32" s="579"/>
      <c r="I32" s="578" t="str">
        <f t="shared" si="1"/>
        <v/>
      </c>
      <c r="J32" s="579">
        <v>61520</v>
      </c>
      <c r="K32" s="578">
        <f t="shared" si="2"/>
        <v>68355.555555555547</v>
      </c>
      <c r="L32" s="579"/>
      <c r="M32" s="578" t="str">
        <f t="shared" si="3"/>
        <v/>
      </c>
      <c r="N32" s="579">
        <v>195</v>
      </c>
      <c r="O32" s="578">
        <f t="shared" si="4"/>
        <v>216.66666666666666</v>
      </c>
      <c r="P32" s="579">
        <v>831</v>
      </c>
      <c r="Q32" s="578">
        <f t="shared" si="5"/>
        <v>923.33333333333326</v>
      </c>
      <c r="R32" s="579"/>
      <c r="S32" s="578" t="str">
        <f t="shared" si="6"/>
        <v/>
      </c>
      <c r="T32" s="579"/>
      <c r="U32" s="578" t="str">
        <f t="shared" si="7"/>
        <v/>
      </c>
      <c r="V32" s="579"/>
      <c r="W32" s="578" t="str">
        <f t="shared" si="8"/>
        <v/>
      </c>
      <c r="X32" s="579"/>
      <c r="Y32" s="578" t="str">
        <f t="shared" si="9"/>
        <v/>
      </c>
      <c r="Z32" s="579"/>
      <c r="AA32" s="578" t="str">
        <f t="shared" si="10"/>
        <v/>
      </c>
      <c r="AB32" s="579"/>
      <c r="AC32" s="578" t="str">
        <f t="shared" si="11"/>
        <v/>
      </c>
      <c r="AD32" s="579"/>
      <c r="AE32" s="578" t="str">
        <f t="shared" si="12"/>
        <v/>
      </c>
      <c r="AF32" s="579"/>
      <c r="AG32" s="578" t="str">
        <f t="shared" si="13"/>
        <v/>
      </c>
      <c r="AH32" s="579"/>
      <c r="AI32" s="578" t="str">
        <f t="shared" si="14"/>
        <v/>
      </c>
      <c r="AJ32" s="579"/>
      <c r="AK32" s="578" t="str">
        <f t="shared" si="15"/>
        <v/>
      </c>
      <c r="AL32" s="579"/>
      <c r="AM32" s="578" t="str">
        <f t="shared" si="16"/>
        <v/>
      </c>
      <c r="AN32" s="579"/>
      <c r="AO32" s="578" t="str">
        <f t="shared" si="17"/>
        <v/>
      </c>
      <c r="AP32" s="579">
        <v>62546</v>
      </c>
      <c r="AQ32" s="578">
        <f t="shared" si="18"/>
        <v>69495.555555555547</v>
      </c>
    </row>
    <row r="33" spans="1:43">
      <c r="A33" s="587"/>
      <c r="B33" s="581">
        <v>21.367799999999999</v>
      </c>
      <c r="D33" s="579">
        <v>16380</v>
      </c>
      <c r="E33" s="578">
        <f t="shared" si="0"/>
        <v>766.57400387498956</v>
      </c>
      <c r="F33" s="579">
        <v>1656937</v>
      </c>
      <c r="G33" s="578">
        <f t="shared" si="0"/>
        <v>77543.64043092879</v>
      </c>
      <c r="H33" s="579"/>
      <c r="I33" s="578" t="str">
        <f t="shared" si="1"/>
        <v/>
      </c>
      <c r="J33" s="579"/>
      <c r="K33" s="578" t="str">
        <f t="shared" si="2"/>
        <v/>
      </c>
      <c r="L33" s="579"/>
      <c r="M33" s="578" t="str">
        <f t="shared" si="3"/>
        <v/>
      </c>
      <c r="N33" s="579">
        <v>787</v>
      </c>
      <c r="O33" s="578">
        <f t="shared" si="4"/>
        <v>36.831119722198821</v>
      </c>
      <c r="P33" s="579">
        <v>128547</v>
      </c>
      <c r="Q33" s="578">
        <f t="shared" si="5"/>
        <v>6015.9211523881731</v>
      </c>
      <c r="R33" s="579">
        <v>29</v>
      </c>
      <c r="S33" s="578">
        <f t="shared" si="6"/>
        <v>1.3571823023427776</v>
      </c>
      <c r="T33" s="579">
        <v>1263</v>
      </c>
      <c r="U33" s="578">
        <f t="shared" si="7"/>
        <v>59.107629236514761</v>
      </c>
      <c r="V33" s="579">
        <v>6412</v>
      </c>
      <c r="W33" s="578">
        <f t="shared" si="8"/>
        <v>300.07768698696168</v>
      </c>
      <c r="X33" s="579"/>
      <c r="Y33" s="578" t="str">
        <f t="shared" si="9"/>
        <v/>
      </c>
      <c r="Z33" s="579">
        <v>1260</v>
      </c>
      <c r="AA33" s="578">
        <f t="shared" si="10"/>
        <v>58.967231067306884</v>
      </c>
      <c r="AB33" s="579">
        <v>785</v>
      </c>
      <c r="AC33" s="578">
        <f t="shared" si="11"/>
        <v>36.73752094272691</v>
      </c>
      <c r="AD33" s="579"/>
      <c r="AE33" s="578" t="str">
        <f t="shared" si="12"/>
        <v/>
      </c>
      <c r="AF33" s="579"/>
      <c r="AG33" s="578" t="str">
        <f t="shared" si="13"/>
        <v/>
      </c>
      <c r="AH33" s="579"/>
      <c r="AI33" s="578" t="str">
        <f t="shared" si="14"/>
        <v/>
      </c>
      <c r="AJ33" s="579">
        <v>10627</v>
      </c>
      <c r="AK33" s="578">
        <f t="shared" si="15"/>
        <v>497.33711472402405</v>
      </c>
      <c r="AL33" s="579"/>
      <c r="AM33" s="578" t="str">
        <f t="shared" si="16"/>
        <v/>
      </c>
      <c r="AN33" s="579"/>
      <c r="AO33" s="578" t="str">
        <f t="shared" si="17"/>
        <v/>
      </c>
      <c r="AP33" s="579">
        <v>1806647</v>
      </c>
      <c r="AQ33" s="578">
        <f t="shared" si="18"/>
        <v>84549.977068299035</v>
      </c>
    </row>
    <row r="34" spans="1:43">
      <c r="A34" s="587"/>
      <c r="B34" s="581">
        <v>0.38</v>
      </c>
      <c r="D34" s="579">
        <v>37293</v>
      </c>
      <c r="E34" s="578">
        <f t="shared" si="0"/>
        <v>98139.473684210519</v>
      </c>
      <c r="F34" s="579">
        <v>20666</v>
      </c>
      <c r="G34" s="578">
        <f t="shared" si="0"/>
        <v>54384.210526315786</v>
      </c>
      <c r="H34" s="579"/>
      <c r="I34" s="578" t="str">
        <f t="shared" si="1"/>
        <v/>
      </c>
      <c r="J34" s="579">
        <v>1600</v>
      </c>
      <c r="K34" s="578">
        <f t="shared" si="2"/>
        <v>4210.5263157894733</v>
      </c>
      <c r="L34" s="579"/>
      <c r="M34" s="578" t="str">
        <f t="shared" si="3"/>
        <v/>
      </c>
      <c r="N34" s="579">
        <v>147</v>
      </c>
      <c r="O34" s="578">
        <f t="shared" si="4"/>
        <v>386.84210526315786</v>
      </c>
      <c r="P34" s="579">
        <v>539</v>
      </c>
      <c r="Q34" s="578">
        <f t="shared" si="5"/>
        <v>1418.421052631579</v>
      </c>
      <c r="R34" s="579">
        <v>3120</v>
      </c>
      <c r="S34" s="578">
        <f t="shared" si="6"/>
        <v>8210.5263157894733</v>
      </c>
      <c r="T34" s="579"/>
      <c r="U34" s="578" t="str">
        <f t="shared" si="7"/>
        <v/>
      </c>
      <c r="V34" s="579"/>
      <c r="W34" s="578" t="str">
        <f t="shared" si="8"/>
        <v/>
      </c>
      <c r="X34" s="579"/>
      <c r="Y34" s="578" t="str">
        <f t="shared" si="9"/>
        <v/>
      </c>
      <c r="Z34" s="579"/>
      <c r="AA34" s="578" t="str">
        <f t="shared" si="10"/>
        <v/>
      </c>
      <c r="AB34" s="579"/>
      <c r="AC34" s="578" t="str">
        <f t="shared" si="11"/>
        <v/>
      </c>
      <c r="AD34" s="579"/>
      <c r="AE34" s="578" t="str">
        <f t="shared" si="12"/>
        <v/>
      </c>
      <c r="AF34" s="579"/>
      <c r="AG34" s="578" t="str">
        <f t="shared" si="13"/>
        <v/>
      </c>
      <c r="AH34" s="579"/>
      <c r="AI34" s="578" t="str">
        <f t="shared" si="14"/>
        <v/>
      </c>
      <c r="AJ34" s="579">
        <v>1948</v>
      </c>
      <c r="AK34" s="578">
        <f t="shared" si="15"/>
        <v>5126.3157894736842</v>
      </c>
      <c r="AL34" s="579"/>
      <c r="AM34" s="578" t="str">
        <f t="shared" si="16"/>
        <v/>
      </c>
      <c r="AN34" s="579"/>
      <c r="AO34" s="578" t="str">
        <f t="shared" si="17"/>
        <v/>
      </c>
      <c r="AP34" s="579">
        <v>28020</v>
      </c>
      <c r="AQ34" s="578">
        <f t="shared" si="18"/>
        <v>73736.84210526316</v>
      </c>
    </row>
    <row r="35" spans="1:43">
      <c r="A35" s="576"/>
      <c r="B35" s="756">
        <v>4.29</v>
      </c>
      <c r="D35" s="574">
        <v>674</v>
      </c>
      <c r="E35" s="578">
        <f t="shared" si="0"/>
        <v>157.1095571095571</v>
      </c>
      <c r="F35" s="574">
        <v>200449</v>
      </c>
      <c r="G35" s="578">
        <f t="shared" si="0"/>
        <v>46724.708624708626</v>
      </c>
      <c r="H35" s="574"/>
      <c r="I35" s="578" t="str">
        <f t="shared" si="1"/>
        <v/>
      </c>
      <c r="J35" s="574">
        <v>18250</v>
      </c>
      <c r="K35" s="578">
        <f t="shared" si="2"/>
        <v>4254.0792540792545</v>
      </c>
      <c r="L35" s="574"/>
      <c r="M35" s="578" t="str">
        <f t="shared" si="3"/>
        <v/>
      </c>
      <c r="N35" s="574">
        <v>1721</v>
      </c>
      <c r="O35" s="578">
        <f t="shared" si="4"/>
        <v>401.16550116550115</v>
      </c>
      <c r="P35" s="574">
        <v>11065</v>
      </c>
      <c r="Q35" s="578">
        <f t="shared" si="5"/>
        <v>2579.2540792540794</v>
      </c>
      <c r="R35" s="574">
        <v>18549</v>
      </c>
      <c r="S35" s="578">
        <f t="shared" si="6"/>
        <v>4323.7762237762236</v>
      </c>
      <c r="T35" s="574"/>
      <c r="U35" s="578" t="str">
        <f t="shared" si="7"/>
        <v/>
      </c>
      <c r="V35" s="574">
        <v>7537</v>
      </c>
      <c r="W35" s="578">
        <f t="shared" si="8"/>
        <v>1756.8764568764568</v>
      </c>
      <c r="X35" s="574"/>
      <c r="Y35" s="578" t="str">
        <f t="shared" si="9"/>
        <v/>
      </c>
      <c r="Z35" s="574"/>
      <c r="AA35" s="578" t="str">
        <f t="shared" si="10"/>
        <v/>
      </c>
      <c r="AB35" s="574"/>
      <c r="AC35" s="578" t="str">
        <f t="shared" si="11"/>
        <v/>
      </c>
      <c r="AD35" s="574"/>
      <c r="AE35" s="578" t="str">
        <f t="shared" si="12"/>
        <v/>
      </c>
      <c r="AF35" s="574"/>
      <c r="AG35" s="578" t="str">
        <f t="shared" si="13"/>
        <v/>
      </c>
      <c r="AH35" s="574"/>
      <c r="AI35" s="578" t="str">
        <f t="shared" si="14"/>
        <v/>
      </c>
      <c r="AJ35" s="574">
        <v>3502</v>
      </c>
      <c r="AK35" s="578">
        <f t="shared" si="15"/>
        <v>816.31701631701628</v>
      </c>
      <c r="AL35" s="574"/>
      <c r="AM35" s="578" t="str">
        <f t="shared" si="16"/>
        <v/>
      </c>
      <c r="AN35" s="574"/>
      <c r="AO35" s="578" t="str">
        <f t="shared" si="17"/>
        <v/>
      </c>
      <c r="AP35" s="574">
        <v>261073</v>
      </c>
      <c r="AQ35" s="578">
        <f t="shared" si="18"/>
        <v>60856.177156177153</v>
      </c>
    </row>
    <row r="36" spans="1:43">
      <c r="A36" s="576"/>
      <c r="B36" s="756">
        <v>0.96</v>
      </c>
      <c r="D36" s="574">
        <v>38171</v>
      </c>
      <c r="E36" s="578">
        <f t="shared" si="0"/>
        <v>39761.458333333336</v>
      </c>
      <c r="F36" s="574">
        <v>44469</v>
      </c>
      <c r="G36" s="578">
        <f t="shared" si="0"/>
        <v>46321.875</v>
      </c>
      <c r="H36" s="574"/>
      <c r="I36" s="578" t="str">
        <f t="shared" si="1"/>
        <v/>
      </c>
      <c r="J36" s="574">
        <v>1700</v>
      </c>
      <c r="K36" s="578">
        <f t="shared" si="2"/>
        <v>1770.8333333333335</v>
      </c>
      <c r="L36" s="574"/>
      <c r="M36" s="578" t="str">
        <f t="shared" si="3"/>
        <v/>
      </c>
      <c r="N36" s="574">
        <v>213</v>
      </c>
      <c r="O36" s="578">
        <f t="shared" si="4"/>
        <v>221.875</v>
      </c>
      <c r="P36" s="574">
        <v>1401</v>
      </c>
      <c r="Q36" s="578">
        <f t="shared" si="5"/>
        <v>1459.375</v>
      </c>
      <c r="R36" s="574">
        <v>3225</v>
      </c>
      <c r="S36" s="578">
        <f t="shared" si="6"/>
        <v>3359.375</v>
      </c>
      <c r="T36" s="574"/>
      <c r="U36" s="578" t="str">
        <f t="shared" si="7"/>
        <v/>
      </c>
      <c r="V36" s="574"/>
      <c r="W36" s="578" t="str">
        <f t="shared" si="8"/>
        <v/>
      </c>
      <c r="X36" s="574"/>
      <c r="Y36" s="578" t="str">
        <f t="shared" si="9"/>
        <v/>
      </c>
      <c r="Z36" s="574"/>
      <c r="AA36" s="578" t="str">
        <f t="shared" si="10"/>
        <v/>
      </c>
      <c r="AB36" s="574"/>
      <c r="AC36" s="578" t="str">
        <f t="shared" si="11"/>
        <v/>
      </c>
      <c r="AD36" s="574"/>
      <c r="AE36" s="578" t="str">
        <f t="shared" si="12"/>
        <v/>
      </c>
      <c r="AF36" s="574"/>
      <c r="AG36" s="578" t="str">
        <f t="shared" si="13"/>
        <v/>
      </c>
      <c r="AH36" s="574"/>
      <c r="AI36" s="578" t="str">
        <f t="shared" si="14"/>
        <v/>
      </c>
      <c r="AJ36" s="574">
        <v>1322</v>
      </c>
      <c r="AK36" s="578">
        <f t="shared" si="15"/>
        <v>1377.0833333333335</v>
      </c>
      <c r="AL36" s="574"/>
      <c r="AM36" s="578" t="str">
        <f t="shared" si="16"/>
        <v/>
      </c>
      <c r="AN36" s="574"/>
      <c r="AO36" s="578" t="str">
        <f t="shared" si="17"/>
        <v/>
      </c>
      <c r="AP36" s="574">
        <v>52330</v>
      </c>
      <c r="AQ36" s="578">
        <f t="shared" si="18"/>
        <v>54510.416666666672</v>
      </c>
    </row>
    <row r="37" spans="1:43">
      <c r="A37" s="576"/>
      <c r="B37" s="756">
        <v>12.7</v>
      </c>
      <c r="D37" s="574">
        <v>349062</v>
      </c>
      <c r="E37" s="578">
        <f t="shared" si="0"/>
        <v>27485.196850393702</v>
      </c>
      <c r="F37" s="574">
        <v>401724</v>
      </c>
      <c r="G37" s="578">
        <f t="shared" si="0"/>
        <v>31631.811023622049</v>
      </c>
      <c r="H37" s="574"/>
      <c r="I37" s="578" t="str">
        <f t="shared" si="1"/>
        <v/>
      </c>
      <c r="J37" s="574">
        <v>40000</v>
      </c>
      <c r="K37" s="578">
        <f t="shared" si="2"/>
        <v>3149.6062992125985</v>
      </c>
      <c r="L37" s="574"/>
      <c r="M37" s="578" t="str">
        <f t="shared" si="3"/>
        <v/>
      </c>
      <c r="N37" s="574">
        <v>3295</v>
      </c>
      <c r="O37" s="578">
        <f t="shared" si="4"/>
        <v>259.44881889763781</v>
      </c>
      <c r="P37" s="574">
        <v>25044</v>
      </c>
      <c r="Q37" s="578">
        <f t="shared" si="5"/>
        <v>1971.9685039370079</v>
      </c>
      <c r="R37" s="574">
        <v>36835</v>
      </c>
      <c r="S37" s="578">
        <f t="shared" si="6"/>
        <v>2900.3937007874019</v>
      </c>
      <c r="T37" s="574"/>
      <c r="U37" s="578" t="str">
        <f t="shared" si="7"/>
        <v/>
      </c>
      <c r="V37" s="574">
        <v>13404</v>
      </c>
      <c r="W37" s="578">
        <f t="shared" si="8"/>
        <v>1055.4330708661419</v>
      </c>
      <c r="X37" s="574">
        <v>21113</v>
      </c>
      <c r="Y37" s="578">
        <f t="shared" si="9"/>
        <v>1662.4409448818899</v>
      </c>
      <c r="Z37" s="574"/>
      <c r="AA37" s="578" t="str">
        <f t="shared" si="10"/>
        <v/>
      </c>
      <c r="AB37" s="574"/>
      <c r="AC37" s="578" t="str">
        <f t="shared" si="11"/>
        <v/>
      </c>
      <c r="AD37" s="574"/>
      <c r="AE37" s="578" t="str">
        <f t="shared" si="12"/>
        <v/>
      </c>
      <c r="AF37" s="574"/>
      <c r="AG37" s="578" t="str">
        <f t="shared" si="13"/>
        <v/>
      </c>
      <c r="AH37" s="574"/>
      <c r="AI37" s="578" t="str">
        <f t="shared" si="14"/>
        <v/>
      </c>
      <c r="AJ37" s="574">
        <v>18682</v>
      </c>
      <c r="AK37" s="578">
        <f t="shared" si="15"/>
        <v>1471.0236220472441</v>
      </c>
      <c r="AL37" s="574"/>
      <c r="AM37" s="578" t="str">
        <f t="shared" si="16"/>
        <v/>
      </c>
      <c r="AN37" s="574"/>
      <c r="AO37" s="578" t="str">
        <f t="shared" si="17"/>
        <v/>
      </c>
      <c r="AP37" s="574">
        <v>560097</v>
      </c>
      <c r="AQ37" s="578">
        <f t="shared" si="18"/>
        <v>44102.125984251972</v>
      </c>
    </row>
    <row r="38" spans="1:43">
      <c r="A38" s="587"/>
      <c r="B38" s="581">
        <v>8.3994610947830708</v>
      </c>
      <c r="D38" s="579">
        <v>87276</v>
      </c>
      <c r="E38" s="578">
        <f t="shared" si="0"/>
        <v>10390.666617196117</v>
      </c>
      <c r="F38" s="579">
        <v>67902</v>
      </c>
      <c r="G38" s="578">
        <f t="shared" si="0"/>
        <v>8084.0900664655883</v>
      </c>
      <c r="H38" s="579"/>
      <c r="I38" s="578" t="str">
        <f t="shared" si="1"/>
        <v/>
      </c>
      <c r="J38" s="579"/>
      <c r="K38" s="578" t="str">
        <f t="shared" si="2"/>
        <v/>
      </c>
      <c r="L38" s="579"/>
      <c r="M38" s="578" t="str">
        <f t="shared" si="3"/>
        <v/>
      </c>
      <c r="N38" s="579"/>
      <c r="O38" s="578" t="str">
        <f t="shared" si="4"/>
        <v/>
      </c>
      <c r="P38" s="579">
        <v>3908</v>
      </c>
      <c r="Q38" s="578">
        <f t="shared" si="5"/>
        <v>465.26794468126889</v>
      </c>
      <c r="R38" s="579">
        <v>13917</v>
      </c>
      <c r="S38" s="578">
        <f t="shared" si="6"/>
        <v>1656.8920128273335</v>
      </c>
      <c r="T38" s="579"/>
      <c r="U38" s="578" t="str">
        <f t="shared" si="7"/>
        <v/>
      </c>
      <c r="V38" s="579">
        <v>4519</v>
      </c>
      <c r="W38" s="578">
        <f t="shared" si="8"/>
        <v>538.01070675912331</v>
      </c>
      <c r="X38" s="579"/>
      <c r="Y38" s="578" t="str">
        <f t="shared" si="9"/>
        <v/>
      </c>
      <c r="Z38" s="579">
        <v>4471</v>
      </c>
      <c r="AA38" s="578">
        <f t="shared" si="10"/>
        <v>532.29605441912827</v>
      </c>
      <c r="AB38" s="579">
        <v>6655</v>
      </c>
      <c r="AC38" s="578">
        <f t="shared" si="11"/>
        <v>792.31273588890599</v>
      </c>
      <c r="AD38" s="579"/>
      <c r="AE38" s="578" t="str">
        <f t="shared" si="12"/>
        <v/>
      </c>
      <c r="AF38" s="579"/>
      <c r="AG38" s="578" t="str">
        <f t="shared" si="13"/>
        <v/>
      </c>
      <c r="AH38" s="579"/>
      <c r="AI38" s="578" t="str">
        <f t="shared" si="14"/>
        <v/>
      </c>
      <c r="AJ38" s="579"/>
      <c r="AK38" s="578" t="str">
        <f t="shared" si="15"/>
        <v/>
      </c>
      <c r="AL38" s="579"/>
      <c r="AM38" s="578" t="str">
        <f t="shared" si="16"/>
        <v/>
      </c>
      <c r="AN38" s="579">
        <v>9419</v>
      </c>
      <c r="AO38" s="578">
        <f t="shared" si="17"/>
        <v>1121.381466466958</v>
      </c>
      <c r="AP38" s="579">
        <v>110791</v>
      </c>
      <c r="AQ38" s="578">
        <f t="shared" si="18"/>
        <v>13190.250987508307</v>
      </c>
    </row>
    <row r="39" spans="1:43">
      <c r="A39" s="587"/>
      <c r="B39" s="581"/>
      <c r="D39" s="579"/>
      <c r="E39" s="578" t="str">
        <f t="shared" si="0"/>
        <v/>
      </c>
      <c r="F39" s="579">
        <v>21689</v>
      </c>
      <c r="G39" s="578" t="str">
        <f t="shared" si="0"/>
        <v/>
      </c>
      <c r="H39" s="579"/>
      <c r="I39" s="578" t="str">
        <f t="shared" si="1"/>
        <v/>
      </c>
      <c r="J39" s="579"/>
      <c r="K39" s="578" t="str">
        <f t="shared" si="2"/>
        <v/>
      </c>
      <c r="L39" s="579"/>
      <c r="M39" s="578" t="str">
        <f t="shared" si="3"/>
        <v/>
      </c>
      <c r="N39" s="579"/>
      <c r="O39" s="578" t="str">
        <f t="shared" si="4"/>
        <v/>
      </c>
      <c r="P39" s="579"/>
      <c r="Q39" s="578" t="str">
        <f t="shared" si="5"/>
        <v/>
      </c>
      <c r="R39" s="579">
        <v>7500</v>
      </c>
      <c r="S39" s="578" t="str">
        <f t="shared" si="6"/>
        <v/>
      </c>
      <c r="T39" s="579"/>
      <c r="U39" s="578" t="str">
        <f t="shared" si="7"/>
        <v/>
      </c>
      <c r="V39" s="579"/>
      <c r="W39" s="578" t="str">
        <f t="shared" si="8"/>
        <v/>
      </c>
      <c r="X39" s="579"/>
      <c r="Y39" s="578" t="str">
        <f t="shared" si="9"/>
        <v/>
      </c>
      <c r="Z39" s="579"/>
      <c r="AA39" s="578" t="str">
        <f t="shared" si="10"/>
        <v/>
      </c>
      <c r="AB39" s="579"/>
      <c r="AC39" s="578" t="str">
        <f t="shared" si="11"/>
        <v/>
      </c>
      <c r="AD39" s="579"/>
      <c r="AE39" s="578" t="str">
        <f t="shared" si="12"/>
        <v/>
      </c>
      <c r="AF39" s="579"/>
      <c r="AG39" s="578" t="str">
        <f t="shared" si="13"/>
        <v/>
      </c>
      <c r="AH39" s="579"/>
      <c r="AI39" s="578" t="str">
        <f t="shared" si="14"/>
        <v/>
      </c>
      <c r="AJ39" s="579"/>
      <c r="AK39" s="578" t="str">
        <f t="shared" si="15"/>
        <v/>
      </c>
      <c r="AL39" s="579"/>
      <c r="AM39" s="578" t="str">
        <f t="shared" si="16"/>
        <v/>
      </c>
      <c r="AN39" s="579"/>
      <c r="AO39" s="578" t="str">
        <f t="shared" si="17"/>
        <v/>
      </c>
      <c r="AP39" s="579">
        <v>29189</v>
      </c>
      <c r="AQ39" s="578" t="str">
        <f t="shared" si="18"/>
        <v/>
      </c>
    </row>
    <row r="40" spans="1:43">
      <c r="A40" s="587"/>
      <c r="B40" s="581">
        <v>5.56057692307692</v>
      </c>
      <c r="D40" s="579">
        <v>2100</v>
      </c>
      <c r="E40" s="578">
        <f t="shared" si="0"/>
        <v>377.65865467750325</v>
      </c>
      <c r="F40" s="579"/>
      <c r="G40" s="578" t="str">
        <f t="shared" si="0"/>
        <v/>
      </c>
      <c r="H40" s="579"/>
      <c r="I40" s="578" t="str">
        <f t="shared" si="1"/>
        <v/>
      </c>
      <c r="J40" s="579">
        <v>979231</v>
      </c>
      <c r="K40" s="578">
        <f t="shared" si="2"/>
        <v>176102.41051357437</v>
      </c>
      <c r="L40" s="579"/>
      <c r="M40" s="578" t="str">
        <f t="shared" si="3"/>
        <v/>
      </c>
      <c r="N40" s="579">
        <v>1504</v>
      </c>
      <c r="O40" s="578">
        <f t="shared" si="4"/>
        <v>270.47553173093564</v>
      </c>
      <c r="P40" s="579">
        <v>3762</v>
      </c>
      <c r="Q40" s="578">
        <f t="shared" si="5"/>
        <v>676.5485042365558</v>
      </c>
      <c r="R40" s="579"/>
      <c r="S40" s="578" t="str">
        <f t="shared" si="6"/>
        <v/>
      </c>
      <c r="T40" s="579"/>
      <c r="U40" s="578" t="str">
        <f t="shared" si="7"/>
        <v/>
      </c>
      <c r="V40" s="579">
        <v>3751</v>
      </c>
      <c r="W40" s="578">
        <f t="shared" si="8"/>
        <v>674.57029223586414</v>
      </c>
      <c r="X40" s="579">
        <v>253</v>
      </c>
      <c r="Y40" s="578">
        <f t="shared" si="9"/>
        <v>45.498876015908721</v>
      </c>
      <c r="Z40" s="579"/>
      <c r="AA40" s="578" t="str">
        <f t="shared" si="10"/>
        <v/>
      </c>
      <c r="AB40" s="579"/>
      <c r="AC40" s="578" t="str">
        <f t="shared" si="11"/>
        <v/>
      </c>
      <c r="AD40" s="579">
        <v>59324</v>
      </c>
      <c r="AE40" s="578">
        <f t="shared" si="12"/>
        <v>10668.677157184859</v>
      </c>
      <c r="AF40" s="579"/>
      <c r="AG40" s="578" t="str">
        <f t="shared" si="13"/>
        <v/>
      </c>
      <c r="AH40" s="579"/>
      <c r="AI40" s="578" t="str">
        <f t="shared" si="14"/>
        <v/>
      </c>
      <c r="AJ40" s="579">
        <v>512</v>
      </c>
      <c r="AK40" s="578">
        <f t="shared" si="15"/>
        <v>92.07677675946745</v>
      </c>
      <c r="AL40" s="579"/>
      <c r="AM40" s="578" t="str">
        <f t="shared" si="16"/>
        <v/>
      </c>
      <c r="AN40" s="579"/>
      <c r="AO40" s="578" t="str">
        <f t="shared" si="17"/>
        <v/>
      </c>
      <c r="AP40" s="579">
        <v>1048337</v>
      </c>
      <c r="AQ40" s="578">
        <f t="shared" si="18"/>
        <v>188530.25765173795</v>
      </c>
    </row>
    <row r="41" spans="1:43">
      <c r="A41" s="576"/>
      <c r="B41" s="756">
        <v>0.21586538461538499</v>
      </c>
      <c r="D41" s="574"/>
      <c r="E41" s="578" t="str">
        <f t="shared" si="0"/>
        <v/>
      </c>
      <c r="F41" s="574"/>
      <c r="G41" s="578" t="str">
        <f t="shared" si="0"/>
        <v/>
      </c>
      <c r="H41" s="574"/>
      <c r="I41" s="578" t="str">
        <f t="shared" si="1"/>
        <v/>
      </c>
      <c r="J41" s="574">
        <v>170544</v>
      </c>
      <c r="K41" s="578">
        <f t="shared" si="2"/>
        <v>790047.92873051087</v>
      </c>
      <c r="L41" s="574"/>
      <c r="M41" s="578" t="str">
        <f t="shared" si="3"/>
        <v/>
      </c>
      <c r="N41" s="574">
        <v>30</v>
      </c>
      <c r="O41" s="578">
        <f t="shared" si="4"/>
        <v>138.97550111358549</v>
      </c>
      <c r="P41" s="574"/>
      <c r="Q41" s="578" t="str">
        <f t="shared" si="5"/>
        <v/>
      </c>
      <c r="R41" s="574"/>
      <c r="S41" s="578" t="str">
        <f t="shared" si="6"/>
        <v/>
      </c>
      <c r="T41" s="574"/>
      <c r="U41" s="578" t="str">
        <f t="shared" si="7"/>
        <v/>
      </c>
      <c r="V41" s="574">
        <v>393</v>
      </c>
      <c r="W41" s="578">
        <f t="shared" si="8"/>
        <v>1820.5790645879702</v>
      </c>
      <c r="X41" s="574">
        <v>27</v>
      </c>
      <c r="Y41" s="578">
        <f t="shared" si="9"/>
        <v>125.07795100222695</v>
      </c>
      <c r="Z41" s="574"/>
      <c r="AA41" s="578" t="str">
        <f t="shared" si="10"/>
        <v/>
      </c>
      <c r="AB41" s="574"/>
      <c r="AC41" s="578" t="str">
        <f t="shared" si="11"/>
        <v/>
      </c>
      <c r="AD41" s="574">
        <v>3600</v>
      </c>
      <c r="AE41" s="578">
        <f t="shared" si="12"/>
        <v>16677.060133630261</v>
      </c>
      <c r="AF41" s="574"/>
      <c r="AG41" s="578" t="str">
        <f t="shared" si="13"/>
        <v/>
      </c>
      <c r="AH41" s="574"/>
      <c r="AI41" s="578" t="str">
        <f t="shared" si="14"/>
        <v/>
      </c>
      <c r="AJ41" s="574"/>
      <c r="AK41" s="578" t="str">
        <f t="shared" si="15"/>
        <v/>
      </c>
      <c r="AL41" s="574"/>
      <c r="AM41" s="578" t="str">
        <f t="shared" si="16"/>
        <v/>
      </c>
      <c r="AN41" s="574"/>
      <c r="AO41" s="578" t="str">
        <f t="shared" si="17"/>
        <v/>
      </c>
      <c r="AP41" s="574">
        <v>174594</v>
      </c>
      <c r="AQ41" s="578">
        <f t="shared" si="18"/>
        <v>808809.62138084497</v>
      </c>
    </row>
    <row r="42" spans="1:43">
      <c r="A42" s="576"/>
      <c r="B42" s="756">
        <v>3.3423076923076903E-2</v>
      </c>
      <c r="D42" s="574"/>
      <c r="E42" s="578" t="str">
        <f t="shared" si="0"/>
        <v/>
      </c>
      <c r="F42" s="574"/>
      <c r="G42" s="578" t="str">
        <f t="shared" si="0"/>
        <v/>
      </c>
      <c r="H42" s="574"/>
      <c r="I42" s="578" t="str">
        <f t="shared" si="1"/>
        <v/>
      </c>
      <c r="J42" s="574">
        <v>112328</v>
      </c>
      <c r="K42" s="578">
        <f t="shared" si="2"/>
        <v>3360791.7146145017</v>
      </c>
      <c r="L42" s="574"/>
      <c r="M42" s="578" t="str">
        <f t="shared" si="3"/>
        <v/>
      </c>
      <c r="N42" s="574"/>
      <c r="O42" s="578" t="str">
        <f t="shared" si="4"/>
        <v/>
      </c>
      <c r="P42" s="574"/>
      <c r="Q42" s="578" t="str">
        <f t="shared" si="5"/>
        <v/>
      </c>
      <c r="R42" s="574"/>
      <c r="S42" s="578" t="str">
        <f t="shared" si="6"/>
        <v/>
      </c>
      <c r="T42" s="574"/>
      <c r="U42" s="578" t="str">
        <f t="shared" si="7"/>
        <v/>
      </c>
      <c r="V42" s="574">
        <v>391</v>
      </c>
      <c r="W42" s="578">
        <f t="shared" si="8"/>
        <v>11698.504027617959</v>
      </c>
      <c r="X42" s="574">
        <v>26</v>
      </c>
      <c r="Y42" s="578">
        <f t="shared" si="9"/>
        <v>777.90563866513287</v>
      </c>
      <c r="Z42" s="574"/>
      <c r="AA42" s="578" t="str">
        <f t="shared" si="10"/>
        <v/>
      </c>
      <c r="AB42" s="574"/>
      <c r="AC42" s="578" t="str">
        <f t="shared" si="11"/>
        <v/>
      </c>
      <c r="AD42" s="574">
        <v>4900</v>
      </c>
      <c r="AE42" s="578">
        <f t="shared" si="12"/>
        <v>146605.29344073657</v>
      </c>
      <c r="AF42" s="574"/>
      <c r="AG42" s="578" t="str">
        <f t="shared" si="13"/>
        <v/>
      </c>
      <c r="AH42" s="574"/>
      <c r="AI42" s="578" t="str">
        <f t="shared" si="14"/>
        <v/>
      </c>
      <c r="AJ42" s="574">
        <v>150</v>
      </c>
      <c r="AK42" s="578">
        <f t="shared" si="15"/>
        <v>4487.9171461449969</v>
      </c>
      <c r="AL42" s="574"/>
      <c r="AM42" s="578" t="str">
        <f t="shared" si="16"/>
        <v/>
      </c>
      <c r="AN42" s="574"/>
      <c r="AO42" s="578" t="str">
        <f t="shared" si="17"/>
        <v/>
      </c>
      <c r="AP42" s="574">
        <v>117795</v>
      </c>
      <c r="AQ42" s="578">
        <f t="shared" si="18"/>
        <v>3524361.334867666</v>
      </c>
    </row>
    <row r="43" spans="1:43">
      <c r="A43" s="587"/>
      <c r="B43" s="581">
        <v>3.7170000000000001</v>
      </c>
      <c r="D43" s="579">
        <v>65</v>
      </c>
      <c r="E43" s="578">
        <f t="shared" si="0"/>
        <v>17.487220877051385</v>
      </c>
      <c r="F43" s="579"/>
      <c r="G43" s="578" t="str">
        <f t="shared" si="0"/>
        <v/>
      </c>
      <c r="H43" s="579"/>
      <c r="I43" s="578" t="str">
        <f t="shared" si="1"/>
        <v/>
      </c>
      <c r="J43" s="579">
        <v>173470</v>
      </c>
      <c r="K43" s="578">
        <f t="shared" si="2"/>
        <v>46669.357008340055</v>
      </c>
      <c r="L43" s="579"/>
      <c r="M43" s="578" t="str">
        <f t="shared" si="3"/>
        <v/>
      </c>
      <c r="N43" s="579">
        <v>217</v>
      </c>
      <c r="O43" s="578">
        <f t="shared" si="4"/>
        <v>58.380414312617702</v>
      </c>
      <c r="P43" s="579">
        <v>3174</v>
      </c>
      <c r="Q43" s="578">
        <f t="shared" si="5"/>
        <v>853.91444713478609</v>
      </c>
      <c r="R43" s="579">
        <v>13</v>
      </c>
      <c r="S43" s="578">
        <f t="shared" si="6"/>
        <v>3.4974441754102772</v>
      </c>
      <c r="T43" s="579"/>
      <c r="U43" s="578" t="str">
        <f t="shared" si="7"/>
        <v/>
      </c>
      <c r="V43" s="579"/>
      <c r="W43" s="578" t="str">
        <f t="shared" si="8"/>
        <v/>
      </c>
      <c r="X43" s="579"/>
      <c r="Y43" s="578" t="str">
        <f t="shared" si="9"/>
        <v/>
      </c>
      <c r="Z43" s="579"/>
      <c r="AA43" s="578" t="str">
        <f t="shared" si="10"/>
        <v/>
      </c>
      <c r="AB43" s="579"/>
      <c r="AC43" s="578" t="str">
        <f t="shared" si="11"/>
        <v/>
      </c>
      <c r="AD43" s="579"/>
      <c r="AE43" s="578" t="str">
        <f t="shared" si="12"/>
        <v/>
      </c>
      <c r="AF43" s="579"/>
      <c r="AG43" s="578" t="str">
        <f t="shared" si="13"/>
        <v/>
      </c>
      <c r="AH43" s="579"/>
      <c r="AI43" s="578" t="str">
        <f t="shared" si="14"/>
        <v/>
      </c>
      <c r="AJ43" s="579">
        <v>314</v>
      </c>
      <c r="AK43" s="578">
        <f t="shared" si="15"/>
        <v>84.476728544525159</v>
      </c>
      <c r="AL43" s="579"/>
      <c r="AM43" s="578" t="str">
        <f t="shared" si="16"/>
        <v/>
      </c>
      <c r="AN43" s="579"/>
      <c r="AO43" s="578" t="str">
        <f t="shared" si="17"/>
        <v/>
      </c>
      <c r="AP43" s="579">
        <v>177188</v>
      </c>
      <c r="AQ43" s="578">
        <f t="shared" si="18"/>
        <v>47669.6260425074</v>
      </c>
    </row>
    <row r="44" spans="1:43">
      <c r="A44" s="587"/>
      <c r="B44" s="581">
        <v>0.72</v>
      </c>
      <c r="D44" s="579"/>
      <c r="E44" s="578" t="str">
        <f t="shared" si="0"/>
        <v/>
      </c>
      <c r="F44" s="579">
        <v>447</v>
      </c>
      <c r="G44" s="578">
        <f t="shared" si="0"/>
        <v>620.83333333333337</v>
      </c>
      <c r="H44" s="579"/>
      <c r="I44" s="578" t="str">
        <f t="shared" si="1"/>
        <v/>
      </c>
      <c r="J44" s="579">
        <v>199750</v>
      </c>
      <c r="K44" s="578">
        <f t="shared" si="2"/>
        <v>277430.55555555556</v>
      </c>
      <c r="L44" s="579"/>
      <c r="M44" s="578" t="str">
        <f t="shared" si="3"/>
        <v/>
      </c>
      <c r="N44" s="579">
        <v>263</v>
      </c>
      <c r="O44" s="578">
        <f t="shared" si="4"/>
        <v>365.27777777777777</v>
      </c>
      <c r="P44" s="579">
        <v>427</v>
      </c>
      <c r="Q44" s="578">
        <f t="shared" si="5"/>
        <v>593.05555555555554</v>
      </c>
      <c r="R44" s="579"/>
      <c r="S44" s="578" t="str">
        <f t="shared" si="6"/>
        <v/>
      </c>
      <c r="T44" s="579"/>
      <c r="U44" s="578" t="str">
        <f t="shared" si="7"/>
        <v/>
      </c>
      <c r="V44" s="579">
        <v>12096</v>
      </c>
      <c r="W44" s="578">
        <f t="shared" si="8"/>
        <v>16800</v>
      </c>
      <c r="X44" s="579"/>
      <c r="Y44" s="578" t="str">
        <f t="shared" si="9"/>
        <v/>
      </c>
      <c r="Z44" s="579"/>
      <c r="AA44" s="578" t="str">
        <f t="shared" si="10"/>
        <v/>
      </c>
      <c r="AB44" s="579"/>
      <c r="AC44" s="578" t="str">
        <f t="shared" si="11"/>
        <v/>
      </c>
      <c r="AD44" s="579"/>
      <c r="AE44" s="578" t="str">
        <f t="shared" si="12"/>
        <v/>
      </c>
      <c r="AF44" s="579"/>
      <c r="AG44" s="578" t="str">
        <f t="shared" si="13"/>
        <v/>
      </c>
      <c r="AH44" s="579"/>
      <c r="AI44" s="578" t="str">
        <f t="shared" si="14"/>
        <v/>
      </c>
      <c r="AJ44" s="579">
        <v>135</v>
      </c>
      <c r="AK44" s="578">
        <f t="shared" si="15"/>
        <v>187.5</v>
      </c>
      <c r="AL44" s="579"/>
      <c r="AM44" s="578" t="str">
        <f t="shared" si="16"/>
        <v/>
      </c>
      <c r="AN44" s="579"/>
      <c r="AO44" s="578" t="str">
        <f t="shared" si="17"/>
        <v/>
      </c>
      <c r="AP44" s="579">
        <v>213118</v>
      </c>
      <c r="AQ44" s="578">
        <f t="shared" si="18"/>
        <v>295997.22222222225</v>
      </c>
    </row>
    <row r="45" spans="1:43">
      <c r="A45" s="587"/>
      <c r="B45" s="581">
        <v>3.33</v>
      </c>
      <c r="D45" s="579">
        <v>42670</v>
      </c>
      <c r="E45" s="578">
        <f t="shared" si="0"/>
        <v>12813.813813813813</v>
      </c>
      <c r="F45" s="579">
        <v>490</v>
      </c>
      <c r="G45" s="578">
        <f t="shared" si="0"/>
        <v>147.14714714714714</v>
      </c>
      <c r="H45" s="579"/>
      <c r="I45" s="578" t="str">
        <f t="shared" si="1"/>
        <v/>
      </c>
      <c r="J45" s="579">
        <v>667460</v>
      </c>
      <c r="K45" s="578">
        <f t="shared" si="2"/>
        <v>200438.43843843843</v>
      </c>
      <c r="L45" s="579"/>
      <c r="M45" s="578" t="str">
        <f t="shared" si="3"/>
        <v/>
      </c>
      <c r="N45" s="579">
        <v>1023</v>
      </c>
      <c r="O45" s="578">
        <f t="shared" si="4"/>
        <v>307.2072072072072</v>
      </c>
      <c r="P45" s="579">
        <v>3954</v>
      </c>
      <c r="Q45" s="578">
        <f t="shared" si="5"/>
        <v>1187.3873873873874</v>
      </c>
      <c r="R45" s="579">
        <v>478</v>
      </c>
      <c r="S45" s="578">
        <f t="shared" si="6"/>
        <v>143.54354354354354</v>
      </c>
      <c r="T45" s="579">
        <v>151</v>
      </c>
      <c r="U45" s="578">
        <f t="shared" si="7"/>
        <v>45.345345345345343</v>
      </c>
      <c r="V45" s="579">
        <v>6</v>
      </c>
      <c r="W45" s="578">
        <f t="shared" si="8"/>
        <v>1.8018018018018018</v>
      </c>
      <c r="X45" s="579"/>
      <c r="Y45" s="578" t="str">
        <f t="shared" si="9"/>
        <v/>
      </c>
      <c r="Z45" s="579"/>
      <c r="AA45" s="578" t="str">
        <f t="shared" si="10"/>
        <v/>
      </c>
      <c r="AB45" s="579"/>
      <c r="AC45" s="578" t="str">
        <f t="shared" si="11"/>
        <v/>
      </c>
      <c r="AD45" s="579"/>
      <c r="AE45" s="578" t="str">
        <f t="shared" si="12"/>
        <v/>
      </c>
      <c r="AF45" s="579"/>
      <c r="AG45" s="578" t="str">
        <f t="shared" si="13"/>
        <v/>
      </c>
      <c r="AH45" s="579"/>
      <c r="AI45" s="578" t="str">
        <f t="shared" si="14"/>
        <v/>
      </c>
      <c r="AJ45" s="579">
        <v>3759</v>
      </c>
      <c r="AK45" s="578">
        <f t="shared" si="15"/>
        <v>1128.8288288288288</v>
      </c>
      <c r="AL45" s="579"/>
      <c r="AM45" s="578" t="str">
        <f t="shared" si="16"/>
        <v/>
      </c>
      <c r="AN45" s="579">
        <v>370</v>
      </c>
      <c r="AO45" s="578">
        <f t="shared" si="17"/>
        <v>111.11111111111111</v>
      </c>
      <c r="AP45" s="579">
        <v>677691</v>
      </c>
      <c r="AQ45" s="578">
        <f t="shared" si="18"/>
        <v>203510.8108108108</v>
      </c>
    </row>
    <row r="46" spans="1:43">
      <c r="A46" s="587"/>
      <c r="B46" s="581">
        <v>0.52</v>
      </c>
      <c r="D46" s="579">
        <v>2956</v>
      </c>
      <c r="E46" s="578">
        <f t="shared" si="0"/>
        <v>5684.6153846153848</v>
      </c>
      <c r="F46" s="579">
        <v>32968</v>
      </c>
      <c r="G46" s="578">
        <f t="shared" si="0"/>
        <v>63400</v>
      </c>
      <c r="H46" s="579"/>
      <c r="I46" s="578" t="str">
        <f t="shared" si="1"/>
        <v/>
      </c>
      <c r="J46" s="579">
        <v>399965</v>
      </c>
      <c r="K46" s="578">
        <f t="shared" si="2"/>
        <v>769163.4615384615</v>
      </c>
      <c r="L46" s="579"/>
      <c r="M46" s="578" t="str">
        <f t="shared" si="3"/>
        <v/>
      </c>
      <c r="N46" s="579">
        <v>4</v>
      </c>
      <c r="O46" s="578">
        <f t="shared" si="4"/>
        <v>7.6923076923076916</v>
      </c>
      <c r="P46" s="579">
        <v>1010</v>
      </c>
      <c r="Q46" s="578">
        <f t="shared" si="5"/>
        <v>1942.3076923076922</v>
      </c>
      <c r="R46" s="579">
        <v>612</v>
      </c>
      <c r="S46" s="578">
        <f t="shared" si="6"/>
        <v>1176.9230769230769</v>
      </c>
      <c r="T46" s="579"/>
      <c r="U46" s="578" t="str">
        <f t="shared" si="7"/>
        <v/>
      </c>
      <c r="V46" s="579">
        <v>22</v>
      </c>
      <c r="W46" s="578">
        <f t="shared" si="8"/>
        <v>42.307692307692307</v>
      </c>
      <c r="X46" s="579"/>
      <c r="Y46" s="578" t="str">
        <f t="shared" si="9"/>
        <v/>
      </c>
      <c r="Z46" s="579"/>
      <c r="AA46" s="578" t="str">
        <f t="shared" si="10"/>
        <v/>
      </c>
      <c r="AB46" s="579"/>
      <c r="AC46" s="578" t="str">
        <f t="shared" si="11"/>
        <v/>
      </c>
      <c r="AD46" s="579"/>
      <c r="AE46" s="578" t="str">
        <f t="shared" si="12"/>
        <v/>
      </c>
      <c r="AF46" s="579"/>
      <c r="AG46" s="578" t="str">
        <f t="shared" si="13"/>
        <v/>
      </c>
      <c r="AH46" s="579"/>
      <c r="AI46" s="578" t="str">
        <f t="shared" si="14"/>
        <v/>
      </c>
      <c r="AJ46" s="579">
        <v>2577</v>
      </c>
      <c r="AK46" s="578">
        <f t="shared" si="15"/>
        <v>4955.7692307692305</v>
      </c>
      <c r="AL46" s="579"/>
      <c r="AM46" s="578" t="str">
        <f t="shared" si="16"/>
        <v/>
      </c>
      <c r="AN46" s="579"/>
      <c r="AO46" s="578" t="str">
        <f t="shared" si="17"/>
        <v/>
      </c>
      <c r="AP46" s="579">
        <v>437158</v>
      </c>
      <c r="AQ46" s="578">
        <f t="shared" si="18"/>
        <v>840688.4615384615</v>
      </c>
    </row>
    <row r="47" spans="1:43">
      <c r="A47" s="576"/>
      <c r="B47" s="756">
        <v>3.97</v>
      </c>
      <c r="D47" s="574">
        <v>8397</v>
      </c>
      <c r="E47" s="578">
        <f t="shared" si="0"/>
        <v>2115.1133501259446</v>
      </c>
      <c r="F47" s="574">
        <v>45700</v>
      </c>
      <c r="G47" s="578">
        <f t="shared" si="0"/>
        <v>11511.335012594458</v>
      </c>
      <c r="H47" s="574"/>
      <c r="I47" s="578" t="str">
        <f t="shared" si="1"/>
        <v/>
      </c>
      <c r="J47" s="574">
        <v>1039786</v>
      </c>
      <c r="K47" s="578">
        <f t="shared" si="2"/>
        <v>261910.83123425691</v>
      </c>
      <c r="L47" s="574"/>
      <c r="M47" s="578" t="str">
        <f t="shared" si="3"/>
        <v/>
      </c>
      <c r="N47" s="574">
        <v>121</v>
      </c>
      <c r="O47" s="578">
        <f t="shared" si="4"/>
        <v>30.47858942065491</v>
      </c>
      <c r="P47" s="574">
        <v>10648</v>
      </c>
      <c r="Q47" s="578">
        <f t="shared" si="5"/>
        <v>2682.1158690176321</v>
      </c>
      <c r="R47" s="574">
        <v>1539</v>
      </c>
      <c r="S47" s="578">
        <f t="shared" si="6"/>
        <v>387.65743073047855</v>
      </c>
      <c r="T47" s="574"/>
      <c r="U47" s="578" t="str">
        <f t="shared" si="7"/>
        <v/>
      </c>
      <c r="V47" s="574"/>
      <c r="W47" s="578" t="str">
        <f t="shared" si="8"/>
        <v/>
      </c>
      <c r="X47" s="574"/>
      <c r="Y47" s="578" t="str">
        <f t="shared" si="9"/>
        <v/>
      </c>
      <c r="Z47" s="574"/>
      <c r="AA47" s="578" t="str">
        <f t="shared" si="10"/>
        <v/>
      </c>
      <c r="AB47" s="574"/>
      <c r="AC47" s="578" t="str">
        <f t="shared" si="11"/>
        <v/>
      </c>
      <c r="AD47" s="574">
        <v>303</v>
      </c>
      <c r="AE47" s="578">
        <f t="shared" si="12"/>
        <v>76.322418136020147</v>
      </c>
      <c r="AF47" s="574"/>
      <c r="AG47" s="578" t="str">
        <f t="shared" si="13"/>
        <v/>
      </c>
      <c r="AH47" s="574"/>
      <c r="AI47" s="578" t="str">
        <f t="shared" si="14"/>
        <v/>
      </c>
      <c r="AJ47" s="574">
        <v>1874</v>
      </c>
      <c r="AK47" s="578">
        <f t="shared" si="15"/>
        <v>472.04030226700252</v>
      </c>
      <c r="AL47" s="574"/>
      <c r="AM47" s="578" t="str">
        <f t="shared" si="16"/>
        <v/>
      </c>
      <c r="AN47" s="574"/>
      <c r="AO47" s="578" t="str">
        <f t="shared" si="17"/>
        <v/>
      </c>
      <c r="AP47" s="574">
        <v>1099971</v>
      </c>
      <c r="AQ47" s="578">
        <f t="shared" si="18"/>
        <v>277070.78085642314</v>
      </c>
    </row>
    <row r="48" spans="1:43">
      <c r="A48" s="576"/>
      <c r="B48" s="756">
        <v>0.41</v>
      </c>
      <c r="D48" s="574">
        <v>3597</v>
      </c>
      <c r="E48" s="578">
        <f t="shared" si="0"/>
        <v>8773.1707317073178</v>
      </c>
      <c r="F48" s="574">
        <v>7300</v>
      </c>
      <c r="G48" s="578">
        <f t="shared" si="0"/>
        <v>17804.878048780491</v>
      </c>
      <c r="H48" s="574"/>
      <c r="I48" s="578" t="str">
        <f t="shared" si="1"/>
        <v/>
      </c>
      <c r="J48" s="574">
        <v>341175</v>
      </c>
      <c r="K48" s="578">
        <f t="shared" si="2"/>
        <v>832134.14634146343</v>
      </c>
      <c r="L48" s="574"/>
      <c r="M48" s="578" t="str">
        <f t="shared" si="3"/>
        <v/>
      </c>
      <c r="N48" s="574">
        <v>6</v>
      </c>
      <c r="O48" s="578">
        <f t="shared" si="4"/>
        <v>14.634146341463415</v>
      </c>
      <c r="P48" s="574">
        <v>1607</v>
      </c>
      <c r="Q48" s="578">
        <f t="shared" si="5"/>
        <v>3919.5121951219517</v>
      </c>
      <c r="R48" s="574">
        <v>612</v>
      </c>
      <c r="S48" s="578">
        <f t="shared" si="6"/>
        <v>1492.6829268292684</v>
      </c>
      <c r="T48" s="574"/>
      <c r="U48" s="578" t="str">
        <f t="shared" si="7"/>
        <v/>
      </c>
      <c r="V48" s="574"/>
      <c r="W48" s="578" t="str">
        <f t="shared" si="8"/>
        <v/>
      </c>
      <c r="X48" s="574"/>
      <c r="Y48" s="578" t="str">
        <f t="shared" si="9"/>
        <v/>
      </c>
      <c r="Z48" s="574"/>
      <c r="AA48" s="578" t="str">
        <f t="shared" si="10"/>
        <v/>
      </c>
      <c r="AB48" s="574"/>
      <c r="AC48" s="578" t="str">
        <f t="shared" si="11"/>
        <v/>
      </c>
      <c r="AD48" s="574"/>
      <c r="AE48" s="578" t="str">
        <f t="shared" si="12"/>
        <v/>
      </c>
      <c r="AF48" s="574"/>
      <c r="AG48" s="578" t="str">
        <f t="shared" si="13"/>
        <v/>
      </c>
      <c r="AH48" s="574"/>
      <c r="AI48" s="578" t="str">
        <f t="shared" si="14"/>
        <v/>
      </c>
      <c r="AJ48" s="574">
        <v>1739</v>
      </c>
      <c r="AK48" s="578">
        <f t="shared" si="15"/>
        <v>4241.4634146341468</v>
      </c>
      <c r="AL48" s="574"/>
      <c r="AM48" s="578" t="str">
        <f t="shared" si="16"/>
        <v/>
      </c>
      <c r="AN48" s="574"/>
      <c r="AO48" s="578" t="str">
        <f t="shared" si="17"/>
        <v/>
      </c>
      <c r="AP48" s="574">
        <v>352439</v>
      </c>
      <c r="AQ48" s="578">
        <f t="shared" si="18"/>
        <v>859607.31707317079</v>
      </c>
    </row>
    <row r="49" spans="1:43">
      <c r="A49" s="587"/>
      <c r="B49" s="581">
        <v>7.0000000000000007E-2</v>
      </c>
      <c r="D49" s="579">
        <v>351</v>
      </c>
      <c r="E49" s="578">
        <f t="shared" si="0"/>
        <v>5014.2857142857138</v>
      </c>
      <c r="F49" s="579"/>
      <c r="G49" s="578" t="str">
        <f t="shared" si="0"/>
        <v/>
      </c>
      <c r="H49" s="579"/>
      <c r="I49" s="578" t="str">
        <f t="shared" si="1"/>
        <v/>
      </c>
      <c r="J49" s="579">
        <v>69647</v>
      </c>
      <c r="K49" s="578">
        <f t="shared" si="2"/>
        <v>994957.14285714272</v>
      </c>
      <c r="L49" s="579"/>
      <c r="M49" s="578" t="str">
        <f t="shared" si="3"/>
        <v/>
      </c>
      <c r="N49" s="579"/>
      <c r="O49" s="578" t="str">
        <f t="shared" si="4"/>
        <v/>
      </c>
      <c r="P49" s="579">
        <v>366</v>
      </c>
      <c r="Q49" s="578">
        <f t="shared" si="5"/>
        <v>5228.5714285714284</v>
      </c>
      <c r="R49" s="579">
        <v>66</v>
      </c>
      <c r="S49" s="578">
        <f t="shared" si="6"/>
        <v>942.85714285714278</v>
      </c>
      <c r="T49" s="579"/>
      <c r="U49" s="578" t="str">
        <f t="shared" si="7"/>
        <v/>
      </c>
      <c r="V49" s="579"/>
      <c r="W49" s="578" t="str">
        <f t="shared" si="8"/>
        <v/>
      </c>
      <c r="X49" s="579"/>
      <c r="Y49" s="578" t="str">
        <f t="shared" si="9"/>
        <v/>
      </c>
      <c r="Z49" s="579"/>
      <c r="AA49" s="578" t="str">
        <f t="shared" si="10"/>
        <v/>
      </c>
      <c r="AB49" s="579"/>
      <c r="AC49" s="578" t="str">
        <f t="shared" si="11"/>
        <v/>
      </c>
      <c r="AD49" s="579"/>
      <c r="AE49" s="578" t="str">
        <f t="shared" si="12"/>
        <v/>
      </c>
      <c r="AF49" s="579"/>
      <c r="AG49" s="578" t="str">
        <f t="shared" si="13"/>
        <v/>
      </c>
      <c r="AH49" s="579"/>
      <c r="AI49" s="578" t="str">
        <f t="shared" si="14"/>
        <v/>
      </c>
      <c r="AJ49" s="579">
        <v>29244</v>
      </c>
      <c r="AK49" s="578">
        <f t="shared" si="15"/>
        <v>417771.42857142852</v>
      </c>
      <c r="AL49" s="579"/>
      <c r="AM49" s="578" t="str">
        <f t="shared" si="16"/>
        <v/>
      </c>
      <c r="AN49" s="579"/>
      <c r="AO49" s="578" t="str">
        <f t="shared" si="17"/>
        <v/>
      </c>
      <c r="AP49" s="579">
        <v>99323</v>
      </c>
      <c r="AQ49" s="578">
        <f t="shared" si="18"/>
        <v>1418899.9999999998</v>
      </c>
    </row>
    <row r="50" spans="1:43">
      <c r="A50" s="587"/>
      <c r="B50" s="581">
        <v>3.84</v>
      </c>
      <c r="D50" s="579">
        <v>45797</v>
      </c>
      <c r="E50" s="578">
        <f t="shared" si="0"/>
        <v>11926.302083333334</v>
      </c>
      <c r="F50" s="579">
        <v>50300</v>
      </c>
      <c r="G50" s="578">
        <f t="shared" si="0"/>
        <v>13098.958333333334</v>
      </c>
      <c r="H50" s="579"/>
      <c r="I50" s="578" t="str">
        <f t="shared" si="1"/>
        <v/>
      </c>
      <c r="J50" s="579">
        <v>708243</v>
      </c>
      <c r="K50" s="578">
        <f t="shared" si="2"/>
        <v>184438.28125</v>
      </c>
      <c r="L50" s="579"/>
      <c r="M50" s="578" t="str">
        <f t="shared" si="3"/>
        <v/>
      </c>
      <c r="N50" s="579">
        <v>494</v>
      </c>
      <c r="O50" s="578">
        <f t="shared" si="4"/>
        <v>128.64583333333334</v>
      </c>
      <c r="P50" s="579">
        <v>4167</v>
      </c>
      <c r="Q50" s="578">
        <f t="shared" si="5"/>
        <v>1085.15625</v>
      </c>
      <c r="R50" s="579">
        <v>114</v>
      </c>
      <c r="S50" s="578">
        <f t="shared" si="6"/>
        <v>29.6875</v>
      </c>
      <c r="T50" s="579"/>
      <c r="U50" s="578" t="str">
        <f t="shared" si="7"/>
        <v/>
      </c>
      <c r="V50" s="579"/>
      <c r="W50" s="578" t="str">
        <f t="shared" si="8"/>
        <v/>
      </c>
      <c r="X50" s="579"/>
      <c r="Y50" s="578" t="str">
        <f t="shared" si="9"/>
        <v/>
      </c>
      <c r="Z50" s="579"/>
      <c r="AA50" s="578" t="str">
        <f t="shared" si="10"/>
        <v/>
      </c>
      <c r="AB50" s="579"/>
      <c r="AC50" s="578" t="str">
        <f t="shared" si="11"/>
        <v/>
      </c>
      <c r="AD50" s="579"/>
      <c r="AE50" s="578" t="str">
        <f t="shared" si="12"/>
        <v/>
      </c>
      <c r="AF50" s="579"/>
      <c r="AG50" s="578" t="str">
        <f t="shared" si="13"/>
        <v/>
      </c>
      <c r="AH50" s="579"/>
      <c r="AI50" s="578" t="str">
        <f t="shared" si="14"/>
        <v/>
      </c>
      <c r="AJ50" s="579">
        <v>47</v>
      </c>
      <c r="AK50" s="578">
        <f t="shared" si="15"/>
        <v>12.239583333333334</v>
      </c>
      <c r="AL50" s="579"/>
      <c r="AM50" s="578" t="str">
        <f t="shared" si="16"/>
        <v/>
      </c>
      <c r="AN50" s="579">
        <v>6971</v>
      </c>
      <c r="AO50" s="578">
        <f t="shared" si="17"/>
        <v>1815.3645833333335</v>
      </c>
      <c r="AP50" s="579">
        <v>770336</v>
      </c>
      <c r="AQ50" s="578">
        <f t="shared" si="18"/>
        <v>200608.33333333334</v>
      </c>
    </row>
    <row r="51" spans="1:43">
      <c r="A51" s="576"/>
      <c r="B51" s="756">
        <v>0.86</v>
      </c>
      <c r="D51" s="574">
        <v>21004</v>
      </c>
      <c r="E51" s="578">
        <f t="shared" si="0"/>
        <v>24423.255813953489</v>
      </c>
      <c r="F51" s="574">
        <v>44445</v>
      </c>
      <c r="G51" s="578">
        <f t="shared" si="0"/>
        <v>51680.232558139534</v>
      </c>
      <c r="H51" s="574"/>
      <c r="I51" s="578" t="str">
        <f t="shared" si="1"/>
        <v/>
      </c>
      <c r="J51" s="574">
        <v>358292</v>
      </c>
      <c r="K51" s="578">
        <f t="shared" si="2"/>
        <v>416618.60465116281</v>
      </c>
      <c r="L51" s="574"/>
      <c r="M51" s="578" t="str">
        <f t="shared" si="3"/>
        <v/>
      </c>
      <c r="N51" s="574">
        <v>201</v>
      </c>
      <c r="O51" s="578">
        <f t="shared" si="4"/>
        <v>233.72093023255815</v>
      </c>
      <c r="P51" s="574">
        <v>1526</v>
      </c>
      <c r="Q51" s="578">
        <f t="shared" si="5"/>
        <v>1774.4186046511629</v>
      </c>
      <c r="R51" s="574">
        <v>538</v>
      </c>
      <c r="S51" s="578">
        <f t="shared" si="6"/>
        <v>625.58139534883719</v>
      </c>
      <c r="T51" s="574"/>
      <c r="U51" s="578" t="str">
        <f t="shared" si="7"/>
        <v/>
      </c>
      <c r="V51" s="574">
        <v>993</v>
      </c>
      <c r="W51" s="578">
        <f t="shared" si="8"/>
        <v>1154.6511627906978</v>
      </c>
      <c r="X51" s="574"/>
      <c r="Y51" s="578" t="str">
        <f t="shared" si="9"/>
        <v/>
      </c>
      <c r="Z51" s="574"/>
      <c r="AA51" s="578" t="str">
        <f t="shared" si="10"/>
        <v/>
      </c>
      <c r="AB51" s="574"/>
      <c r="AC51" s="578" t="str">
        <f t="shared" si="11"/>
        <v/>
      </c>
      <c r="AD51" s="574"/>
      <c r="AE51" s="578" t="str">
        <f t="shared" si="12"/>
        <v/>
      </c>
      <c r="AF51" s="574"/>
      <c r="AG51" s="578" t="str">
        <f t="shared" si="13"/>
        <v/>
      </c>
      <c r="AH51" s="574"/>
      <c r="AI51" s="578" t="str">
        <f t="shared" si="14"/>
        <v/>
      </c>
      <c r="AJ51" s="574">
        <v>95</v>
      </c>
      <c r="AK51" s="578">
        <f t="shared" si="15"/>
        <v>110.46511627906978</v>
      </c>
      <c r="AL51" s="574"/>
      <c r="AM51" s="578" t="str">
        <f t="shared" si="16"/>
        <v/>
      </c>
      <c r="AN51" s="574">
        <v>6054</v>
      </c>
      <c r="AO51" s="578">
        <f t="shared" si="17"/>
        <v>7039.5348837209303</v>
      </c>
      <c r="AP51" s="574">
        <v>412144</v>
      </c>
      <c r="AQ51" s="578">
        <f t="shared" si="18"/>
        <v>479237.20930232562</v>
      </c>
    </row>
    <row r="52" spans="1:43">
      <c r="A52" s="576"/>
      <c r="B52" s="756">
        <v>5.14</v>
      </c>
      <c r="D52" s="574">
        <v>31340</v>
      </c>
      <c r="E52" s="578">
        <f t="shared" si="0"/>
        <v>6097.2762645914399</v>
      </c>
      <c r="F52" s="574">
        <v>46931</v>
      </c>
      <c r="G52" s="578">
        <f t="shared" si="0"/>
        <v>9130.5447470817126</v>
      </c>
      <c r="H52" s="574"/>
      <c r="I52" s="578" t="str">
        <f t="shared" si="1"/>
        <v/>
      </c>
      <c r="J52" s="574">
        <v>250752</v>
      </c>
      <c r="K52" s="578">
        <f t="shared" si="2"/>
        <v>48784.43579766537</v>
      </c>
      <c r="L52" s="574"/>
      <c r="M52" s="578" t="str">
        <f t="shared" si="3"/>
        <v/>
      </c>
      <c r="N52" s="574">
        <v>123</v>
      </c>
      <c r="O52" s="578">
        <f t="shared" si="4"/>
        <v>23.929961089494164</v>
      </c>
      <c r="P52" s="574">
        <v>4045</v>
      </c>
      <c r="Q52" s="578">
        <f t="shared" si="5"/>
        <v>786.96498054474716</v>
      </c>
      <c r="R52" s="574">
        <v>537</v>
      </c>
      <c r="S52" s="578">
        <f t="shared" si="6"/>
        <v>104.47470817120623</v>
      </c>
      <c r="T52" s="574"/>
      <c r="U52" s="578" t="str">
        <f t="shared" si="7"/>
        <v/>
      </c>
      <c r="V52" s="574"/>
      <c r="W52" s="578" t="str">
        <f t="shared" si="8"/>
        <v/>
      </c>
      <c r="X52" s="574"/>
      <c r="Y52" s="578" t="str">
        <f t="shared" si="9"/>
        <v/>
      </c>
      <c r="Z52" s="574"/>
      <c r="AA52" s="578" t="str">
        <f t="shared" si="10"/>
        <v/>
      </c>
      <c r="AB52" s="574"/>
      <c r="AC52" s="578" t="str">
        <f t="shared" si="11"/>
        <v/>
      </c>
      <c r="AD52" s="574"/>
      <c r="AE52" s="578" t="str">
        <f t="shared" si="12"/>
        <v/>
      </c>
      <c r="AF52" s="574"/>
      <c r="AG52" s="578" t="str">
        <f t="shared" si="13"/>
        <v/>
      </c>
      <c r="AH52" s="574"/>
      <c r="AI52" s="578" t="str">
        <f t="shared" si="14"/>
        <v/>
      </c>
      <c r="AJ52" s="574">
        <v>25</v>
      </c>
      <c r="AK52" s="578">
        <f t="shared" si="15"/>
        <v>4.8638132295719849</v>
      </c>
      <c r="AL52" s="574"/>
      <c r="AM52" s="578" t="str">
        <f t="shared" si="16"/>
        <v/>
      </c>
      <c r="AN52" s="574">
        <v>5201</v>
      </c>
      <c r="AO52" s="578">
        <f t="shared" si="17"/>
        <v>1011.8677042801557</v>
      </c>
      <c r="AP52" s="574">
        <v>307614</v>
      </c>
      <c r="AQ52" s="578">
        <f t="shared" si="18"/>
        <v>59847.08171206226</v>
      </c>
    </row>
    <row r="53" spans="1:43">
      <c r="A53" s="576"/>
      <c r="B53" s="756">
        <v>0.3</v>
      </c>
      <c r="D53" s="574">
        <v>7190</v>
      </c>
      <c r="E53" s="578">
        <f t="shared" si="0"/>
        <v>23966.666666666668</v>
      </c>
      <c r="F53" s="574">
        <v>16682</v>
      </c>
      <c r="G53" s="578">
        <f t="shared" si="0"/>
        <v>55606.666666666672</v>
      </c>
      <c r="H53" s="574"/>
      <c r="I53" s="578" t="str">
        <f t="shared" si="1"/>
        <v/>
      </c>
      <c r="J53" s="574">
        <v>52721</v>
      </c>
      <c r="K53" s="578">
        <f t="shared" si="2"/>
        <v>175736.66666666669</v>
      </c>
      <c r="L53" s="574"/>
      <c r="M53" s="578" t="str">
        <f t="shared" si="3"/>
        <v/>
      </c>
      <c r="N53" s="574">
        <v>252</v>
      </c>
      <c r="O53" s="578">
        <f t="shared" si="4"/>
        <v>840</v>
      </c>
      <c r="P53" s="574">
        <v>78</v>
      </c>
      <c r="Q53" s="578">
        <f t="shared" si="5"/>
        <v>260</v>
      </c>
      <c r="R53" s="574">
        <v>44</v>
      </c>
      <c r="S53" s="578">
        <f t="shared" si="6"/>
        <v>146.66666666666669</v>
      </c>
      <c r="T53" s="574"/>
      <c r="U53" s="578" t="str">
        <f t="shared" si="7"/>
        <v/>
      </c>
      <c r="V53" s="574">
        <v>8</v>
      </c>
      <c r="W53" s="578">
        <f t="shared" si="8"/>
        <v>26.666666666666668</v>
      </c>
      <c r="X53" s="574"/>
      <c r="Y53" s="578" t="str">
        <f t="shared" si="9"/>
        <v/>
      </c>
      <c r="Z53" s="574"/>
      <c r="AA53" s="578" t="str">
        <f t="shared" si="10"/>
        <v/>
      </c>
      <c r="AB53" s="574"/>
      <c r="AC53" s="578" t="str">
        <f t="shared" si="11"/>
        <v/>
      </c>
      <c r="AD53" s="574"/>
      <c r="AE53" s="578" t="str">
        <f t="shared" si="12"/>
        <v/>
      </c>
      <c r="AF53" s="574"/>
      <c r="AG53" s="578" t="str">
        <f t="shared" si="13"/>
        <v/>
      </c>
      <c r="AH53" s="574"/>
      <c r="AI53" s="578" t="str">
        <f t="shared" si="14"/>
        <v/>
      </c>
      <c r="AJ53" s="574">
        <v>220</v>
      </c>
      <c r="AK53" s="578">
        <f t="shared" si="15"/>
        <v>733.33333333333337</v>
      </c>
      <c r="AL53" s="574"/>
      <c r="AM53" s="578" t="str">
        <f t="shared" si="16"/>
        <v/>
      </c>
      <c r="AN53" s="574">
        <v>862</v>
      </c>
      <c r="AO53" s="578">
        <f t="shared" si="17"/>
        <v>2873.3333333333335</v>
      </c>
      <c r="AP53" s="574">
        <v>70867</v>
      </c>
      <c r="AQ53" s="578">
        <f t="shared" si="18"/>
        <v>236223.33333333334</v>
      </c>
    </row>
    <row r="54" spans="1:43">
      <c r="A54" s="576"/>
      <c r="B54" s="756">
        <v>0.83</v>
      </c>
      <c r="D54" s="574">
        <v>14026</v>
      </c>
      <c r="E54" s="578">
        <f t="shared" si="0"/>
        <v>16898.795180722893</v>
      </c>
      <c r="F54" s="574">
        <v>11887</v>
      </c>
      <c r="G54" s="578">
        <f t="shared" si="0"/>
        <v>14321.686746987953</v>
      </c>
      <c r="H54" s="574"/>
      <c r="I54" s="578" t="str">
        <f t="shared" si="1"/>
        <v/>
      </c>
      <c r="J54" s="574">
        <v>255828</v>
      </c>
      <c r="K54" s="578">
        <f t="shared" si="2"/>
        <v>308226.50602409639</v>
      </c>
      <c r="L54" s="574"/>
      <c r="M54" s="578" t="str">
        <f t="shared" si="3"/>
        <v/>
      </c>
      <c r="N54" s="574">
        <v>89</v>
      </c>
      <c r="O54" s="578">
        <f t="shared" si="4"/>
        <v>107.22891566265061</v>
      </c>
      <c r="P54" s="574">
        <v>2024</v>
      </c>
      <c r="Q54" s="578">
        <f t="shared" si="5"/>
        <v>2438.5542168674701</v>
      </c>
      <c r="R54" s="574">
        <v>34</v>
      </c>
      <c r="S54" s="578">
        <f t="shared" si="6"/>
        <v>40.963855421686752</v>
      </c>
      <c r="T54" s="574"/>
      <c r="U54" s="578" t="str">
        <f t="shared" si="7"/>
        <v/>
      </c>
      <c r="V54" s="574"/>
      <c r="W54" s="578" t="str">
        <f t="shared" si="8"/>
        <v/>
      </c>
      <c r="X54" s="574"/>
      <c r="Y54" s="578" t="str">
        <f t="shared" si="9"/>
        <v/>
      </c>
      <c r="Z54" s="574"/>
      <c r="AA54" s="578" t="str">
        <f t="shared" si="10"/>
        <v/>
      </c>
      <c r="AB54" s="574"/>
      <c r="AC54" s="578" t="str">
        <f t="shared" si="11"/>
        <v/>
      </c>
      <c r="AD54" s="574"/>
      <c r="AE54" s="578" t="str">
        <f t="shared" si="12"/>
        <v/>
      </c>
      <c r="AF54" s="574"/>
      <c r="AG54" s="578" t="str">
        <f t="shared" si="13"/>
        <v/>
      </c>
      <c r="AH54" s="574"/>
      <c r="AI54" s="578" t="str">
        <f t="shared" si="14"/>
        <v/>
      </c>
      <c r="AJ54" s="574">
        <v>7</v>
      </c>
      <c r="AK54" s="578">
        <f t="shared" si="15"/>
        <v>8.4337349397590362</v>
      </c>
      <c r="AL54" s="574"/>
      <c r="AM54" s="578" t="str">
        <f t="shared" si="16"/>
        <v/>
      </c>
      <c r="AN54" s="574">
        <v>2086</v>
      </c>
      <c r="AO54" s="578">
        <f t="shared" si="17"/>
        <v>2513.2530120481929</v>
      </c>
      <c r="AP54" s="574">
        <v>271955</v>
      </c>
      <c r="AQ54" s="578">
        <f t="shared" si="18"/>
        <v>327656.6265060241</v>
      </c>
    </row>
    <row r="55" spans="1:43">
      <c r="A55" s="576"/>
      <c r="B55" s="756">
        <v>2.44</v>
      </c>
      <c r="D55" s="574">
        <v>49946</v>
      </c>
      <c r="E55" s="578">
        <f t="shared" si="0"/>
        <v>20469.672131147541</v>
      </c>
      <c r="F55" s="574">
        <v>52699</v>
      </c>
      <c r="G55" s="578">
        <f t="shared" si="0"/>
        <v>21597.950819672133</v>
      </c>
      <c r="H55" s="574"/>
      <c r="I55" s="578" t="str">
        <f t="shared" si="1"/>
        <v/>
      </c>
      <c r="J55" s="574">
        <v>943793</v>
      </c>
      <c r="K55" s="578">
        <f t="shared" si="2"/>
        <v>386800.40983606561</v>
      </c>
      <c r="L55" s="574"/>
      <c r="M55" s="578" t="str">
        <f t="shared" si="3"/>
        <v/>
      </c>
      <c r="N55" s="574">
        <v>541</v>
      </c>
      <c r="O55" s="578">
        <f t="shared" si="4"/>
        <v>221.72131147540983</v>
      </c>
      <c r="P55" s="574">
        <v>1863</v>
      </c>
      <c r="Q55" s="578">
        <f t="shared" si="5"/>
        <v>763.52459016393448</v>
      </c>
      <c r="R55" s="574">
        <v>452</v>
      </c>
      <c r="S55" s="578">
        <f t="shared" si="6"/>
        <v>185.24590163934425</v>
      </c>
      <c r="T55" s="574"/>
      <c r="U55" s="578" t="str">
        <f t="shared" si="7"/>
        <v/>
      </c>
      <c r="V55" s="574">
        <v>73</v>
      </c>
      <c r="W55" s="578">
        <f t="shared" si="8"/>
        <v>29.918032786885245</v>
      </c>
      <c r="X55" s="574"/>
      <c r="Y55" s="578" t="str">
        <f t="shared" si="9"/>
        <v/>
      </c>
      <c r="Z55" s="574"/>
      <c r="AA55" s="578" t="str">
        <f t="shared" si="10"/>
        <v/>
      </c>
      <c r="AB55" s="574"/>
      <c r="AC55" s="578" t="str">
        <f t="shared" si="11"/>
        <v/>
      </c>
      <c r="AD55" s="574"/>
      <c r="AE55" s="578" t="str">
        <f t="shared" si="12"/>
        <v/>
      </c>
      <c r="AF55" s="574"/>
      <c r="AG55" s="578" t="str">
        <f t="shared" si="13"/>
        <v/>
      </c>
      <c r="AH55" s="574"/>
      <c r="AI55" s="578" t="str">
        <f t="shared" si="14"/>
        <v/>
      </c>
      <c r="AJ55" s="574">
        <v>2236</v>
      </c>
      <c r="AK55" s="578">
        <f t="shared" si="15"/>
        <v>916.39344262295083</v>
      </c>
      <c r="AL55" s="574"/>
      <c r="AM55" s="578" t="str">
        <f t="shared" si="16"/>
        <v/>
      </c>
      <c r="AN55" s="574">
        <v>8514</v>
      </c>
      <c r="AO55" s="578">
        <f t="shared" si="17"/>
        <v>3489.344262295082</v>
      </c>
      <c r="AP55" s="574">
        <v>1010171</v>
      </c>
      <c r="AQ55" s="578">
        <f t="shared" si="18"/>
        <v>414004.50819672132</v>
      </c>
    </row>
    <row r="56" spans="1:43">
      <c r="A56" s="587"/>
      <c r="B56" s="581">
        <v>0.47</v>
      </c>
      <c r="D56" s="579">
        <v>486</v>
      </c>
      <c r="E56" s="578">
        <f t="shared" si="0"/>
        <v>1034.0425531914893</v>
      </c>
      <c r="F56" s="579"/>
      <c r="G56" s="578" t="str">
        <f t="shared" si="0"/>
        <v/>
      </c>
      <c r="H56" s="579"/>
      <c r="I56" s="578" t="str">
        <f t="shared" si="1"/>
        <v/>
      </c>
      <c r="J56" s="579">
        <v>82131</v>
      </c>
      <c r="K56" s="578">
        <f t="shared" si="2"/>
        <v>174746.80851063831</v>
      </c>
      <c r="L56" s="579"/>
      <c r="M56" s="578" t="str">
        <f t="shared" si="3"/>
        <v/>
      </c>
      <c r="N56" s="579"/>
      <c r="O56" s="578" t="str">
        <f t="shared" si="4"/>
        <v/>
      </c>
      <c r="P56" s="579">
        <v>36</v>
      </c>
      <c r="Q56" s="578">
        <f t="shared" si="5"/>
        <v>76.59574468085107</v>
      </c>
      <c r="R56" s="579">
        <v>148</v>
      </c>
      <c r="S56" s="578">
        <f t="shared" si="6"/>
        <v>314.89361702127661</v>
      </c>
      <c r="T56" s="579"/>
      <c r="U56" s="578" t="str">
        <f t="shared" si="7"/>
        <v/>
      </c>
      <c r="V56" s="579"/>
      <c r="W56" s="578" t="str">
        <f t="shared" si="8"/>
        <v/>
      </c>
      <c r="X56" s="579"/>
      <c r="Y56" s="578" t="str">
        <f t="shared" si="9"/>
        <v/>
      </c>
      <c r="Z56" s="579"/>
      <c r="AA56" s="578" t="str">
        <f t="shared" si="10"/>
        <v/>
      </c>
      <c r="AB56" s="579"/>
      <c r="AC56" s="578" t="str">
        <f t="shared" si="11"/>
        <v/>
      </c>
      <c r="AD56" s="579"/>
      <c r="AE56" s="578" t="str">
        <f t="shared" si="12"/>
        <v/>
      </c>
      <c r="AF56" s="579"/>
      <c r="AG56" s="578" t="str">
        <f t="shared" si="13"/>
        <v/>
      </c>
      <c r="AH56" s="579"/>
      <c r="AI56" s="578" t="str">
        <f t="shared" si="14"/>
        <v/>
      </c>
      <c r="AJ56" s="579">
        <v>980</v>
      </c>
      <c r="AK56" s="578">
        <f t="shared" si="15"/>
        <v>2085.1063829787236</v>
      </c>
      <c r="AL56" s="579"/>
      <c r="AM56" s="578" t="str">
        <f t="shared" si="16"/>
        <v/>
      </c>
      <c r="AN56" s="579"/>
      <c r="AO56" s="578" t="str">
        <f t="shared" si="17"/>
        <v/>
      </c>
      <c r="AP56" s="579">
        <v>83295</v>
      </c>
      <c r="AQ56" s="578">
        <f t="shared" si="18"/>
        <v>177223.40425531915</v>
      </c>
    </row>
    <row r="57" spans="1:43">
      <c r="A57" s="587"/>
      <c r="B57" s="581">
        <v>2.14</v>
      </c>
      <c r="D57" s="579"/>
      <c r="E57" s="578" t="str">
        <f t="shared" si="0"/>
        <v/>
      </c>
      <c r="F57" s="579"/>
      <c r="G57" s="578" t="str">
        <f t="shared" si="0"/>
        <v/>
      </c>
      <c r="H57" s="579"/>
      <c r="I57" s="578" t="str">
        <f t="shared" si="1"/>
        <v/>
      </c>
      <c r="J57" s="579">
        <v>509030</v>
      </c>
      <c r="K57" s="578">
        <f t="shared" si="2"/>
        <v>237864.48598130839</v>
      </c>
      <c r="L57" s="579"/>
      <c r="M57" s="578" t="str">
        <f t="shared" si="3"/>
        <v/>
      </c>
      <c r="N57" s="579">
        <v>448</v>
      </c>
      <c r="O57" s="578">
        <f t="shared" si="4"/>
        <v>209.34579439252335</v>
      </c>
      <c r="P57" s="579">
        <v>9878</v>
      </c>
      <c r="Q57" s="578">
        <f t="shared" si="5"/>
        <v>4615.8878504672894</v>
      </c>
      <c r="R57" s="579"/>
      <c r="S57" s="578" t="str">
        <f t="shared" si="6"/>
        <v/>
      </c>
      <c r="T57" s="579"/>
      <c r="U57" s="578" t="str">
        <f t="shared" si="7"/>
        <v/>
      </c>
      <c r="V57" s="579"/>
      <c r="W57" s="578" t="str">
        <f t="shared" si="8"/>
        <v/>
      </c>
      <c r="X57" s="579"/>
      <c r="Y57" s="578" t="str">
        <f t="shared" si="9"/>
        <v/>
      </c>
      <c r="Z57" s="579">
        <v>43</v>
      </c>
      <c r="AA57" s="578">
        <f t="shared" si="10"/>
        <v>20.093457943925234</v>
      </c>
      <c r="AB57" s="579"/>
      <c r="AC57" s="578" t="str">
        <f t="shared" si="11"/>
        <v/>
      </c>
      <c r="AD57" s="579"/>
      <c r="AE57" s="578" t="str">
        <f t="shared" si="12"/>
        <v/>
      </c>
      <c r="AF57" s="579"/>
      <c r="AG57" s="578" t="str">
        <f t="shared" si="13"/>
        <v/>
      </c>
      <c r="AH57" s="579"/>
      <c r="AI57" s="578" t="str">
        <f t="shared" si="14"/>
        <v/>
      </c>
      <c r="AJ57" s="579">
        <v>4139</v>
      </c>
      <c r="AK57" s="578">
        <f t="shared" si="15"/>
        <v>1934.1121495327102</v>
      </c>
      <c r="AL57" s="579"/>
      <c r="AM57" s="578" t="str">
        <f t="shared" si="16"/>
        <v/>
      </c>
      <c r="AN57" s="579"/>
      <c r="AO57" s="578" t="str">
        <f t="shared" si="17"/>
        <v/>
      </c>
      <c r="AP57" s="579">
        <v>523538</v>
      </c>
      <c r="AQ57" s="578">
        <f t="shared" si="18"/>
        <v>244643.92523364484</v>
      </c>
    </row>
    <row r="58" spans="1:43">
      <c r="A58" s="587"/>
      <c r="B58" s="581">
        <v>2.8</v>
      </c>
      <c r="D58" s="579">
        <v>19026</v>
      </c>
      <c r="E58" s="578">
        <f t="shared" si="0"/>
        <v>6795</v>
      </c>
      <c r="F58" s="579"/>
      <c r="G58" s="578" t="str">
        <f t="shared" si="0"/>
        <v/>
      </c>
      <c r="H58" s="579"/>
      <c r="I58" s="578" t="str">
        <f t="shared" si="1"/>
        <v/>
      </c>
      <c r="J58" s="579">
        <v>1235622</v>
      </c>
      <c r="K58" s="578">
        <f t="shared" si="2"/>
        <v>441293.57142857148</v>
      </c>
      <c r="L58" s="579"/>
      <c r="M58" s="578" t="str">
        <f t="shared" si="3"/>
        <v/>
      </c>
      <c r="N58" s="579"/>
      <c r="O58" s="578" t="str">
        <f t="shared" si="4"/>
        <v/>
      </c>
      <c r="P58" s="579">
        <v>1127</v>
      </c>
      <c r="Q58" s="578">
        <f t="shared" si="5"/>
        <v>402.5</v>
      </c>
      <c r="R58" s="579"/>
      <c r="S58" s="578" t="str">
        <f t="shared" si="6"/>
        <v/>
      </c>
      <c r="T58" s="579"/>
      <c r="U58" s="578" t="str">
        <f t="shared" si="7"/>
        <v/>
      </c>
      <c r="V58" s="579"/>
      <c r="W58" s="578" t="str">
        <f t="shared" si="8"/>
        <v/>
      </c>
      <c r="X58" s="579"/>
      <c r="Y58" s="578" t="str">
        <f t="shared" si="9"/>
        <v/>
      </c>
      <c r="Z58" s="579"/>
      <c r="AA58" s="578" t="str">
        <f t="shared" si="10"/>
        <v/>
      </c>
      <c r="AB58" s="579"/>
      <c r="AC58" s="578" t="str">
        <f t="shared" si="11"/>
        <v/>
      </c>
      <c r="AD58" s="579"/>
      <c r="AE58" s="578" t="str">
        <f t="shared" si="12"/>
        <v/>
      </c>
      <c r="AF58" s="579"/>
      <c r="AG58" s="578" t="str">
        <f t="shared" si="13"/>
        <v/>
      </c>
      <c r="AH58" s="579"/>
      <c r="AI58" s="578" t="str">
        <f t="shared" si="14"/>
        <v/>
      </c>
      <c r="AJ58" s="579">
        <v>1819</v>
      </c>
      <c r="AK58" s="578">
        <f t="shared" si="15"/>
        <v>649.64285714285722</v>
      </c>
      <c r="AL58" s="579"/>
      <c r="AM58" s="578" t="str">
        <f t="shared" si="16"/>
        <v/>
      </c>
      <c r="AN58" s="579"/>
      <c r="AO58" s="578" t="str">
        <f t="shared" si="17"/>
        <v/>
      </c>
      <c r="AP58" s="579">
        <v>1238568</v>
      </c>
      <c r="AQ58" s="578">
        <f t="shared" si="18"/>
        <v>442345.71428571432</v>
      </c>
    </row>
    <row r="59" spans="1:43">
      <c r="A59" s="587"/>
      <c r="B59" s="581">
        <v>0.77</v>
      </c>
      <c r="D59" s="579"/>
      <c r="E59" s="578" t="str">
        <f t="shared" si="0"/>
        <v/>
      </c>
      <c r="F59" s="579"/>
      <c r="G59" s="578" t="str">
        <f t="shared" si="0"/>
        <v/>
      </c>
      <c r="H59" s="579"/>
      <c r="I59" s="578" t="str">
        <f t="shared" si="1"/>
        <v/>
      </c>
      <c r="J59" s="579">
        <v>130037</v>
      </c>
      <c r="K59" s="578">
        <f t="shared" si="2"/>
        <v>168879.22077922078</v>
      </c>
      <c r="L59" s="579"/>
      <c r="M59" s="578" t="str">
        <f t="shared" si="3"/>
        <v/>
      </c>
      <c r="N59" s="579">
        <v>213</v>
      </c>
      <c r="O59" s="578">
        <f t="shared" si="4"/>
        <v>276.6233766233766</v>
      </c>
      <c r="P59" s="579">
        <v>1250</v>
      </c>
      <c r="Q59" s="578">
        <f t="shared" si="5"/>
        <v>1623.3766233766232</v>
      </c>
      <c r="R59" s="579"/>
      <c r="S59" s="578" t="str">
        <f t="shared" si="6"/>
        <v/>
      </c>
      <c r="T59" s="579"/>
      <c r="U59" s="578" t="str">
        <f t="shared" si="7"/>
        <v/>
      </c>
      <c r="V59" s="579"/>
      <c r="W59" s="578" t="str">
        <f t="shared" si="8"/>
        <v/>
      </c>
      <c r="X59" s="579"/>
      <c r="Y59" s="578" t="str">
        <f t="shared" si="9"/>
        <v/>
      </c>
      <c r="Z59" s="579"/>
      <c r="AA59" s="578" t="str">
        <f t="shared" si="10"/>
        <v/>
      </c>
      <c r="AB59" s="579"/>
      <c r="AC59" s="578" t="str">
        <f t="shared" si="11"/>
        <v/>
      </c>
      <c r="AD59" s="579"/>
      <c r="AE59" s="578" t="str">
        <f t="shared" si="12"/>
        <v/>
      </c>
      <c r="AF59" s="579"/>
      <c r="AG59" s="578" t="str">
        <f t="shared" si="13"/>
        <v/>
      </c>
      <c r="AH59" s="579"/>
      <c r="AI59" s="578" t="str">
        <f t="shared" si="14"/>
        <v/>
      </c>
      <c r="AJ59" s="579"/>
      <c r="AK59" s="578" t="str">
        <f t="shared" si="15"/>
        <v/>
      </c>
      <c r="AL59" s="579"/>
      <c r="AM59" s="578" t="str">
        <f t="shared" si="16"/>
        <v/>
      </c>
      <c r="AN59" s="579"/>
      <c r="AO59" s="578" t="str">
        <f t="shared" si="17"/>
        <v/>
      </c>
      <c r="AP59" s="579">
        <v>131500</v>
      </c>
      <c r="AQ59" s="578">
        <f t="shared" si="18"/>
        <v>170779.22077922078</v>
      </c>
    </row>
    <row r="60" spans="1:43">
      <c r="A60" s="587"/>
      <c r="B60" s="581">
        <v>4.1209606409280903</v>
      </c>
      <c r="D60" s="579">
        <v>5283.2829000000002</v>
      </c>
      <c r="E60" s="578">
        <f t="shared" si="0"/>
        <v>1282.0512886068577</v>
      </c>
      <c r="F60" s="579">
        <v>44256.014900000002</v>
      </c>
      <c r="G60" s="578">
        <f t="shared" si="0"/>
        <v>10739.247169813543</v>
      </c>
      <c r="H60" s="579"/>
      <c r="I60" s="578" t="str">
        <f t="shared" si="1"/>
        <v/>
      </c>
      <c r="J60" s="579"/>
      <c r="K60" s="578" t="str">
        <f t="shared" si="2"/>
        <v/>
      </c>
      <c r="L60" s="579"/>
      <c r="M60" s="578" t="str">
        <f t="shared" si="3"/>
        <v/>
      </c>
      <c r="N60" s="579"/>
      <c r="O60" s="578" t="str">
        <f t="shared" si="4"/>
        <v/>
      </c>
      <c r="P60" s="579">
        <v>2070.7862</v>
      </c>
      <c r="Q60" s="578">
        <f t="shared" si="5"/>
        <v>502.50084396186656</v>
      </c>
      <c r="R60" s="579">
        <v>248.93350000000001</v>
      </c>
      <c r="S60" s="578">
        <f t="shared" si="6"/>
        <v>60.406667689972686</v>
      </c>
      <c r="T60" s="579"/>
      <c r="U60" s="578" t="str">
        <f t="shared" si="7"/>
        <v/>
      </c>
      <c r="V60" s="579">
        <v>405.55059999999997</v>
      </c>
      <c r="W60" s="578">
        <f t="shared" si="8"/>
        <v>98.411665467560752</v>
      </c>
      <c r="X60" s="579"/>
      <c r="Y60" s="578" t="str">
        <f t="shared" si="9"/>
        <v/>
      </c>
      <c r="Z60" s="579"/>
      <c r="AA60" s="578" t="str">
        <f t="shared" si="10"/>
        <v/>
      </c>
      <c r="AB60" s="579"/>
      <c r="AC60" s="578" t="str">
        <f t="shared" si="11"/>
        <v/>
      </c>
      <c r="AD60" s="579"/>
      <c r="AE60" s="578" t="str">
        <f t="shared" si="12"/>
        <v/>
      </c>
      <c r="AF60" s="579"/>
      <c r="AG60" s="578" t="str">
        <f t="shared" si="13"/>
        <v/>
      </c>
      <c r="AH60" s="579"/>
      <c r="AI60" s="578" t="str">
        <f t="shared" si="14"/>
        <v/>
      </c>
      <c r="AJ60" s="579">
        <v>5887.7118</v>
      </c>
      <c r="AK60" s="578">
        <f t="shared" si="15"/>
        <v>1428.7231335152999</v>
      </c>
      <c r="AL60" s="579"/>
      <c r="AM60" s="578" t="str">
        <f t="shared" si="16"/>
        <v/>
      </c>
      <c r="AN60" s="579"/>
      <c r="AO60" s="578" t="str">
        <f t="shared" si="17"/>
        <v/>
      </c>
      <c r="AP60" s="579">
        <v>52868.997000000003</v>
      </c>
      <c r="AQ60" s="578">
        <f t="shared" si="18"/>
        <v>12829.289480448244</v>
      </c>
    </row>
    <row r="61" spans="1:43">
      <c r="A61" s="587"/>
      <c r="B61" s="581">
        <v>2.3026</v>
      </c>
      <c r="D61" s="579">
        <v>444</v>
      </c>
      <c r="E61" s="578">
        <f t="shared" si="0"/>
        <v>192.82550160687919</v>
      </c>
      <c r="F61" s="579">
        <v>1925</v>
      </c>
      <c r="G61" s="578">
        <f t="shared" si="0"/>
        <v>836.01146530009555</v>
      </c>
      <c r="H61" s="579"/>
      <c r="I61" s="578" t="str">
        <f t="shared" si="1"/>
        <v/>
      </c>
      <c r="J61" s="579"/>
      <c r="K61" s="578" t="str">
        <f t="shared" si="2"/>
        <v/>
      </c>
      <c r="L61" s="579"/>
      <c r="M61" s="578" t="str">
        <f t="shared" si="3"/>
        <v/>
      </c>
      <c r="N61" s="579">
        <v>840</v>
      </c>
      <c r="O61" s="578">
        <f t="shared" si="4"/>
        <v>364.8050030400417</v>
      </c>
      <c r="P61" s="579">
        <v>4511</v>
      </c>
      <c r="Q61" s="578">
        <f t="shared" si="5"/>
        <v>1959.089724659081</v>
      </c>
      <c r="R61" s="579"/>
      <c r="S61" s="578" t="str">
        <f t="shared" si="6"/>
        <v/>
      </c>
      <c r="T61" s="579">
        <v>1230</v>
      </c>
      <c r="U61" s="578">
        <f t="shared" si="7"/>
        <v>534.17875445148968</v>
      </c>
      <c r="V61" s="579"/>
      <c r="W61" s="578" t="str">
        <f t="shared" si="8"/>
        <v/>
      </c>
      <c r="X61" s="579"/>
      <c r="Y61" s="578" t="str">
        <f t="shared" si="9"/>
        <v/>
      </c>
      <c r="Z61" s="579"/>
      <c r="AA61" s="578" t="str">
        <f t="shared" si="10"/>
        <v/>
      </c>
      <c r="AB61" s="579"/>
      <c r="AC61" s="578" t="str">
        <f t="shared" si="11"/>
        <v/>
      </c>
      <c r="AD61" s="579">
        <v>373171</v>
      </c>
      <c r="AE61" s="578">
        <f t="shared" si="12"/>
        <v>162065.05689220881</v>
      </c>
      <c r="AF61" s="579"/>
      <c r="AG61" s="578" t="str">
        <f t="shared" si="13"/>
        <v/>
      </c>
      <c r="AH61" s="579"/>
      <c r="AI61" s="578" t="str">
        <f t="shared" si="14"/>
        <v/>
      </c>
      <c r="AJ61" s="579">
        <v>166</v>
      </c>
      <c r="AK61" s="578">
        <f t="shared" si="15"/>
        <v>72.092417267436815</v>
      </c>
      <c r="AL61" s="579"/>
      <c r="AM61" s="578" t="str">
        <f t="shared" si="16"/>
        <v/>
      </c>
      <c r="AN61" s="579">
        <v>3587</v>
      </c>
      <c r="AO61" s="578">
        <f t="shared" si="17"/>
        <v>1557.8042213150352</v>
      </c>
      <c r="AP61" s="579">
        <v>385430</v>
      </c>
      <c r="AQ61" s="578">
        <f t="shared" si="18"/>
        <v>167389.038478242</v>
      </c>
    </row>
    <row r="62" spans="1:43">
      <c r="A62" s="587"/>
      <c r="B62" s="581">
        <v>59.6</v>
      </c>
      <c r="D62" s="579">
        <v>395059</v>
      </c>
      <c r="E62" s="578">
        <f t="shared" si="0"/>
        <v>6628.5067114093954</v>
      </c>
      <c r="F62" s="579"/>
      <c r="G62" s="578" t="str">
        <f t="shared" si="0"/>
        <v/>
      </c>
      <c r="H62" s="579"/>
      <c r="I62" s="578" t="str">
        <f t="shared" si="1"/>
        <v/>
      </c>
      <c r="J62" s="579"/>
      <c r="K62" s="578" t="str">
        <f t="shared" si="2"/>
        <v/>
      </c>
      <c r="L62" s="579"/>
      <c r="M62" s="578" t="str">
        <f t="shared" si="3"/>
        <v/>
      </c>
      <c r="N62" s="579">
        <v>683</v>
      </c>
      <c r="O62" s="578">
        <f t="shared" si="4"/>
        <v>11.45973154362416</v>
      </c>
      <c r="P62" s="579">
        <v>57181</v>
      </c>
      <c r="Q62" s="578">
        <f t="shared" si="5"/>
        <v>959.41275167785227</v>
      </c>
      <c r="R62" s="579">
        <v>15625</v>
      </c>
      <c r="S62" s="578">
        <f t="shared" si="6"/>
        <v>262.16442953020135</v>
      </c>
      <c r="T62" s="579"/>
      <c r="U62" s="578" t="str">
        <f t="shared" si="7"/>
        <v/>
      </c>
      <c r="V62" s="579">
        <v>79890</v>
      </c>
      <c r="W62" s="578">
        <f t="shared" si="8"/>
        <v>1340.4362416107383</v>
      </c>
      <c r="X62" s="579">
        <v>34683</v>
      </c>
      <c r="Y62" s="578">
        <f t="shared" si="9"/>
        <v>581.92953020134223</v>
      </c>
      <c r="Z62" s="579">
        <v>2624</v>
      </c>
      <c r="AA62" s="578">
        <f t="shared" si="10"/>
        <v>44.026845637583889</v>
      </c>
      <c r="AB62" s="579"/>
      <c r="AC62" s="578" t="str">
        <f t="shared" si="11"/>
        <v/>
      </c>
      <c r="AD62" s="579"/>
      <c r="AE62" s="578" t="str">
        <f t="shared" si="12"/>
        <v/>
      </c>
      <c r="AF62" s="579"/>
      <c r="AG62" s="578" t="str">
        <f t="shared" si="13"/>
        <v/>
      </c>
      <c r="AH62" s="579"/>
      <c r="AI62" s="578" t="str">
        <f t="shared" si="14"/>
        <v/>
      </c>
      <c r="AJ62" s="579">
        <v>8398</v>
      </c>
      <c r="AK62" s="578">
        <f t="shared" si="15"/>
        <v>140.90604026845637</v>
      </c>
      <c r="AL62" s="579"/>
      <c r="AM62" s="578" t="str">
        <f t="shared" si="16"/>
        <v/>
      </c>
      <c r="AN62" s="579">
        <v>70016</v>
      </c>
      <c r="AO62" s="578">
        <f t="shared" si="17"/>
        <v>1174.765100671141</v>
      </c>
      <c r="AP62" s="579">
        <v>269100</v>
      </c>
      <c r="AQ62" s="578">
        <f t="shared" si="18"/>
        <v>4515.1006711409391</v>
      </c>
    </row>
    <row r="63" spans="1:43">
      <c r="A63" s="587"/>
      <c r="B63" s="581">
        <v>18.05</v>
      </c>
      <c r="D63" s="579">
        <v>10869</v>
      </c>
      <c r="E63" s="578">
        <f t="shared" si="0"/>
        <v>602.1606648199446</v>
      </c>
      <c r="F63" s="579">
        <v>438285</v>
      </c>
      <c r="G63" s="578">
        <f t="shared" si="0"/>
        <v>24281.717451523546</v>
      </c>
      <c r="H63" s="579"/>
      <c r="I63" s="578" t="str">
        <f t="shared" si="1"/>
        <v/>
      </c>
      <c r="J63" s="579"/>
      <c r="K63" s="578" t="str">
        <f t="shared" si="2"/>
        <v/>
      </c>
      <c r="L63" s="579"/>
      <c r="M63" s="578" t="str">
        <f t="shared" si="3"/>
        <v/>
      </c>
      <c r="N63" s="579">
        <v>20107</v>
      </c>
      <c r="O63" s="578">
        <f t="shared" si="4"/>
        <v>1113.961218836565</v>
      </c>
      <c r="P63" s="579">
        <v>48436</v>
      </c>
      <c r="Q63" s="578">
        <f t="shared" si="5"/>
        <v>2683.4349030470912</v>
      </c>
      <c r="R63" s="579">
        <v>3484</v>
      </c>
      <c r="S63" s="578">
        <f t="shared" si="6"/>
        <v>193.01939058171743</v>
      </c>
      <c r="T63" s="579">
        <v>4221</v>
      </c>
      <c r="U63" s="578">
        <f t="shared" si="7"/>
        <v>233.85041551246536</v>
      </c>
      <c r="V63" s="579"/>
      <c r="W63" s="578" t="str">
        <f t="shared" si="8"/>
        <v/>
      </c>
      <c r="X63" s="579"/>
      <c r="Y63" s="578" t="str">
        <f t="shared" si="9"/>
        <v/>
      </c>
      <c r="Z63" s="579"/>
      <c r="AA63" s="578" t="str">
        <f t="shared" si="10"/>
        <v/>
      </c>
      <c r="AB63" s="579"/>
      <c r="AC63" s="578" t="str">
        <f t="shared" si="11"/>
        <v/>
      </c>
      <c r="AD63" s="579"/>
      <c r="AE63" s="578" t="str">
        <f t="shared" si="12"/>
        <v/>
      </c>
      <c r="AF63" s="579"/>
      <c r="AG63" s="578" t="str">
        <f t="shared" si="13"/>
        <v/>
      </c>
      <c r="AH63" s="579"/>
      <c r="AI63" s="578" t="str">
        <f t="shared" si="14"/>
        <v/>
      </c>
      <c r="AJ63" s="579">
        <v>22964</v>
      </c>
      <c r="AK63" s="578">
        <f t="shared" si="15"/>
        <v>1272.2437673130194</v>
      </c>
      <c r="AL63" s="579"/>
      <c r="AM63" s="578" t="str">
        <f t="shared" si="16"/>
        <v/>
      </c>
      <c r="AN63" s="579"/>
      <c r="AO63" s="578" t="str">
        <f t="shared" si="17"/>
        <v/>
      </c>
      <c r="AP63" s="579">
        <v>537497</v>
      </c>
      <c r="AQ63" s="578">
        <f t="shared" si="18"/>
        <v>29778.227146814403</v>
      </c>
    </row>
    <row r="64" spans="1:43">
      <c r="A64" s="587"/>
      <c r="B64" s="581">
        <v>0.15501346153846199</v>
      </c>
      <c r="D64" s="579">
        <v>325.97000000000003</v>
      </c>
      <c r="E64" s="578">
        <f t="shared" si="0"/>
        <v>2102.849628444174</v>
      </c>
      <c r="F64" s="579"/>
      <c r="G64" s="578" t="str">
        <f t="shared" si="0"/>
        <v/>
      </c>
      <c r="H64" s="579"/>
      <c r="I64" s="578" t="str">
        <f t="shared" si="1"/>
        <v/>
      </c>
      <c r="J64" s="579">
        <v>35924.879999999997</v>
      </c>
      <c r="K64" s="578">
        <f t="shared" si="2"/>
        <v>231753.29189772531</v>
      </c>
      <c r="L64" s="579"/>
      <c r="M64" s="578" t="str">
        <f t="shared" si="3"/>
        <v/>
      </c>
      <c r="N64" s="579"/>
      <c r="O64" s="578" t="str">
        <f t="shared" si="4"/>
        <v/>
      </c>
      <c r="P64" s="579"/>
      <c r="Q64" s="578" t="str">
        <f t="shared" si="5"/>
        <v/>
      </c>
      <c r="R64" s="579"/>
      <c r="S64" s="578" t="str">
        <f t="shared" si="6"/>
        <v/>
      </c>
      <c r="T64" s="579"/>
      <c r="U64" s="578" t="str">
        <f t="shared" si="7"/>
        <v/>
      </c>
      <c r="V64" s="579"/>
      <c r="W64" s="578" t="str">
        <f t="shared" si="8"/>
        <v/>
      </c>
      <c r="X64" s="579"/>
      <c r="Y64" s="578" t="str">
        <f t="shared" si="9"/>
        <v/>
      </c>
      <c r="Z64" s="579"/>
      <c r="AA64" s="578" t="str">
        <f t="shared" si="10"/>
        <v/>
      </c>
      <c r="AB64" s="579"/>
      <c r="AC64" s="578" t="str">
        <f t="shared" si="11"/>
        <v/>
      </c>
      <c r="AD64" s="579"/>
      <c r="AE64" s="578" t="str">
        <f t="shared" si="12"/>
        <v/>
      </c>
      <c r="AF64" s="579"/>
      <c r="AG64" s="578" t="str">
        <f t="shared" si="13"/>
        <v/>
      </c>
      <c r="AH64" s="579"/>
      <c r="AI64" s="578" t="str">
        <f t="shared" si="14"/>
        <v/>
      </c>
      <c r="AJ64" s="579"/>
      <c r="AK64" s="578" t="str">
        <f t="shared" si="15"/>
        <v/>
      </c>
      <c r="AL64" s="579"/>
      <c r="AM64" s="578" t="str">
        <f t="shared" si="16"/>
        <v/>
      </c>
      <c r="AN64" s="579"/>
      <c r="AO64" s="578" t="str">
        <f t="shared" si="17"/>
        <v/>
      </c>
      <c r="AP64" s="579">
        <v>35924.879999999997</v>
      </c>
      <c r="AQ64" s="578">
        <f t="shared" si="18"/>
        <v>231753.29189772531</v>
      </c>
    </row>
    <row r="65" spans="1:43">
      <c r="A65" s="587"/>
      <c r="B65" s="581">
        <v>0.97</v>
      </c>
      <c r="D65" s="579">
        <v>1506</v>
      </c>
      <c r="E65" s="578">
        <f t="shared" si="0"/>
        <v>1552.5773195876288</v>
      </c>
      <c r="F65" s="579"/>
      <c r="G65" s="578" t="str">
        <f t="shared" si="0"/>
        <v/>
      </c>
      <c r="H65" s="579"/>
      <c r="I65" s="578" t="str">
        <f t="shared" si="1"/>
        <v/>
      </c>
      <c r="J65" s="579">
        <v>400467</v>
      </c>
      <c r="K65" s="578">
        <f t="shared" si="2"/>
        <v>412852.57731958764</v>
      </c>
      <c r="L65" s="579"/>
      <c r="M65" s="578" t="str">
        <f t="shared" si="3"/>
        <v/>
      </c>
      <c r="N65" s="579">
        <v>59</v>
      </c>
      <c r="O65" s="578">
        <f t="shared" si="4"/>
        <v>60.824742268041241</v>
      </c>
      <c r="P65" s="579">
        <v>1628</v>
      </c>
      <c r="Q65" s="578">
        <f t="shared" si="5"/>
        <v>1678.3505154639176</v>
      </c>
      <c r="R65" s="579"/>
      <c r="S65" s="578" t="str">
        <f t="shared" si="6"/>
        <v/>
      </c>
      <c r="T65" s="579"/>
      <c r="U65" s="578" t="str">
        <f t="shared" si="7"/>
        <v/>
      </c>
      <c r="V65" s="579"/>
      <c r="W65" s="578" t="str">
        <f t="shared" si="8"/>
        <v/>
      </c>
      <c r="X65" s="579"/>
      <c r="Y65" s="578" t="str">
        <f t="shared" si="9"/>
        <v/>
      </c>
      <c r="Z65" s="579">
        <v>791</v>
      </c>
      <c r="AA65" s="578">
        <f t="shared" si="10"/>
        <v>815.46391752577324</v>
      </c>
      <c r="AB65" s="579"/>
      <c r="AC65" s="578" t="str">
        <f t="shared" si="11"/>
        <v/>
      </c>
      <c r="AD65" s="579"/>
      <c r="AE65" s="578" t="str">
        <f t="shared" si="12"/>
        <v/>
      </c>
      <c r="AF65" s="579"/>
      <c r="AG65" s="578" t="str">
        <f t="shared" si="13"/>
        <v/>
      </c>
      <c r="AH65" s="579"/>
      <c r="AI65" s="578" t="str">
        <f t="shared" si="14"/>
        <v/>
      </c>
      <c r="AJ65" s="579"/>
      <c r="AK65" s="578" t="str">
        <f t="shared" si="15"/>
        <v/>
      </c>
      <c r="AL65" s="579"/>
      <c r="AM65" s="578" t="str">
        <f t="shared" si="16"/>
        <v/>
      </c>
      <c r="AN65" s="579"/>
      <c r="AO65" s="578" t="str">
        <f t="shared" si="17"/>
        <v/>
      </c>
      <c r="AP65" s="579">
        <v>402945</v>
      </c>
      <c r="AQ65" s="578">
        <f t="shared" si="18"/>
        <v>415407.2164948454</v>
      </c>
    </row>
    <row r="66" spans="1:43">
      <c r="A66" s="587"/>
      <c r="B66" s="581">
        <v>0.40100000000000002</v>
      </c>
      <c r="D66" s="579">
        <v>2872</v>
      </c>
      <c r="E66" s="578">
        <f t="shared" si="0"/>
        <v>7162.0947630922692</v>
      </c>
      <c r="F66" s="579">
        <v>14428</v>
      </c>
      <c r="G66" s="578">
        <f t="shared" si="0"/>
        <v>35980.049875311721</v>
      </c>
      <c r="H66" s="579"/>
      <c r="I66" s="578" t="str">
        <f t="shared" si="1"/>
        <v/>
      </c>
      <c r="J66" s="579"/>
      <c r="K66" s="578" t="str">
        <f t="shared" si="2"/>
        <v/>
      </c>
      <c r="L66" s="579"/>
      <c r="M66" s="578" t="str">
        <f t="shared" si="3"/>
        <v/>
      </c>
      <c r="N66" s="579">
        <v>175</v>
      </c>
      <c r="O66" s="578">
        <f t="shared" si="4"/>
        <v>436.40897755610968</v>
      </c>
      <c r="P66" s="579">
        <v>337</v>
      </c>
      <c r="Q66" s="578">
        <f t="shared" si="5"/>
        <v>840.39900249376558</v>
      </c>
      <c r="R66" s="579"/>
      <c r="S66" s="578" t="str">
        <f t="shared" si="6"/>
        <v/>
      </c>
      <c r="T66" s="579"/>
      <c r="U66" s="578" t="str">
        <f t="shared" si="7"/>
        <v/>
      </c>
      <c r="V66" s="579"/>
      <c r="W66" s="578" t="str">
        <f t="shared" si="8"/>
        <v/>
      </c>
      <c r="X66" s="579"/>
      <c r="Y66" s="578" t="str">
        <f t="shared" si="9"/>
        <v/>
      </c>
      <c r="Z66" s="579"/>
      <c r="AA66" s="578" t="str">
        <f t="shared" si="10"/>
        <v/>
      </c>
      <c r="AB66" s="579"/>
      <c r="AC66" s="578" t="str">
        <f t="shared" si="11"/>
        <v/>
      </c>
      <c r="AD66" s="579">
        <v>144014</v>
      </c>
      <c r="AE66" s="578">
        <f t="shared" si="12"/>
        <v>359137.15710723191</v>
      </c>
      <c r="AF66" s="579"/>
      <c r="AG66" s="578" t="str">
        <f t="shared" si="13"/>
        <v/>
      </c>
      <c r="AH66" s="579"/>
      <c r="AI66" s="578" t="str">
        <f t="shared" si="14"/>
        <v/>
      </c>
      <c r="AJ66" s="579">
        <v>801</v>
      </c>
      <c r="AK66" s="578">
        <f t="shared" si="15"/>
        <v>1997.5062344139649</v>
      </c>
      <c r="AL66" s="579"/>
      <c r="AM66" s="578" t="str">
        <f t="shared" si="16"/>
        <v/>
      </c>
      <c r="AN66" s="579">
        <v>26</v>
      </c>
      <c r="AO66" s="578">
        <f t="shared" si="17"/>
        <v>64.83790523690773</v>
      </c>
      <c r="AP66" s="579">
        <v>159781</v>
      </c>
      <c r="AQ66" s="578">
        <f t="shared" si="18"/>
        <v>398456.35910224437</v>
      </c>
    </row>
    <row r="67" spans="1:43">
      <c r="A67" s="587"/>
      <c r="B67" s="581">
        <v>2.84</v>
      </c>
      <c r="D67" s="579">
        <v>53132</v>
      </c>
      <c r="E67" s="578">
        <f t="shared" si="0"/>
        <v>18708.450704225354</v>
      </c>
      <c r="F67" s="579"/>
      <c r="G67" s="578" t="str">
        <f t="shared" si="0"/>
        <v/>
      </c>
      <c r="H67" s="579"/>
      <c r="I67" s="578" t="str">
        <f t="shared" si="1"/>
        <v/>
      </c>
      <c r="J67" s="579">
        <v>949900</v>
      </c>
      <c r="K67" s="578">
        <f t="shared" si="2"/>
        <v>334471.8309859155</v>
      </c>
      <c r="L67" s="579"/>
      <c r="M67" s="578" t="str">
        <f t="shared" si="3"/>
        <v/>
      </c>
      <c r="N67" s="579">
        <v>140</v>
      </c>
      <c r="O67" s="578">
        <f t="shared" si="4"/>
        <v>49.295774647887328</v>
      </c>
      <c r="P67" s="579">
        <v>8836</v>
      </c>
      <c r="Q67" s="578">
        <f t="shared" si="5"/>
        <v>3111.2676056338028</v>
      </c>
      <c r="R67" s="579">
        <v>150</v>
      </c>
      <c r="S67" s="578">
        <f t="shared" si="6"/>
        <v>52.816901408450704</v>
      </c>
      <c r="T67" s="579"/>
      <c r="U67" s="578" t="str">
        <f t="shared" si="7"/>
        <v/>
      </c>
      <c r="V67" s="579">
        <v>162</v>
      </c>
      <c r="W67" s="578">
        <f t="shared" si="8"/>
        <v>57.04225352112676</v>
      </c>
      <c r="X67" s="579"/>
      <c r="Y67" s="578" t="str">
        <f t="shared" si="9"/>
        <v/>
      </c>
      <c r="Z67" s="579"/>
      <c r="AA67" s="578" t="str">
        <f t="shared" si="10"/>
        <v/>
      </c>
      <c r="AB67" s="579"/>
      <c r="AC67" s="578" t="str">
        <f t="shared" si="11"/>
        <v/>
      </c>
      <c r="AD67" s="579"/>
      <c r="AE67" s="578" t="str">
        <f t="shared" si="12"/>
        <v/>
      </c>
      <c r="AF67" s="579"/>
      <c r="AG67" s="578" t="str">
        <f t="shared" si="13"/>
        <v/>
      </c>
      <c r="AH67" s="579"/>
      <c r="AI67" s="578" t="str">
        <f t="shared" si="14"/>
        <v/>
      </c>
      <c r="AJ67" s="579">
        <v>1072</v>
      </c>
      <c r="AK67" s="578">
        <f t="shared" si="15"/>
        <v>377.46478873239437</v>
      </c>
      <c r="AL67" s="579"/>
      <c r="AM67" s="578" t="str">
        <f t="shared" si="16"/>
        <v/>
      </c>
      <c r="AN67" s="579"/>
      <c r="AO67" s="578" t="str">
        <f t="shared" si="17"/>
        <v/>
      </c>
      <c r="AP67" s="579">
        <v>960260</v>
      </c>
      <c r="AQ67" s="578">
        <f t="shared" si="18"/>
        <v>338119.71830985916</v>
      </c>
    </row>
    <row r="68" spans="1:43">
      <c r="A68" s="587"/>
      <c r="B68" s="581">
        <v>39.36</v>
      </c>
      <c r="D68" s="579">
        <v>331284</v>
      </c>
      <c r="E68" s="578">
        <f t="shared" si="0"/>
        <v>8416.7682926829275</v>
      </c>
      <c r="F68" s="579">
        <v>37246</v>
      </c>
      <c r="G68" s="578">
        <f t="shared" si="0"/>
        <v>946.29065040650403</v>
      </c>
      <c r="H68" s="579"/>
      <c r="I68" s="578" t="str">
        <f t="shared" si="1"/>
        <v/>
      </c>
      <c r="J68" s="579">
        <v>8886799</v>
      </c>
      <c r="K68" s="578">
        <f t="shared" si="2"/>
        <v>225782.4949186992</v>
      </c>
      <c r="L68" s="579"/>
      <c r="M68" s="578" t="str">
        <f t="shared" si="3"/>
        <v/>
      </c>
      <c r="N68" s="579">
        <v>4540</v>
      </c>
      <c r="O68" s="578">
        <f t="shared" si="4"/>
        <v>115.34552845528455</v>
      </c>
      <c r="P68" s="579">
        <v>75251</v>
      </c>
      <c r="Q68" s="578">
        <f t="shared" si="5"/>
        <v>1911.864837398374</v>
      </c>
      <c r="R68" s="579">
        <v>4217</v>
      </c>
      <c r="S68" s="578">
        <f t="shared" si="6"/>
        <v>107.13922764227642</v>
      </c>
      <c r="T68" s="579"/>
      <c r="U68" s="578" t="str">
        <f t="shared" si="7"/>
        <v/>
      </c>
      <c r="V68" s="579">
        <v>12712</v>
      </c>
      <c r="W68" s="578">
        <f t="shared" si="8"/>
        <v>322.96747967479678</v>
      </c>
      <c r="X68" s="579"/>
      <c r="Y68" s="578" t="str">
        <f t="shared" si="9"/>
        <v/>
      </c>
      <c r="Z68" s="579"/>
      <c r="AA68" s="578" t="str">
        <f t="shared" si="10"/>
        <v/>
      </c>
      <c r="AB68" s="579"/>
      <c r="AC68" s="578" t="str">
        <f t="shared" si="11"/>
        <v/>
      </c>
      <c r="AD68" s="579"/>
      <c r="AE68" s="578" t="str">
        <f t="shared" si="12"/>
        <v/>
      </c>
      <c r="AF68" s="579"/>
      <c r="AG68" s="578" t="str">
        <f t="shared" si="13"/>
        <v/>
      </c>
      <c r="AH68" s="579"/>
      <c r="AI68" s="578" t="str">
        <f t="shared" si="14"/>
        <v/>
      </c>
      <c r="AJ68" s="579">
        <v>5281</v>
      </c>
      <c r="AK68" s="578">
        <f t="shared" si="15"/>
        <v>134.17174796747969</v>
      </c>
      <c r="AL68" s="579"/>
      <c r="AM68" s="578" t="str">
        <f t="shared" si="16"/>
        <v/>
      </c>
      <c r="AN68" s="579"/>
      <c r="AO68" s="578" t="str">
        <f t="shared" si="17"/>
        <v/>
      </c>
      <c r="AP68" s="579">
        <v>9026046</v>
      </c>
      <c r="AQ68" s="578">
        <f t="shared" si="18"/>
        <v>229320.2743902439</v>
      </c>
    </row>
    <row r="69" spans="1:43">
      <c r="A69" s="576"/>
      <c r="B69" s="756">
        <v>1.61</v>
      </c>
      <c r="D69" s="574">
        <v>2672</v>
      </c>
      <c r="E69" s="578">
        <f t="shared" si="0"/>
        <v>1659.6273291925465</v>
      </c>
      <c r="F69" s="574"/>
      <c r="G69" s="578" t="str">
        <f t="shared" si="0"/>
        <v/>
      </c>
      <c r="H69" s="574"/>
      <c r="I69" s="578" t="str">
        <f t="shared" si="1"/>
        <v/>
      </c>
      <c r="J69" s="574">
        <v>174723</v>
      </c>
      <c r="K69" s="578">
        <f t="shared" si="2"/>
        <v>108523.60248447204</v>
      </c>
      <c r="L69" s="574"/>
      <c r="M69" s="578" t="str">
        <f t="shared" si="3"/>
        <v/>
      </c>
      <c r="N69" s="574">
        <v>123</v>
      </c>
      <c r="O69" s="578">
        <f t="shared" si="4"/>
        <v>76.397515527950304</v>
      </c>
      <c r="P69" s="574">
        <v>60</v>
      </c>
      <c r="Q69" s="578">
        <f t="shared" si="5"/>
        <v>37.267080745341616</v>
      </c>
      <c r="R69" s="574">
        <v>84</v>
      </c>
      <c r="S69" s="578">
        <f t="shared" si="6"/>
        <v>52.173913043478258</v>
      </c>
      <c r="T69" s="574"/>
      <c r="U69" s="578" t="str">
        <f t="shared" si="7"/>
        <v/>
      </c>
      <c r="V69" s="574">
        <v>8067</v>
      </c>
      <c r="W69" s="578">
        <f t="shared" si="8"/>
        <v>5010.5590062111796</v>
      </c>
      <c r="X69" s="574"/>
      <c r="Y69" s="578" t="str">
        <f t="shared" si="9"/>
        <v/>
      </c>
      <c r="Z69" s="574"/>
      <c r="AA69" s="578" t="str">
        <f t="shared" si="10"/>
        <v/>
      </c>
      <c r="AB69" s="574"/>
      <c r="AC69" s="578" t="str">
        <f t="shared" si="11"/>
        <v/>
      </c>
      <c r="AD69" s="574"/>
      <c r="AE69" s="578" t="str">
        <f t="shared" si="12"/>
        <v/>
      </c>
      <c r="AF69" s="574"/>
      <c r="AG69" s="578" t="str">
        <f t="shared" si="13"/>
        <v/>
      </c>
      <c r="AH69" s="574"/>
      <c r="AI69" s="578" t="str">
        <f t="shared" si="14"/>
        <v/>
      </c>
      <c r="AJ69" s="574">
        <v>48</v>
      </c>
      <c r="AK69" s="578">
        <f t="shared" si="15"/>
        <v>29.813664596273291</v>
      </c>
      <c r="AL69" s="574"/>
      <c r="AM69" s="578" t="str">
        <f t="shared" si="16"/>
        <v/>
      </c>
      <c r="AN69" s="574"/>
      <c r="AO69" s="578" t="str">
        <f t="shared" si="17"/>
        <v/>
      </c>
      <c r="AP69" s="574">
        <v>183105</v>
      </c>
      <c r="AQ69" s="578">
        <f t="shared" si="18"/>
        <v>113729.81366459627</v>
      </c>
    </row>
    <row r="70" spans="1:43">
      <c r="A70" s="576"/>
      <c r="B70" s="756">
        <v>0.74</v>
      </c>
      <c r="D70" s="574">
        <v>1972</v>
      </c>
      <c r="E70" s="578">
        <f t="shared" si="0"/>
        <v>2664.864864864865</v>
      </c>
      <c r="F70" s="574"/>
      <c r="G70" s="578" t="str">
        <f t="shared" si="0"/>
        <v/>
      </c>
      <c r="H70" s="574"/>
      <c r="I70" s="578" t="str">
        <f t="shared" si="1"/>
        <v/>
      </c>
      <c r="J70" s="574">
        <v>76643</v>
      </c>
      <c r="K70" s="578">
        <f t="shared" si="2"/>
        <v>103571.62162162163</v>
      </c>
      <c r="L70" s="574"/>
      <c r="M70" s="578" t="str">
        <f t="shared" si="3"/>
        <v/>
      </c>
      <c r="N70" s="574">
        <v>51</v>
      </c>
      <c r="O70" s="578">
        <f t="shared" si="4"/>
        <v>68.918918918918919</v>
      </c>
      <c r="P70" s="574">
        <v>8</v>
      </c>
      <c r="Q70" s="578">
        <f t="shared" si="5"/>
        <v>10.810810810810811</v>
      </c>
      <c r="R70" s="574">
        <v>15</v>
      </c>
      <c r="S70" s="578">
        <f t="shared" si="6"/>
        <v>20.27027027027027</v>
      </c>
      <c r="T70" s="574"/>
      <c r="U70" s="578" t="str">
        <f t="shared" si="7"/>
        <v/>
      </c>
      <c r="V70" s="574"/>
      <c r="W70" s="578" t="str">
        <f t="shared" si="8"/>
        <v/>
      </c>
      <c r="X70" s="574"/>
      <c r="Y70" s="578" t="str">
        <f t="shared" si="9"/>
        <v/>
      </c>
      <c r="Z70" s="574"/>
      <c r="AA70" s="578" t="str">
        <f t="shared" si="10"/>
        <v/>
      </c>
      <c r="AB70" s="574"/>
      <c r="AC70" s="578" t="str">
        <f t="shared" si="11"/>
        <v/>
      </c>
      <c r="AD70" s="574"/>
      <c r="AE70" s="578" t="str">
        <f t="shared" si="12"/>
        <v/>
      </c>
      <c r="AF70" s="574"/>
      <c r="AG70" s="578" t="str">
        <f t="shared" si="13"/>
        <v/>
      </c>
      <c r="AH70" s="574"/>
      <c r="AI70" s="578" t="str">
        <f t="shared" si="14"/>
        <v/>
      </c>
      <c r="AJ70" s="574">
        <v>37460</v>
      </c>
      <c r="AK70" s="578">
        <f t="shared" si="15"/>
        <v>50621.62162162162</v>
      </c>
      <c r="AL70" s="574"/>
      <c r="AM70" s="578" t="str">
        <f t="shared" si="16"/>
        <v/>
      </c>
      <c r="AN70" s="574"/>
      <c r="AO70" s="578" t="str">
        <f t="shared" si="17"/>
        <v/>
      </c>
      <c r="AP70" s="574">
        <v>114177</v>
      </c>
      <c r="AQ70" s="578">
        <f t="shared" si="18"/>
        <v>154293.24324324325</v>
      </c>
    </row>
    <row r="71" spans="1:43">
      <c r="A71" s="576"/>
      <c r="B71" s="756">
        <v>9.14</v>
      </c>
      <c r="D71" s="574">
        <v>27171</v>
      </c>
      <c r="E71" s="578">
        <f t="shared" si="0"/>
        <v>2972.7571115973742</v>
      </c>
      <c r="F71" s="574">
        <v>2692</v>
      </c>
      <c r="G71" s="578">
        <f t="shared" si="0"/>
        <v>294.52954048140043</v>
      </c>
      <c r="H71" s="574"/>
      <c r="I71" s="578" t="str">
        <f t="shared" si="1"/>
        <v/>
      </c>
      <c r="J71" s="574">
        <v>1260715</v>
      </c>
      <c r="K71" s="578">
        <f t="shared" si="2"/>
        <v>137933.80743982494</v>
      </c>
      <c r="L71" s="574"/>
      <c r="M71" s="578" t="str">
        <f t="shared" si="3"/>
        <v/>
      </c>
      <c r="N71" s="574">
        <v>402</v>
      </c>
      <c r="O71" s="578">
        <f t="shared" si="4"/>
        <v>43.982494529540482</v>
      </c>
      <c r="P71" s="574">
        <v>17579</v>
      </c>
      <c r="Q71" s="578">
        <f t="shared" si="5"/>
        <v>1923.3041575492341</v>
      </c>
      <c r="R71" s="574">
        <v>320</v>
      </c>
      <c r="S71" s="578">
        <f t="shared" si="6"/>
        <v>35.010940919037196</v>
      </c>
      <c r="T71" s="574"/>
      <c r="U71" s="578" t="str">
        <f t="shared" si="7"/>
        <v/>
      </c>
      <c r="V71" s="574"/>
      <c r="W71" s="578" t="str">
        <f t="shared" si="8"/>
        <v/>
      </c>
      <c r="X71" s="574"/>
      <c r="Y71" s="578" t="str">
        <f t="shared" si="9"/>
        <v/>
      </c>
      <c r="Z71" s="574"/>
      <c r="AA71" s="578" t="str">
        <f t="shared" si="10"/>
        <v/>
      </c>
      <c r="AB71" s="574"/>
      <c r="AC71" s="578" t="str">
        <f t="shared" si="11"/>
        <v/>
      </c>
      <c r="AD71" s="574"/>
      <c r="AE71" s="578" t="str">
        <f t="shared" si="12"/>
        <v/>
      </c>
      <c r="AF71" s="574"/>
      <c r="AG71" s="578" t="str">
        <f t="shared" si="13"/>
        <v/>
      </c>
      <c r="AH71" s="574"/>
      <c r="AI71" s="578" t="str">
        <f t="shared" si="14"/>
        <v/>
      </c>
      <c r="AJ71" s="574">
        <v>41</v>
      </c>
      <c r="AK71" s="578">
        <f t="shared" si="15"/>
        <v>4.4857768052516409</v>
      </c>
      <c r="AL71" s="574"/>
      <c r="AM71" s="578" t="str">
        <f t="shared" si="16"/>
        <v/>
      </c>
      <c r="AN71" s="574"/>
      <c r="AO71" s="578" t="str">
        <f t="shared" si="17"/>
        <v/>
      </c>
      <c r="AP71" s="574">
        <v>1281749</v>
      </c>
      <c r="AQ71" s="578">
        <f t="shared" si="18"/>
        <v>140235.12035010941</v>
      </c>
    </row>
    <row r="72" spans="1:43">
      <c r="A72" s="587"/>
      <c r="B72" s="581">
        <v>6.11</v>
      </c>
      <c r="D72" s="579">
        <v>6851</v>
      </c>
      <c r="E72" s="578">
        <f t="shared" si="0"/>
        <v>1121.2765957446809</v>
      </c>
      <c r="F72" s="579">
        <v>403</v>
      </c>
      <c r="G72" s="578">
        <f t="shared" si="0"/>
        <v>65.957446808510639</v>
      </c>
      <c r="H72" s="579"/>
      <c r="I72" s="578" t="str">
        <f t="shared" si="1"/>
        <v/>
      </c>
      <c r="J72" s="579">
        <v>602405</v>
      </c>
      <c r="K72" s="578">
        <f t="shared" si="2"/>
        <v>98593.289689034369</v>
      </c>
      <c r="L72" s="579"/>
      <c r="M72" s="578" t="str">
        <f t="shared" si="3"/>
        <v/>
      </c>
      <c r="N72" s="579">
        <v>1348</v>
      </c>
      <c r="O72" s="578">
        <f t="shared" si="4"/>
        <v>220.62193126022913</v>
      </c>
      <c r="P72" s="579">
        <v>2315</v>
      </c>
      <c r="Q72" s="578">
        <f t="shared" si="5"/>
        <v>378.88707037643206</v>
      </c>
      <c r="R72" s="579">
        <v>27</v>
      </c>
      <c r="S72" s="578">
        <f t="shared" si="6"/>
        <v>4.4189852700490997</v>
      </c>
      <c r="T72" s="579"/>
      <c r="U72" s="578" t="str">
        <f t="shared" si="7"/>
        <v/>
      </c>
      <c r="V72" s="579">
        <v>220</v>
      </c>
      <c r="W72" s="578">
        <f t="shared" si="8"/>
        <v>36.006546644844512</v>
      </c>
      <c r="X72" s="579"/>
      <c r="Y72" s="578" t="str">
        <f t="shared" si="9"/>
        <v/>
      </c>
      <c r="Z72" s="579">
        <v>13462</v>
      </c>
      <c r="AA72" s="578">
        <f t="shared" si="10"/>
        <v>2203.2733224222584</v>
      </c>
      <c r="AB72" s="579"/>
      <c r="AC72" s="578" t="str">
        <f t="shared" si="11"/>
        <v/>
      </c>
      <c r="AD72" s="579"/>
      <c r="AE72" s="578" t="str">
        <f t="shared" si="12"/>
        <v/>
      </c>
      <c r="AF72" s="579"/>
      <c r="AG72" s="578" t="str">
        <f t="shared" si="13"/>
        <v/>
      </c>
      <c r="AH72" s="579"/>
      <c r="AI72" s="578" t="str">
        <f t="shared" si="14"/>
        <v/>
      </c>
      <c r="AJ72" s="579">
        <v>1295</v>
      </c>
      <c r="AK72" s="578">
        <f t="shared" si="15"/>
        <v>211.94762684124385</v>
      </c>
      <c r="AL72" s="579"/>
      <c r="AM72" s="578" t="str">
        <f t="shared" si="16"/>
        <v/>
      </c>
      <c r="AN72" s="579"/>
      <c r="AO72" s="578" t="str">
        <f t="shared" si="17"/>
        <v/>
      </c>
      <c r="AP72" s="579">
        <v>621475</v>
      </c>
      <c r="AQ72" s="578">
        <f t="shared" si="18"/>
        <v>101714.40261865793</v>
      </c>
    </row>
    <row r="73" spans="1:43">
      <c r="A73" s="576"/>
      <c r="B73" s="756">
        <v>0.4</v>
      </c>
      <c r="D73" s="574">
        <v>457</v>
      </c>
      <c r="E73" s="578">
        <f t="shared" si="0"/>
        <v>1142.5</v>
      </c>
      <c r="F73" s="574">
        <v>27</v>
      </c>
      <c r="G73" s="578">
        <f t="shared" si="0"/>
        <v>67.5</v>
      </c>
      <c r="H73" s="574"/>
      <c r="I73" s="578" t="str">
        <f t="shared" si="1"/>
        <v/>
      </c>
      <c r="J73" s="574">
        <v>17446</v>
      </c>
      <c r="K73" s="578">
        <f t="shared" si="2"/>
        <v>43615</v>
      </c>
      <c r="L73" s="574"/>
      <c r="M73" s="578" t="str">
        <f t="shared" si="3"/>
        <v/>
      </c>
      <c r="N73" s="574">
        <v>90</v>
      </c>
      <c r="O73" s="578">
        <f t="shared" si="4"/>
        <v>225</v>
      </c>
      <c r="P73" s="574">
        <v>156</v>
      </c>
      <c r="Q73" s="578">
        <f t="shared" si="5"/>
        <v>390</v>
      </c>
      <c r="R73" s="574">
        <v>2</v>
      </c>
      <c r="S73" s="578">
        <f t="shared" si="6"/>
        <v>5</v>
      </c>
      <c r="T73" s="574"/>
      <c r="U73" s="578" t="str">
        <f t="shared" si="7"/>
        <v/>
      </c>
      <c r="V73" s="574"/>
      <c r="W73" s="578" t="str">
        <f t="shared" si="8"/>
        <v/>
      </c>
      <c r="X73" s="574">
        <v>15</v>
      </c>
      <c r="Y73" s="578">
        <f t="shared" si="9"/>
        <v>37.5</v>
      </c>
      <c r="Z73" s="574">
        <v>897</v>
      </c>
      <c r="AA73" s="578">
        <f t="shared" si="10"/>
        <v>2242.5</v>
      </c>
      <c r="AB73" s="574"/>
      <c r="AC73" s="578" t="str">
        <f t="shared" si="11"/>
        <v/>
      </c>
      <c r="AD73" s="574"/>
      <c r="AE73" s="578" t="str">
        <f t="shared" si="12"/>
        <v/>
      </c>
      <c r="AF73" s="574"/>
      <c r="AG73" s="578" t="str">
        <f t="shared" si="13"/>
        <v/>
      </c>
      <c r="AH73" s="574"/>
      <c r="AI73" s="578" t="str">
        <f t="shared" si="14"/>
        <v/>
      </c>
      <c r="AJ73" s="574">
        <v>86</v>
      </c>
      <c r="AK73" s="578">
        <f t="shared" si="15"/>
        <v>215</v>
      </c>
      <c r="AL73" s="574"/>
      <c r="AM73" s="578" t="str">
        <f t="shared" si="16"/>
        <v/>
      </c>
      <c r="AN73" s="574"/>
      <c r="AO73" s="578" t="str">
        <f t="shared" si="17"/>
        <v/>
      </c>
      <c r="AP73" s="574">
        <v>18719</v>
      </c>
      <c r="AQ73" s="578">
        <f t="shared" si="18"/>
        <v>46797.5</v>
      </c>
    </row>
    <row r="74" spans="1:43">
      <c r="A74" s="587"/>
      <c r="B74" s="581">
        <v>0.02</v>
      </c>
      <c r="D74" s="579">
        <v>89</v>
      </c>
      <c r="E74" s="578">
        <f t="shared" si="0"/>
        <v>4450</v>
      </c>
      <c r="F74" s="579"/>
      <c r="G74" s="578" t="str">
        <f t="shared" si="0"/>
        <v/>
      </c>
      <c r="H74" s="579"/>
      <c r="I74" s="578" t="str">
        <f t="shared" si="1"/>
        <v/>
      </c>
      <c r="J74" s="579"/>
      <c r="K74" s="578" t="str">
        <f t="shared" si="2"/>
        <v/>
      </c>
      <c r="L74" s="579"/>
      <c r="M74" s="578" t="str">
        <f t="shared" si="3"/>
        <v/>
      </c>
      <c r="N74" s="579">
        <v>2</v>
      </c>
      <c r="O74" s="578">
        <f t="shared" si="4"/>
        <v>100</v>
      </c>
      <c r="P74" s="579">
        <v>17</v>
      </c>
      <c r="Q74" s="578">
        <f t="shared" si="5"/>
        <v>850</v>
      </c>
      <c r="R74" s="579">
        <v>145</v>
      </c>
      <c r="S74" s="578">
        <f t="shared" si="6"/>
        <v>7250</v>
      </c>
      <c r="T74" s="579"/>
      <c r="U74" s="578" t="str">
        <f t="shared" si="7"/>
        <v/>
      </c>
      <c r="V74" s="579"/>
      <c r="W74" s="578" t="str">
        <f t="shared" si="8"/>
        <v/>
      </c>
      <c r="X74" s="579"/>
      <c r="Y74" s="578" t="str">
        <f t="shared" si="9"/>
        <v/>
      </c>
      <c r="Z74" s="579"/>
      <c r="AA74" s="578" t="str">
        <f t="shared" si="10"/>
        <v/>
      </c>
      <c r="AB74" s="579"/>
      <c r="AC74" s="578" t="str">
        <f t="shared" si="11"/>
        <v/>
      </c>
      <c r="AD74" s="579"/>
      <c r="AE74" s="578" t="str">
        <f t="shared" si="12"/>
        <v/>
      </c>
      <c r="AF74" s="579"/>
      <c r="AG74" s="578" t="str">
        <f t="shared" si="13"/>
        <v/>
      </c>
      <c r="AH74" s="579"/>
      <c r="AI74" s="578" t="str">
        <f t="shared" si="14"/>
        <v/>
      </c>
      <c r="AJ74" s="579">
        <v>397</v>
      </c>
      <c r="AK74" s="578">
        <f t="shared" si="15"/>
        <v>19850</v>
      </c>
      <c r="AL74" s="579"/>
      <c r="AM74" s="578" t="str">
        <f t="shared" si="16"/>
        <v/>
      </c>
      <c r="AN74" s="579"/>
      <c r="AO74" s="578" t="str">
        <f t="shared" si="17"/>
        <v/>
      </c>
      <c r="AP74" s="579">
        <v>561</v>
      </c>
      <c r="AQ74" s="578">
        <f t="shared" si="18"/>
        <v>28050</v>
      </c>
    </row>
    <row r="75" spans="1:43">
      <c r="A75" s="587"/>
      <c r="B75" s="581">
        <v>45.3</v>
      </c>
      <c r="D75" s="579">
        <v>271733</v>
      </c>
      <c r="E75" s="578">
        <f t="shared" si="0"/>
        <v>5998.5209713024287</v>
      </c>
      <c r="F75" s="579">
        <v>1195</v>
      </c>
      <c r="G75" s="578">
        <f t="shared" si="0"/>
        <v>26.379690949227374</v>
      </c>
      <c r="H75" s="579"/>
      <c r="I75" s="578" t="str">
        <f t="shared" si="1"/>
        <v/>
      </c>
      <c r="J75" s="579">
        <v>5626382</v>
      </c>
      <c r="K75" s="578">
        <f t="shared" si="2"/>
        <v>124202.6931567329</v>
      </c>
      <c r="L75" s="579"/>
      <c r="M75" s="578" t="str">
        <f t="shared" si="3"/>
        <v/>
      </c>
      <c r="N75" s="579">
        <v>4449</v>
      </c>
      <c r="O75" s="578">
        <f t="shared" si="4"/>
        <v>98.211920529801333</v>
      </c>
      <c r="P75" s="579">
        <v>46707</v>
      </c>
      <c r="Q75" s="578">
        <f t="shared" si="5"/>
        <v>1031.0596026490066</v>
      </c>
      <c r="R75" s="579"/>
      <c r="S75" s="578" t="str">
        <f t="shared" si="6"/>
        <v/>
      </c>
      <c r="T75" s="579"/>
      <c r="U75" s="578" t="str">
        <f t="shared" si="7"/>
        <v/>
      </c>
      <c r="V75" s="579">
        <v>10738</v>
      </c>
      <c r="W75" s="578">
        <f t="shared" si="8"/>
        <v>237.04194260485653</v>
      </c>
      <c r="X75" s="579"/>
      <c r="Y75" s="578" t="str">
        <f t="shared" si="9"/>
        <v/>
      </c>
      <c r="Z75" s="579"/>
      <c r="AA75" s="578" t="str">
        <f t="shared" si="10"/>
        <v/>
      </c>
      <c r="AB75" s="579"/>
      <c r="AC75" s="578" t="str">
        <f t="shared" si="11"/>
        <v/>
      </c>
      <c r="AD75" s="579"/>
      <c r="AE75" s="578" t="str">
        <f t="shared" si="12"/>
        <v/>
      </c>
      <c r="AF75" s="579"/>
      <c r="AG75" s="578" t="str">
        <f t="shared" si="13"/>
        <v/>
      </c>
      <c r="AH75" s="579"/>
      <c r="AI75" s="578" t="str">
        <f t="shared" si="14"/>
        <v/>
      </c>
      <c r="AJ75" s="579">
        <v>30034</v>
      </c>
      <c r="AK75" s="578">
        <f t="shared" si="15"/>
        <v>663.00220750551875</v>
      </c>
      <c r="AL75" s="579"/>
      <c r="AM75" s="578" t="str">
        <f t="shared" si="16"/>
        <v/>
      </c>
      <c r="AN75" s="579">
        <v>41345</v>
      </c>
      <c r="AO75" s="578">
        <f t="shared" si="17"/>
        <v>912.69315673289191</v>
      </c>
      <c r="AP75" s="579">
        <v>5760850</v>
      </c>
      <c r="AQ75" s="578">
        <f t="shared" si="18"/>
        <v>127171.08167770421</v>
      </c>
    </row>
    <row r="76" spans="1:43">
      <c r="A76" s="587"/>
      <c r="B76" s="581">
        <v>2.0699999999999998</v>
      </c>
      <c r="D76" s="579">
        <v>476</v>
      </c>
      <c r="E76" s="578">
        <f t="shared" si="0"/>
        <v>229.95169082125605</v>
      </c>
      <c r="F76" s="579"/>
      <c r="G76" s="578" t="str">
        <f t="shared" si="0"/>
        <v/>
      </c>
      <c r="H76" s="579"/>
      <c r="I76" s="578" t="str">
        <f t="shared" si="1"/>
        <v/>
      </c>
      <c r="J76" s="579">
        <v>216962</v>
      </c>
      <c r="K76" s="578">
        <f t="shared" si="2"/>
        <v>104812.56038647344</v>
      </c>
      <c r="L76" s="579"/>
      <c r="M76" s="578" t="str">
        <f t="shared" si="3"/>
        <v/>
      </c>
      <c r="N76" s="579">
        <v>135</v>
      </c>
      <c r="O76" s="578">
        <f t="shared" si="4"/>
        <v>65.217391304347828</v>
      </c>
      <c r="P76" s="579">
        <v>509</v>
      </c>
      <c r="Q76" s="578">
        <f t="shared" si="5"/>
        <v>245.8937198067633</v>
      </c>
      <c r="R76" s="579"/>
      <c r="S76" s="578" t="str">
        <f t="shared" si="6"/>
        <v/>
      </c>
      <c r="T76" s="579"/>
      <c r="U76" s="578" t="str">
        <f t="shared" si="7"/>
        <v/>
      </c>
      <c r="V76" s="579"/>
      <c r="W76" s="578" t="str">
        <f t="shared" si="8"/>
        <v/>
      </c>
      <c r="X76" s="579"/>
      <c r="Y76" s="578" t="str">
        <f t="shared" si="9"/>
        <v/>
      </c>
      <c r="Z76" s="579"/>
      <c r="AA76" s="578" t="str">
        <f t="shared" si="10"/>
        <v/>
      </c>
      <c r="AB76" s="579"/>
      <c r="AC76" s="578" t="str">
        <f t="shared" si="11"/>
        <v/>
      </c>
      <c r="AD76" s="579"/>
      <c r="AE76" s="578" t="str">
        <f t="shared" si="12"/>
        <v/>
      </c>
      <c r="AF76" s="579"/>
      <c r="AG76" s="578" t="str">
        <f t="shared" si="13"/>
        <v/>
      </c>
      <c r="AH76" s="579"/>
      <c r="AI76" s="578" t="str">
        <f t="shared" si="14"/>
        <v/>
      </c>
      <c r="AJ76" s="579">
        <v>863</v>
      </c>
      <c r="AK76" s="578">
        <f t="shared" si="15"/>
        <v>416.90821256038652</v>
      </c>
      <c r="AL76" s="579"/>
      <c r="AM76" s="578" t="str">
        <f t="shared" si="16"/>
        <v/>
      </c>
      <c r="AN76" s="579"/>
      <c r="AO76" s="578" t="str">
        <f t="shared" si="17"/>
        <v/>
      </c>
      <c r="AP76" s="579">
        <v>218469</v>
      </c>
      <c r="AQ76" s="578">
        <f t="shared" si="18"/>
        <v>105540.57971014494</v>
      </c>
    </row>
    <row r="77" spans="1:43">
      <c r="A77" s="587"/>
      <c r="B77" s="581">
        <v>16.73045115384614</v>
      </c>
      <c r="D77" s="579">
        <v>30139.34</v>
      </c>
      <c r="E77" s="578">
        <f t="shared" ref="E77:G134" si="19">IF(OR($B77=0,D77=0),"",D77/$B77)</f>
        <v>1801.4660646536904</v>
      </c>
      <c r="F77" s="579">
        <v>149848</v>
      </c>
      <c r="G77" s="578">
        <f t="shared" si="19"/>
        <v>8956.6024623042904</v>
      </c>
      <c r="H77" s="579"/>
      <c r="I77" s="578" t="str">
        <f t="shared" ref="I77:I103" si="20">IF(OR($B77=0,H77=0),"",H77/$B77)</f>
        <v/>
      </c>
      <c r="J77" s="579">
        <v>1902471.96</v>
      </c>
      <c r="K77" s="578">
        <f t="shared" ref="K77:K103" si="21">IF(OR($B77=0,J77=0),"",J77/$B77)</f>
        <v>113713.12958064752</v>
      </c>
      <c r="L77" s="579"/>
      <c r="M77" s="578" t="str">
        <f t="shared" ref="M77:M103" si="22">IF(OR($B77=0,L77=0),"",L77/$B77)</f>
        <v/>
      </c>
      <c r="N77" s="579"/>
      <c r="O77" s="578" t="str">
        <f t="shared" ref="O77:O103" si="23">IF(OR($B77=0,N77=0),"",N77/$B77)</f>
        <v/>
      </c>
      <c r="P77" s="579">
        <v>31199.02</v>
      </c>
      <c r="Q77" s="578">
        <f t="shared" ref="Q77:Q103" si="24">IF(OR($B77=0,P77=0),"",P77/$B77)</f>
        <v>1864.8044642136085</v>
      </c>
      <c r="R77" s="579">
        <v>405.56</v>
      </c>
      <c r="S77" s="578">
        <f t="shared" ref="S77:S103" si="25">IF(OR($B77=0,R77=0),"",R77/$B77)</f>
        <v>24.240828670466929</v>
      </c>
      <c r="T77" s="579"/>
      <c r="U77" s="578" t="str">
        <f t="shared" ref="U77:U103" si="26">IF(OR($B77=0,T77=0),"",T77/$B77)</f>
        <v/>
      </c>
      <c r="V77" s="579">
        <v>5322.82</v>
      </c>
      <c r="W77" s="578">
        <f t="shared" ref="W77:W103" si="27">IF(OR($B77=0,V77=0),"",V77/$B77)</f>
        <v>318.15161175592948</v>
      </c>
      <c r="X77" s="579"/>
      <c r="Y77" s="578" t="str">
        <f t="shared" ref="Y77:Y103" si="28">IF(OR($B77=0,X77=0),"",X77/$B77)</f>
        <v/>
      </c>
      <c r="Z77" s="579"/>
      <c r="AA77" s="578" t="str">
        <f t="shared" ref="AA77:AA103" si="29">IF(OR($B77=0,Z77=0),"",Z77/$B77)</f>
        <v/>
      </c>
      <c r="AB77" s="579">
        <v>2508.04</v>
      </c>
      <c r="AC77" s="578">
        <f t="shared" ref="AC77:AC103" si="30">IF(OR($B77=0,AB77=0),"",AB77/$B77)</f>
        <v>149.90868906864057</v>
      </c>
      <c r="AD77" s="579"/>
      <c r="AE77" s="578" t="str">
        <f t="shared" ref="AE77:AE103" si="31">IF(OR($B77=0,AD77=0),"",AD77/$B77)</f>
        <v/>
      </c>
      <c r="AF77" s="579"/>
      <c r="AG77" s="578" t="str">
        <f t="shared" ref="AG77:AG103" si="32">IF(OR($B77=0,AF77=0),"",AF77/$B77)</f>
        <v/>
      </c>
      <c r="AH77" s="579"/>
      <c r="AI77" s="578" t="str">
        <f t="shared" ref="AI77:AI103" si="33">IF(OR($B77=0,AH77=0),"",AH77/$B77)</f>
        <v/>
      </c>
      <c r="AJ77" s="579">
        <v>502.5</v>
      </c>
      <c r="AK77" s="578">
        <f t="shared" ref="AK77:AK103" si="34">IF(OR($B77=0,AJ77=0),"",AJ77/$B77)</f>
        <v>30.035053769872846</v>
      </c>
      <c r="AL77" s="579"/>
      <c r="AM77" s="578" t="str">
        <f t="shared" ref="AM77:AM103" si="35">IF(OR($B77=0,AL77=0),"",AL77/$B77)</f>
        <v/>
      </c>
      <c r="AN77" s="579"/>
      <c r="AO77" s="578" t="str">
        <f t="shared" ref="AO77:AO103" si="36">IF(OR($B77=0,AN77=0),"",AN77/$B77)</f>
        <v/>
      </c>
      <c r="AP77" s="579">
        <v>2092257.9</v>
      </c>
      <c r="AQ77" s="578">
        <f t="shared" ref="AQ77:AQ103" si="37">IF(OR($B77=0,AP77=0),"",AP77/$B77)</f>
        <v>125056.87269043033</v>
      </c>
    </row>
    <row r="78" spans="1:43">
      <c r="A78" s="587"/>
      <c r="B78" s="581">
        <v>1.3634554974692801</v>
      </c>
      <c r="D78" s="579">
        <v>15907</v>
      </c>
      <c r="E78" s="578">
        <f t="shared" si="19"/>
        <v>11666.680745741318</v>
      </c>
      <c r="F78" s="579"/>
      <c r="G78" s="578" t="str">
        <f t="shared" si="19"/>
        <v/>
      </c>
      <c r="H78" s="579"/>
      <c r="I78" s="578" t="str">
        <f t="shared" si="20"/>
        <v/>
      </c>
      <c r="J78" s="579">
        <v>207846</v>
      </c>
      <c r="K78" s="578">
        <f t="shared" si="21"/>
        <v>152440.61899034074</v>
      </c>
      <c r="L78" s="579"/>
      <c r="M78" s="578" t="str">
        <f t="shared" si="22"/>
        <v/>
      </c>
      <c r="N78" s="579">
        <v>297</v>
      </c>
      <c r="O78" s="578">
        <f t="shared" si="23"/>
        <v>217.8288917762728</v>
      </c>
      <c r="P78" s="579">
        <v>1236</v>
      </c>
      <c r="Q78" s="578">
        <f t="shared" si="24"/>
        <v>906.52023648307465</v>
      </c>
      <c r="R78" s="579">
        <v>11714</v>
      </c>
      <c r="S78" s="578">
        <f t="shared" si="25"/>
        <v>8591.4061894520528</v>
      </c>
      <c r="T78" s="579">
        <v>10590</v>
      </c>
      <c r="U78" s="578">
        <f t="shared" si="26"/>
        <v>7767.0301815176063</v>
      </c>
      <c r="V78" s="579"/>
      <c r="W78" s="578" t="str">
        <f t="shared" si="27"/>
        <v/>
      </c>
      <c r="X78" s="579"/>
      <c r="Y78" s="578" t="str">
        <f t="shared" si="28"/>
        <v/>
      </c>
      <c r="Z78" s="579"/>
      <c r="AA78" s="578" t="str">
        <f t="shared" si="29"/>
        <v/>
      </c>
      <c r="AB78" s="579">
        <v>103</v>
      </c>
      <c r="AC78" s="578">
        <f t="shared" si="30"/>
        <v>75.543353040256221</v>
      </c>
      <c r="AD78" s="579"/>
      <c r="AE78" s="578" t="str">
        <f t="shared" si="31"/>
        <v/>
      </c>
      <c r="AF78" s="579"/>
      <c r="AG78" s="578" t="str">
        <f t="shared" si="32"/>
        <v/>
      </c>
      <c r="AH78" s="579"/>
      <c r="AI78" s="578" t="str">
        <f t="shared" si="33"/>
        <v/>
      </c>
      <c r="AJ78" s="579">
        <v>1816</v>
      </c>
      <c r="AK78" s="578">
        <f t="shared" si="34"/>
        <v>1331.9099914670417</v>
      </c>
      <c r="AL78" s="579"/>
      <c r="AM78" s="578" t="str">
        <f t="shared" si="35"/>
        <v/>
      </c>
      <c r="AN78" s="579"/>
      <c r="AO78" s="578" t="str">
        <f t="shared" si="36"/>
        <v/>
      </c>
      <c r="AP78" s="579">
        <v>233602</v>
      </c>
      <c r="AQ78" s="578">
        <f t="shared" si="37"/>
        <v>171330.85783407703</v>
      </c>
    </row>
    <row r="79" spans="1:43">
      <c r="A79" s="587"/>
      <c r="B79" s="581">
        <v>5.96</v>
      </c>
      <c r="D79" s="579">
        <v>12864</v>
      </c>
      <c r="E79" s="578">
        <f t="shared" si="19"/>
        <v>2158.3892617449665</v>
      </c>
      <c r="F79" s="579"/>
      <c r="G79" s="578" t="str">
        <f t="shared" si="19"/>
        <v/>
      </c>
      <c r="H79" s="579"/>
      <c r="I79" s="578" t="str">
        <f t="shared" si="20"/>
        <v/>
      </c>
      <c r="J79" s="579">
        <v>1920900</v>
      </c>
      <c r="K79" s="578">
        <f t="shared" si="21"/>
        <v>322298.65771812078</v>
      </c>
      <c r="L79" s="579"/>
      <c r="M79" s="578" t="str">
        <f t="shared" si="22"/>
        <v/>
      </c>
      <c r="N79" s="579"/>
      <c r="O79" s="578" t="str">
        <f t="shared" si="23"/>
        <v/>
      </c>
      <c r="P79" s="579">
        <v>7778</v>
      </c>
      <c r="Q79" s="578">
        <f t="shared" si="24"/>
        <v>1305.0335570469799</v>
      </c>
      <c r="R79" s="579"/>
      <c r="S79" s="578" t="str">
        <f t="shared" si="25"/>
        <v/>
      </c>
      <c r="T79" s="579"/>
      <c r="U79" s="578" t="str">
        <f t="shared" si="26"/>
        <v/>
      </c>
      <c r="V79" s="579"/>
      <c r="W79" s="578" t="str">
        <f t="shared" si="27"/>
        <v/>
      </c>
      <c r="X79" s="579"/>
      <c r="Y79" s="578" t="str">
        <f t="shared" si="28"/>
        <v/>
      </c>
      <c r="Z79" s="579"/>
      <c r="AA79" s="578" t="str">
        <f t="shared" si="29"/>
        <v/>
      </c>
      <c r="AB79" s="579"/>
      <c r="AC79" s="578" t="str">
        <f t="shared" si="30"/>
        <v/>
      </c>
      <c r="AD79" s="579"/>
      <c r="AE79" s="578" t="str">
        <f t="shared" si="31"/>
        <v/>
      </c>
      <c r="AF79" s="579"/>
      <c r="AG79" s="578" t="str">
        <f t="shared" si="32"/>
        <v/>
      </c>
      <c r="AH79" s="579"/>
      <c r="AI79" s="578" t="str">
        <f t="shared" si="33"/>
        <v/>
      </c>
      <c r="AJ79" s="579">
        <v>46565</v>
      </c>
      <c r="AK79" s="578">
        <f t="shared" si="34"/>
        <v>7812.919463087248</v>
      </c>
      <c r="AL79" s="579"/>
      <c r="AM79" s="578" t="str">
        <f t="shared" si="35"/>
        <v/>
      </c>
      <c r="AN79" s="579"/>
      <c r="AO79" s="578" t="str">
        <f t="shared" si="36"/>
        <v/>
      </c>
      <c r="AP79" s="579">
        <v>1975243</v>
      </c>
      <c r="AQ79" s="578">
        <f t="shared" si="37"/>
        <v>331416.61073825503</v>
      </c>
    </row>
    <row r="80" spans="1:43">
      <c r="A80" s="576"/>
      <c r="B80" s="756">
        <v>0.25</v>
      </c>
      <c r="D80" s="574"/>
      <c r="E80" s="578" t="str">
        <f t="shared" si="19"/>
        <v/>
      </c>
      <c r="F80" s="574"/>
      <c r="G80" s="578" t="str">
        <f t="shared" si="19"/>
        <v/>
      </c>
      <c r="H80" s="574"/>
      <c r="I80" s="578" t="str">
        <f t="shared" si="20"/>
        <v/>
      </c>
      <c r="J80" s="574">
        <v>46198</v>
      </c>
      <c r="K80" s="578">
        <f t="shared" si="21"/>
        <v>184792</v>
      </c>
      <c r="L80" s="574"/>
      <c r="M80" s="578" t="str">
        <f t="shared" si="22"/>
        <v/>
      </c>
      <c r="N80" s="574"/>
      <c r="O80" s="578" t="str">
        <f t="shared" si="23"/>
        <v/>
      </c>
      <c r="P80" s="574"/>
      <c r="Q80" s="578" t="str">
        <f t="shared" si="24"/>
        <v/>
      </c>
      <c r="R80" s="574"/>
      <c r="S80" s="578" t="str">
        <f t="shared" si="25"/>
        <v/>
      </c>
      <c r="T80" s="574"/>
      <c r="U80" s="578" t="str">
        <f t="shared" si="26"/>
        <v/>
      </c>
      <c r="V80" s="574"/>
      <c r="W80" s="578" t="str">
        <f t="shared" si="27"/>
        <v/>
      </c>
      <c r="X80" s="574"/>
      <c r="Y80" s="578" t="str">
        <f t="shared" si="28"/>
        <v/>
      </c>
      <c r="Z80" s="574"/>
      <c r="AA80" s="578" t="str">
        <f t="shared" si="29"/>
        <v/>
      </c>
      <c r="AB80" s="574"/>
      <c r="AC80" s="578" t="str">
        <f t="shared" si="30"/>
        <v/>
      </c>
      <c r="AD80" s="574"/>
      <c r="AE80" s="578" t="str">
        <f t="shared" si="31"/>
        <v/>
      </c>
      <c r="AF80" s="574"/>
      <c r="AG80" s="578" t="str">
        <f t="shared" si="32"/>
        <v/>
      </c>
      <c r="AH80" s="574"/>
      <c r="AI80" s="578" t="str">
        <f t="shared" si="33"/>
        <v/>
      </c>
      <c r="AJ80" s="574"/>
      <c r="AK80" s="578" t="str">
        <f t="shared" si="34"/>
        <v/>
      </c>
      <c r="AL80" s="574"/>
      <c r="AM80" s="578" t="str">
        <f t="shared" si="35"/>
        <v/>
      </c>
      <c r="AN80" s="574"/>
      <c r="AO80" s="578" t="str">
        <f t="shared" si="36"/>
        <v/>
      </c>
      <c r="AP80" s="574">
        <v>46198</v>
      </c>
      <c r="AQ80" s="578">
        <f t="shared" si="37"/>
        <v>184792</v>
      </c>
    </row>
    <row r="81" spans="1:43">
      <c r="A81" s="576"/>
      <c r="B81" s="756">
        <v>0.2</v>
      </c>
      <c r="D81" s="574"/>
      <c r="E81" s="578" t="str">
        <f t="shared" si="19"/>
        <v/>
      </c>
      <c r="F81" s="574"/>
      <c r="G81" s="578" t="str">
        <f t="shared" si="19"/>
        <v/>
      </c>
      <c r="H81" s="574"/>
      <c r="I81" s="578" t="str">
        <f t="shared" si="20"/>
        <v/>
      </c>
      <c r="J81" s="574">
        <v>53326</v>
      </c>
      <c r="K81" s="578">
        <f t="shared" si="21"/>
        <v>266630</v>
      </c>
      <c r="L81" s="574"/>
      <c r="M81" s="578" t="str">
        <f t="shared" si="22"/>
        <v/>
      </c>
      <c r="N81" s="574"/>
      <c r="O81" s="578" t="str">
        <f t="shared" si="23"/>
        <v/>
      </c>
      <c r="P81" s="574"/>
      <c r="Q81" s="578" t="str">
        <f t="shared" si="24"/>
        <v/>
      </c>
      <c r="R81" s="574"/>
      <c r="S81" s="578" t="str">
        <f t="shared" si="25"/>
        <v/>
      </c>
      <c r="T81" s="574"/>
      <c r="U81" s="578" t="str">
        <f t="shared" si="26"/>
        <v/>
      </c>
      <c r="V81" s="574"/>
      <c r="W81" s="578" t="str">
        <f t="shared" si="27"/>
        <v/>
      </c>
      <c r="X81" s="574"/>
      <c r="Y81" s="578" t="str">
        <f t="shared" si="28"/>
        <v/>
      </c>
      <c r="Z81" s="574"/>
      <c r="AA81" s="578" t="str">
        <f t="shared" si="29"/>
        <v/>
      </c>
      <c r="AB81" s="574"/>
      <c r="AC81" s="578" t="str">
        <f t="shared" si="30"/>
        <v/>
      </c>
      <c r="AD81" s="574"/>
      <c r="AE81" s="578" t="str">
        <f t="shared" si="31"/>
        <v/>
      </c>
      <c r="AF81" s="574"/>
      <c r="AG81" s="578" t="str">
        <f t="shared" si="32"/>
        <v/>
      </c>
      <c r="AH81" s="574"/>
      <c r="AI81" s="578" t="str">
        <f t="shared" si="33"/>
        <v/>
      </c>
      <c r="AJ81" s="574"/>
      <c r="AK81" s="578" t="str">
        <f t="shared" si="34"/>
        <v/>
      </c>
      <c r="AL81" s="574"/>
      <c r="AM81" s="578" t="str">
        <f t="shared" si="35"/>
        <v/>
      </c>
      <c r="AN81" s="574"/>
      <c r="AO81" s="578" t="str">
        <f t="shared" si="36"/>
        <v/>
      </c>
      <c r="AP81" s="574">
        <v>53326</v>
      </c>
      <c r="AQ81" s="578">
        <f t="shared" si="37"/>
        <v>266630</v>
      </c>
    </row>
    <row r="82" spans="1:43">
      <c r="A82" s="587"/>
      <c r="B82" s="581">
        <v>28.31</v>
      </c>
      <c r="D82" s="579">
        <v>181695</v>
      </c>
      <c r="E82" s="578">
        <f t="shared" si="19"/>
        <v>6418.0501589544338</v>
      </c>
      <c r="F82" s="579"/>
      <c r="G82" s="578" t="str">
        <f t="shared" si="19"/>
        <v/>
      </c>
      <c r="H82" s="579"/>
      <c r="I82" s="578" t="str">
        <f t="shared" si="20"/>
        <v/>
      </c>
      <c r="J82" s="579">
        <v>3917996</v>
      </c>
      <c r="K82" s="578">
        <f t="shared" si="21"/>
        <v>138396.1850936065</v>
      </c>
      <c r="L82" s="579"/>
      <c r="M82" s="578" t="str">
        <f t="shared" si="22"/>
        <v/>
      </c>
      <c r="N82" s="579">
        <v>125</v>
      </c>
      <c r="O82" s="578">
        <f t="shared" si="23"/>
        <v>4.4154009184033916</v>
      </c>
      <c r="P82" s="579">
        <v>48462</v>
      </c>
      <c r="Q82" s="578">
        <f t="shared" si="24"/>
        <v>1711.8332744613213</v>
      </c>
      <c r="R82" s="579">
        <v>1</v>
      </c>
      <c r="S82" s="578">
        <f t="shared" si="25"/>
        <v>3.5323207347227131E-2</v>
      </c>
      <c r="T82" s="579"/>
      <c r="U82" s="578" t="str">
        <f t="shared" si="26"/>
        <v/>
      </c>
      <c r="V82" s="579">
        <v>271</v>
      </c>
      <c r="W82" s="578">
        <f t="shared" si="27"/>
        <v>9.5725891910985528</v>
      </c>
      <c r="X82" s="579"/>
      <c r="Y82" s="578" t="str">
        <f t="shared" si="28"/>
        <v/>
      </c>
      <c r="Z82" s="579"/>
      <c r="AA82" s="578" t="str">
        <f t="shared" si="29"/>
        <v/>
      </c>
      <c r="AB82" s="579"/>
      <c r="AC82" s="578" t="str">
        <f t="shared" si="30"/>
        <v/>
      </c>
      <c r="AD82" s="579"/>
      <c r="AE82" s="578" t="str">
        <f t="shared" si="31"/>
        <v/>
      </c>
      <c r="AF82" s="579"/>
      <c r="AG82" s="578" t="str">
        <f t="shared" si="32"/>
        <v/>
      </c>
      <c r="AH82" s="579"/>
      <c r="AI82" s="578" t="str">
        <f t="shared" si="33"/>
        <v/>
      </c>
      <c r="AJ82" s="579">
        <v>1046</v>
      </c>
      <c r="AK82" s="578">
        <f t="shared" si="34"/>
        <v>36.948074885199581</v>
      </c>
      <c r="AL82" s="579"/>
      <c r="AM82" s="578" t="str">
        <f t="shared" si="35"/>
        <v/>
      </c>
      <c r="AN82" s="579">
        <v>13362</v>
      </c>
      <c r="AO82" s="578">
        <f t="shared" si="36"/>
        <v>471.98869657364889</v>
      </c>
      <c r="AP82" s="579">
        <v>3981263</v>
      </c>
      <c r="AQ82" s="578">
        <f t="shared" si="37"/>
        <v>140630.97845284353</v>
      </c>
    </row>
    <row r="83" spans="1:43">
      <c r="A83" s="587"/>
      <c r="B83" s="581">
        <v>1</v>
      </c>
      <c r="D83" s="579">
        <v>3097</v>
      </c>
      <c r="E83" s="578">
        <f t="shared" si="19"/>
        <v>3097</v>
      </c>
      <c r="F83" s="579"/>
      <c r="G83" s="578" t="str">
        <f t="shared" si="19"/>
        <v/>
      </c>
      <c r="H83" s="579"/>
      <c r="I83" s="578" t="str">
        <f t="shared" si="20"/>
        <v/>
      </c>
      <c r="J83" s="579">
        <v>131704</v>
      </c>
      <c r="K83" s="578">
        <f t="shared" si="21"/>
        <v>131704</v>
      </c>
      <c r="L83" s="579"/>
      <c r="M83" s="578" t="str">
        <f t="shared" si="22"/>
        <v/>
      </c>
      <c r="N83" s="579"/>
      <c r="O83" s="578" t="str">
        <f t="shared" si="23"/>
        <v/>
      </c>
      <c r="P83" s="579">
        <v>1964</v>
      </c>
      <c r="Q83" s="578">
        <f t="shared" si="24"/>
        <v>1964</v>
      </c>
      <c r="R83" s="579"/>
      <c r="S83" s="578" t="str">
        <f t="shared" si="25"/>
        <v/>
      </c>
      <c r="T83" s="579"/>
      <c r="U83" s="578" t="str">
        <f t="shared" si="26"/>
        <v/>
      </c>
      <c r="V83" s="579"/>
      <c r="W83" s="578" t="str">
        <f t="shared" si="27"/>
        <v/>
      </c>
      <c r="X83" s="579"/>
      <c r="Y83" s="578" t="str">
        <f t="shared" si="28"/>
        <v/>
      </c>
      <c r="Z83" s="579"/>
      <c r="AA83" s="578" t="str">
        <f t="shared" si="29"/>
        <v/>
      </c>
      <c r="AB83" s="579"/>
      <c r="AC83" s="578" t="str">
        <f t="shared" si="30"/>
        <v/>
      </c>
      <c r="AD83" s="579">
        <v>280</v>
      </c>
      <c r="AE83" s="578">
        <f t="shared" si="31"/>
        <v>280</v>
      </c>
      <c r="AF83" s="579"/>
      <c r="AG83" s="578" t="str">
        <f t="shared" si="32"/>
        <v/>
      </c>
      <c r="AH83" s="579"/>
      <c r="AI83" s="578" t="str">
        <f t="shared" si="33"/>
        <v/>
      </c>
      <c r="AJ83" s="579">
        <v>4587</v>
      </c>
      <c r="AK83" s="578">
        <f t="shared" si="34"/>
        <v>4587</v>
      </c>
      <c r="AL83" s="579"/>
      <c r="AM83" s="578" t="str">
        <f t="shared" si="35"/>
        <v/>
      </c>
      <c r="AN83" s="579"/>
      <c r="AO83" s="578" t="str">
        <f t="shared" si="36"/>
        <v/>
      </c>
      <c r="AP83" s="579">
        <v>138535</v>
      </c>
      <c r="AQ83" s="578">
        <f t="shared" si="37"/>
        <v>138535</v>
      </c>
    </row>
    <row r="84" spans="1:43">
      <c r="A84" s="587"/>
      <c r="B84" s="581">
        <v>1.05</v>
      </c>
      <c r="D84" s="579">
        <v>5971</v>
      </c>
      <c r="E84" s="578">
        <f t="shared" si="19"/>
        <v>5686.6666666666661</v>
      </c>
      <c r="F84" s="579"/>
      <c r="G84" s="578" t="str">
        <f t="shared" si="19"/>
        <v/>
      </c>
      <c r="H84" s="579"/>
      <c r="I84" s="578" t="str">
        <f t="shared" si="20"/>
        <v/>
      </c>
      <c r="J84" s="579">
        <v>228047</v>
      </c>
      <c r="K84" s="578">
        <f t="shared" si="21"/>
        <v>217187.61904761902</v>
      </c>
      <c r="L84" s="579"/>
      <c r="M84" s="578" t="str">
        <f t="shared" si="22"/>
        <v/>
      </c>
      <c r="N84" s="579"/>
      <c r="O84" s="578" t="str">
        <f t="shared" si="23"/>
        <v/>
      </c>
      <c r="P84" s="579">
        <v>620</v>
      </c>
      <c r="Q84" s="578">
        <f t="shared" si="24"/>
        <v>590.47619047619048</v>
      </c>
      <c r="R84" s="579"/>
      <c r="S84" s="578" t="str">
        <f t="shared" si="25"/>
        <v/>
      </c>
      <c r="T84" s="579"/>
      <c r="U84" s="578" t="str">
        <f t="shared" si="26"/>
        <v/>
      </c>
      <c r="V84" s="579"/>
      <c r="W84" s="578" t="str">
        <f t="shared" si="27"/>
        <v/>
      </c>
      <c r="X84" s="579"/>
      <c r="Y84" s="578" t="str">
        <f t="shared" si="28"/>
        <v/>
      </c>
      <c r="Z84" s="579"/>
      <c r="AA84" s="578" t="str">
        <f t="shared" si="29"/>
        <v/>
      </c>
      <c r="AB84" s="579"/>
      <c r="AC84" s="578" t="str">
        <f t="shared" si="30"/>
        <v/>
      </c>
      <c r="AD84" s="579">
        <v>1605</v>
      </c>
      <c r="AE84" s="578">
        <f t="shared" si="31"/>
        <v>1528.5714285714284</v>
      </c>
      <c r="AF84" s="579"/>
      <c r="AG84" s="578" t="str">
        <f t="shared" si="32"/>
        <v/>
      </c>
      <c r="AH84" s="579"/>
      <c r="AI84" s="578" t="str">
        <f t="shared" si="33"/>
        <v/>
      </c>
      <c r="AJ84" s="579">
        <v>656</v>
      </c>
      <c r="AK84" s="578">
        <f t="shared" si="34"/>
        <v>624.7619047619047</v>
      </c>
      <c r="AL84" s="579"/>
      <c r="AM84" s="578" t="str">
        <f t="shared" si="35"/>
        <v/>
      </c>
      <c r="AN84" s="579">
        <v>3718</v>
      </c>
      <c r="AO84" s="578">
        <f t="shared" si="36"/>
        <v>3540.9523809523807</v>
      </c>
      <c r="AP84" s="579">
        <v>234646</v>
      </c>
      <c r="AQ84" s="578">
        <f t="shared" si="37"/>
        <v>223472.38095238095</v>
      </c>
    </row>
    <row r="85" spans="1:43">
      <c r="A85" s="576"/>
      <c r="B85" s="756">
        <v>11.83</v>
      </c>
      <c r="D85" s="574">
        <v>18301</v>
      </c>
      <c r="E85" s="578">
        <f t="shared" si="19"/>
        <v>1546.9991546914623</v>
      </c>
      <c r="F85" s="574"/>
      <c r="G85" s="578" t="str">
        <f t="shared" si="19"/>
        <v/>
      </c>
      <c r="H85" s="574"/>
      <c r="I85" s="578" t="str">
        <f t="shared" si="20"/>
        <v/>
      </c>
      <c r="J85" s="574">
        <v>79</v>
      </c>
      <c r="K85" s="578">
        <f t="shared" si="21"/>
        <v>6.6779374471682162</v>
      </c>
      <c r="L85" s="574"/>
      <c r="M85" s="578" t="str">
        <f t="shared" si="22"/>
        <v/>
      </c>
      <c r="N85" s="574"/>
      <c r="O85" s="578" t="str">
        <f t="shared" si="23"/>
        <v/>
      </c>
      <c r="P85" s="574">
        <v>30903</v>
      </c>
      <c r="Q85" s="578">
        <f t="shared" si="24"/>
        <v>2612.2569737954354</v>
      </c>
      <c r="R85" s="574">
        <v>50</v>
      </c>
      <c r="S85" s="578">
        <f t="shared" si="25"/>
        <v>4.2265426880811496</v>
      </c>
      <c r="T85" s="574">
        <v>4225</v>
      </c>
      <c r="U85" s="578">
        <f t="shared" si="26"/>
        <v>357.14285714285717</v>
      </c>
      <c r="V85" s="574">
        <v>2541</v>
      </c>
      <c r="W85" s="578">
        <f t="shared" si="27"/>
        <v>214.79289940828403</v>
      </c>
      <c r="X85" s="574"/>
      <c r="Y85" s="578" t="str">
        <f t="shared" si="28"/>
        <v/>
      </c>
      <c r="Z85" s="574"/>
      <c r="AA85" s="578" t="str">
        <f t="shared" si="29"/>
        <v/>
      </c>
      <c r="AB85" s="574"/>
      <c r="AC85" s="578" t="str">
        <f t="shared" si="30"/>
        <v/>
      </c>
      <c r="AD85" s="574">
        <v>4245</v>
      </c>
      <c r="AE85" s="578">
        <f t="shared" si="31"/>
        <v>358.83347421808958</v>
      </c>
      <c r="AF85" s="574"/>
      <c r="AG85" s="578" t="str">
        <f t="shared" si="32"/>
        <v/>
      </c>
      <c r="AH85" s="574"/>
      <c r="AI85" s="578" t="str">
        <f t="shared" si="33"/>
        <v/>
      </c>
      <c r="AJ85" s="574">
        <v>20718</v>
      </c>
      <c r="AK85" s="578">
        <f t="shared" si="34"/>
        <v>1751.3102282333052</v>
      </c>
      <c r="AL85" s="574"/>
      <c r="AM85" s="578" t="str">
        <f t="shared" si="35"/>
        <v/>
      </c>
      <c r="AN85" s="574">
        <v>22307</v>
      </c>
      <c r="AO85" s="578">
        <f t="shared" si="36"/>
        <v>1885.6297548605241</v>
      </c>
      <c r="AP85" s="574">
        <v>85068</v>
      </c>
      <c r="AQ85" s="578">
        <f t="shared" si="37"/>
        <v>7190.8706677937444</v>
      </c>
    </row>
    <row r="86" spans="1:43">
      <c r="A86" s="587"/>
      <c r="B86" s="581">
        <v>5.38</v>
      </c>
      <c r="D86" s="579">
        <v>58796</v>
      </c>
      <c r="E86" s="578">
        <f t="shared" si="19"/>
        <v>10928.624535315985</v>
      </c>
      <c r="F86" s="579"/>
      <c r="G86" s="578" t="str">
        <f t="shared" si="19"/>
        <v/>
      </c>
      <c r="H86" s="579"/>
      <c r="I86" s="578" t="str">
        <f t="shared" si="20"/>
        <v/>
      </c>
      <c r="J86" s="579">
        <v>200</v>
      </c>
      <c r="K86" s="578">
        <f t="shared" si="21"/>
        <v>37.174721189591082</v>
      </c>
      <c r="L86" s="579"/>
      <c r="M86" s="578" t="str">
        <f t="shared" si="22"/>
        <v/>
      </c>
      <c r="N86" s="579"/>
      <c r="O86" s="578" t="str">
        <f t="shared" si="23"/>
        <v/>
      </c>
      <c r="P86" s="579">
        <v>26150</v>
      </c>
      <c r="Q86" s="578">
        <f t="shared" si="24"/>
        <v>4860.5947955390338</v>
      </c>
      <c r="R86" s="579"/>
      <c r="S86" s="578" t="str">
        <f t="shared" si="25"/>
        <v/>
      </c>
      <c r="T86" s="579"/>
      <c r="U86" s="578" t="str">
        <f t="shared" si="26"/>
        <v/>
      </c>
      <c r="V86" s="579"/>
      <c r="W86" s="578" t="str">
        <f t="shared" si="27"/>
        <v/>
      </c>
      <c r="X86" s="579"/>
      <c r="Y86" s="578" t="str">
        <f t="shared" si="28"/>
        <v/>
      </c>
      <c r="Z86" s="579"/>
      <c r="AA86" s="578" t="str">
        <f t="shared" si="29"/>
        <v/>
      </c>
      <c r="AB86" s="579">
        <v>871073</v>
      </c>
      <c r="AC86" s="578">
        <f t="shared" si="30"/>
        <v>161909.47955390334</v>
      </c>
      <c r="AD86" s="579"/>
      <c r="AE86" s="578" t="str">
        <f t="shared" si="31"/>
        <v/>
      </c>
      <c r="AF86" s="579"/>
      <c r="AG86" s="578" t="str">
        <f t="shared" si="32"/>
        <v/>
      </c>
      <c r="AH86" s="579"/>
      <c r="AI86" s="578" t="str">
        <f t="shared" si="33"/>
        <v/>
      </c>
      <c r="AJ86" s="579"/>
      <c r="AK86" s="578" t="str">
        <f t="shared" si="34"/>
        <v/>
      </c>
      <c r="AL86" s="579"/>
      <c r="AM86" s="578" t="str">
        <f t="shared" si="35"/>
        <v/>
      </c>
      <c r="AN86" s="579"/>
      <c r="AO86" s="578" t="str">
        <f t="shared" si="36"/>
        <v/>
      </c>
      <c r="AP86" s="579">
        <v>897423</v>
      </c>
      <c r="AQ86" s="578">
        <f t="shared" si="37"/>
        <v>166807.24907063198</v>
      </c>
    </row>
    <row r="87" spans="1:43">
      <c r="A87" s="587"/>
      <c r="B87" s="581">
        <v>3.75</v>
      </c>
      <c r="D87" s="579">
        <v>21466</v>
      </c>
      <c r="E87" s="578">
        <f t="shared" si="19"/>
        <v>5724.2666666666664</v>
      </c>
      <c r="F87" s="579"/>
      <c r="G87" s="578" t="str">
        <f t="shared" si="19"/>
        <v/>
      </c>
      <c r="H87" s="579"/>
      <c r="I87" s="578" t="str">
        <f t="shared" si="20"/>
        <v/>
      </c>
      <c r="J87" s="579">
        <v>668593</v>
      </c>
      <c r="K87" s="578">
        <f t="shared" si="21"/>
        <v>178291.46666666667</v>
      </c>
      <c r="L87" s="579"/>
      <c r="M87" s="578" t="str">
        <f t="shared" si="22"/>
        <v/>
      </c>
      <c r="N87" s="579">
        <v>306</v>
      </c>
      <c r="O87" s="578">
        <f t="shared" si="23"/>
        <v>81.599999999999994</v>
      </c>
      <c r="P87" s="579">
        <v>2018</v>
      </c>
      <c r="Q87" s="578">
        <f t="shared" si="24"/>
        <v>538.13333333333333</v>
      </c>
      <c r="R87" s="579"/>
      <c r="S87" s="578" t="str">
        <f t="shared" si="25"/>
        <v/>
      </c>
      <c r="T87" s="579">
        <v>10995</v>
      </c>
      <c r="U87" s="578">
        <f t="shared" si="26"/>
        <v>2932</v>
      </c>
      <c r="V87" s="579"/>
      <c r="W87" s="578" t="str">
        <f t="shared" si="27"/>
        <v/>
      </c>
      <c r="X87" s="579"/>
      <c r="Y87" s="578" t="str">
        <f t="shared" si="28"/>
        <v/>
      </c>
      <c r="Z87" s="579"/>
      <c r="AA87" s="578" t="str">
        <f t="shared" si="29"/>
        <v/>
      </c>
      <c r="AB87" s="579">
        <v>61858</v>
      </c>
      <c r="AC87" s="578">
        <f t="shared" si="30"/>
        <v>16495.466666666667</v>
      </c>
      <c r="AD87" s="579"/>
      <c r="AE87" s="578" t="str">
        <f t="shared" si="31"/>
        <v/>
      </c>
      <c r="AF87" s="579"/>
      <c r="AG87" s="578" t="str">
        <f t="shared" si="32"/>
        <v/>
      </c>
      <c r="AH87" s="579"/>
      <c r="AI87" s="578" t="str">
        <f t="shared" si="33"/>
        <v/>
      </c>
      <c r="AJ87" s="579">
        <v>3700</v>
      </c>
      <c r="AK87" s="578">
        <f t="shared" si="34"/>
        <v>986.66666666666663</v>
      </c>
      <c r="AL87" s="579"/>
      <c r="AM87" s="578" t="str">
        <f t="shared" si="35"/>
        <v/>
      </c>
      <c r="AN87" s="579"/>
      <c r="AO87" s="578" t="str">
        <f t="shared" si="36"/>
        <v/>
      </c>
      <c r="AP87" s="579">
        <v>747470</v>
      </c>
      <c r="AQ87" s="578">
        <f t="shared" si="37"/>
        <v>199325.33333333334</v>
      </c>
    </row>
    <row r="88" spans="1:43">
      <c r="A88" s="587"/>
      <c r="B88" s="581">
        <v>0.872</v>
      </c>
      <c r="D88" s="579">
        <v>1944</v>
      </c>
      <c r="E88" s="578">
        <f t="shared" si="19"/>
        <v>2229.3577981651374</v>
      </c>
      <c r="F88" s="579"/>
      <c r="G88" s="578" t="str">
        <f t="shared" si="19"/>
        <v/>
      </c>
      <c r="H88" s="579"/>
      <c r="I88" s="578" t="str">
        <f t="shared" si="20"/>
        <v/>
      </c>
      <c r="J88" s="579">
        <v>172580</v>
      </c>
      <c r="K88" s="578">
        <f t="shared" si="21"/>
        <v>197912.84403669724</v>
      </c>
      <c r="L88" s="579"/>
      <c r="M88" s="578" t="str">
        <f t="shared" si="22"/>
        <v/>
      </c>
      <c r="N88" s="579">
        <v>93</v>
      </c>
      <c r="O88" s="578">
        <f t="shared" si="23"/>
        <v>106.65137614678899</v>
      </c>
      <c r="P88" s="579">
        <v>946</v>
      </c>
      <c r="Q88" s="578">
        <f t="shared" si="24"/>
        <v>1084.8623853211009</v>
      </c>
      <c r="R88" s="579"/>
      <c r="S88" s="578" t="str">
        <f t="shared" si="25"/>
        <v/>
      </c>
      <c r="T88" s="579"/>
      <c r="U88" s="578" t="str">
        <f t="shared" si="26"/>
        <v/>
      </c>
      <c r="V88" s="579"/>
      <c r="W88" s="578" t="str">
        <f t="shared" si="27"/>
        <v/>
      </c>
      <c r="X88" s="579"/>
      <c r="Y88" s="578" t="str">
        <f t="shared" si="28"/>
        <v/>
      </c>
      <c r="Z88" s="579"/>
      <c r="AA88" s="578" t="str">
        <f t="shared" si="29"/>
        <v/>
      </c>
      <c r="AB88" s="579"/>
      <c r="AC88" s="578" t="str">
        <f t="shared" si="30"/>
        <v/>
      </c>
      <c r="AD88" s="579"/>
      <c r="AE88" s="578" t="str">
        <f t="shared" si="31"/>
        <v/>
      </c>
      <c r="AF88" s="579"/>
      <c r="AG88" s="578" t="str">
        <f t="shared" si="32"/>
        <v/>
      </c>
      <c r="AH88" s="579"/>
      <c r="AI88" s="578" t="str">
        <f t="shared" si="33"/>
        <v/>
      </c>
      <c r="AJ88" s="579"/>
      <c r="AK88" s="578" t="str">
        <f t="shared" si="34"/>
        <v/>
      </c>
      <c r="AL88" s="579"/>
      <c r="AM88" s="578" t="str">
        <f t="shared" si="35"/>
        <v/>
      </c>
      <c r="AN88" s="579">
        <v>586</v>
      </c>
      <c r="AO88" s="578">
        <f t="shared" si="36"/>
        <v>672.01834862385317</v>
      </c>
      <c r="AP88" s="579">
        <v>174205</v>
      </c>
      <c r="AQ88" s="578">
        <f t="shared" si="37"/>
        <v>199776.376146789</v>
      </c>
    </row>
    <row r="89" spans="1:43">
      <c r="A89" s="587"/>
      <c r="B89" s="581">
        <v>7.0000000000000007E-2</v>
      </c>
      <c r="D89" s="579"/>
      <c r="E89" s="578" t="str">
        <f t="shared" si="19"/>
        <v/>
      </c>
      <c r="F89" s="579"/>
      <c r="G89" s="578" t="str">
        <f t="shared" si="19"/>
        <v/>
      </c>
      <c r="H89" s="579"/>
      <c r="I89" s="578" t="str">
        <f t="shared" si="20"/>
        <v/>
      </c>
      <c r="J89" s="579">
        <v>69065</v>
      </c>
      <c r="K89" s="578">
        <f t="shared" si="21"/>
        <v>986642.85714285704</v>
      </c>
      <c r="L89" s="579"/>
      <c r="M89" s="578" t="str">
        <f t="shared" si="22"/>
        <v/>
      </c>
      <c r="N89" s="579"/>
      <c r="O89" s="578" t="str">
        <f t="shared" si="23"/>
        <v/>
      </c>
      <c r="P89" s="579"/>
      <c r="Q89" s="578" t="str">
        <f t="shared" si="24"/>
        <v/>
      </c>
      <c r="R89" s="579"/>
      <c r="S89" s="578" t="str">
        <f t="shared" si="25"/>
        <v/>
      </c>
      <c r="T89" s="579"/>
      <c r="U89" s="578" t="str">
        <f t="shared" si="26"/>
        <v/>
      </c>
      <c r="V89" s="579"/>
      <c r="W89" s="578" t="str">
        <f t="shared" si="27"/>
        <v/>
      </c>
      <c r="X89" s="579"/>
      <c r="Y89" s="578" t="str">
        <f t="shared" si="28"/>
        <v/>
      </c>
      <c r="Z89" s="579"/>
      <c r="AA89" s="578" t="str">
        <f t="shared" si="29"/>
        <v/>
      </c>
      <c r="AB89" s="579"/>
      <c r="AC89" s="578" t="str">
        <f t="shared" si="30"/>
        <v/>
      </c>
      <c r="AD89" s="579"/>
      <c r="AE89" s="578" t="str">
        <f t="shared" si="31"/>
        <v/>
      </c>
      <c r="AF89" s="579"/>
      <c r="AG89" s="578" t="str">
        <f t="shared" si="32"/>
        <v/>
      </c>
      <c r="AH89" s="579"/>
      <c r="AI89" s="578" t="str">
        <f t="shared" si="33"/>
        <v/>
      </c>
      <c r="AJ89" s="579"/>
      <c r="AK89" s="578" t="str">
        <f t="shared" si="34"/>
        <v/>
      </c>
      <c r="AL89" s="579"/>
      <c r="AM89" s="578" t="str">
        <f t="shared" si="35"/>
        <v/>
      </c>
      <c r="AN89" s="579"/>
      <c r="AO89" s="578" t="str">
        <f t="shared" si="36"/>
        <v/>
      </c>
      <c r="AP89" s="579">
        <v>69065</v>
      </c>
      <c r="AQ89" s="578">
        <f t="shared" si="37"/>
        <v>986642.85714285704</v>
      </c>
    </row>
    <row r="90" spans="1:43">
      <c r="A90" s="587"/>
      <c r="B90" s="581">
        <v>0.16</v>
      </c>
      <c r="D90" s="579">
        <v>2300</v>
      </c>
      <c r="E90" s="578">
        <f t="shared" si="19"/>
        <v>14375</v>
      </c>
      <c r="F90" s="579"/>
      <c r="G90" s="578" t="str">
        <f t="shared" si="19"/>
        <v/>
      </c>
      <c r="H90" s="579"/>
      <c r="I90" s="578" t="str">
        <f t="shared" si="20"/>
        <v/>
      </c>
      <c r="J90" s="579"/>
      <c r="K90" s="578" t="str">
        <f t="shared" si="21"/>
        <v/>
      </c>
      <c r="L90" s="579"/>
      <c r="M90" s="578" t="str">
        <f t="shared" si="22"/>
        <v/>
      </c>
      <c r="N90" s="579"/>
      <c r="O90" s="578" t="str">
        <f t="shared" si="23"/>
        <v/>
      </c>
      <c r="P90" s="579">
        <v>128</v>
      </c>
      <c r="Q90" s="578">
        <f t="shared" si="24"/>
        <v>800</v>
      </c>
      <c r="R90" s="579"/>
      <c r="S90" s="578" t="str">
        <f t="shared" si="25"/>
        <v/>
      </c>
      <c r="T90" s="579">
        <v>2</v>
      </c>
      <c r="U90" s="578">
        <f t="shared" si="26"/>
        <v>12.5</v>
      </c>
      <c r="V90" s="579"/>
      <c r="W90" s="578" t="str">
        <f t="shared" si="27"/>
        <v/>
      </c>
      <c r="X90" s="579"/>
      <c r="Y90" s="578" t="str">
        <f t="shared" si="28"/>
        <v/>
      </c>
      <c r="Z90" s="579">
        <v>12</v>
      </c>
      <c r="AA90" s="578">
        <f t="shared" si="29"/>
        <v>75</v>
      </c>
      <c r="AB90" s="579"/>
      <c r="AC90" s="578" t="str">
        <f t="shared" si="30"/>
        <v/>
      </c>
      <c r="AD90" s="579">
        <v>33637</v>
      </c>
      <c r="AE90" s="578">
        <f t="shared" si="31"/>
        <v>210231.25</v>
      </c>
      <c r="AF90" s="579"/>
      <c r="AG90" s="578" t="str">
        <f t="shared" si="32"/>
        <v/>
      </c>
      <c r="AH90" s="579"/>
      <c r="AI90" s="578" t="str">
        <f t="shared" si="33"/>
        <v/>
      </c>
      <c r="AJ90" s="579">
        <v>173</v>
      </c>
      <c r="AK90" s="578">
        <f t="shared" si="34"/>
        <v>1081.25</v>
      </c>
      <c r="AL90" s="579"/>
      <c r="AM90" s="578" t="str">
        <f t="shared" si="35"/>
        <v/>
      </c>
      <c r="AN90" s="579"/>
      <c r="AO90" s="578" t="str">
        <f t="shared" si="36"/>
        <v/>
      </c>
      <c r="AP90" s="579">
        <v>33952</v>
      </c>
      <c r="AQ90" s="578">
        <f t="shared" si="37"/>
        <v>212200</v>
      </c>
    </row>
    <row r="91" spans="1:43">
      <c r="A91" s="587"/>
      <c r="B91" s="581">
        <v>57.3</v>
      </c>
      <c r="D91" s="579">
        <v>178320</v>
      </c>
      <c r="E91" s="578">
        <f t="shared" si="19"/>
        <v>3112.0418848167542</v>
      </c>
      <c r="F91" s="579">
        <v>134788</v>
      </c>
      <c r="G91" s="578">
        <f t="shared" si="19"/>
        <v>2352.3211169284468</v>
      </c>
      <c r="H91" s="579"/>
      <c r="I91" s="578" t="str">
        <f t="shared" si="20"/>
        <v/>
      </c>
      <c r="J91" s="579">
        <v>9524504</v>
      </c>
      <c r="K91" s="578">
        <f t="shared" si="21"/>
        <v>166221.71029668412</v>
      </c>
      <c r="L91" s="579"/>
      <c r="M91" s="578" t="str">
        <f t="shared" si="22"/>
        <v/>
      </c>
      <c r="N91" s="579">
        <v>6246</v>
      </c>
      <c r="O91" s="578">
        <f t="shared" si="23"/>
        <v>109.00523560209425</v>
      </c>
      <c r="P91" s="579">
        <v>9544</v>
      </c>
      <c r="Q91" s="578">
        <f t="shared" si="24"/>
        <v>166.56195462478186</v>
      </c>
      <c r="R91" s="579">
        <v>32702</v>
      </c>
      <c r="S91" s="578">
        <f t="shared" si="25"/>
        <v>570.71553228621292</v>
      </c>
      <c r="T91" s="579">
        <v>131508</v>
      </c>
      <c r="U91" s="578">
        <f t="shared" si="26"/>
        <v>2295.0785340314137</v>
      </c>
      <c r="V91" s="579">
        <v>70602</v>
      </c>
      <c r="W91" s="578">
        <f t="shared" si="27"/>
        <v>1232.1465968586388</v>
      </c>
      <c r="X91" s="579"/>
      <c r="Y91" s="578" t="str">
        <f t="shared" si="28"/>
        <v/>
      </c>
      <c r="Z91" s="579">
        <v>15450</v>
      </c>
      <c r="AA91" s="578">
        <f t="shared" si="29"/>
        <v>269.63350785340316</v>
      </c>
      <c r="AB91" s="579"/>
      <c r="AC91" s="578" t="str">
        <f t="shared" si="30"/>
        <v/>
      </c>
      <c r="AD91" s="579"/>
      <c r="AE91" s="578" t="str">
        <f t="shared" si="31"/>
        <v/>
      </c>
      <c r="AF91" s="579"/>
      <c r="AG91" s="578" t="str">
        <f t="shared" si="32"/>
        <v/>
      </c>
      <c r="AH91" s="579"/>
      <c r="AI91" s="578" t="str">
        <f t="shared" si="33"/>
        <v/>
      </c>
      <c r="AJ91" s="579">
        <v>166360</v>
      </c>
      <c r="AK91" s="578">
        <f t="shared" si="34"/>
        <v>2903.3158813263526</v>
      </c>
      <c r="AL91" s="579"/>
      <c r="AM91" s="578" t="str">
        <f t="shared" si="35"/>
        <v/>
      </c>
      <c r="AN91" s="579">
        <v>234748</v>
      </c>
      <c r="AO91" s="578">
        <f t="shared" si="36"/>
        <v>4096.8237347294944</v>
      </c>
      <c r="AP91" s="579">
        <v>10326452</v>
      </c>
      <c r="AQ91" s="578">
        <f t="shared" si="37"/>
        <v>180217.31239092496</v>
      </c>
    </row>
    <row r="92" spans="1:43">
      <c r="A92" s="587"/>
      <c r="B92" s="581">
        <v>0.09</v>
      </c>
      <c r="D92" s="579">
        <v>380.61</v>
      </c>
      <c r="E92" s="578">
        <f t="shared" si="19"/>
        <v>4229</v>
      </c>
      <c r="F92" s="579">
        <v>532.12</v>
      </c>
      <c r="G92" s="578">
        <f t="shared" si="19"/>
        <v>5912.4444444444443</v>
      </c>
      <c r="H92" s="579"/>
      <c r="I92" s="578" t="str">
        <f t="shared" si="20"/>
        <v/>
      </c>
      <c r="J92" s="579">
        <v>92005.68</v>
      </c>
      <c r="K92" s="578">
        <f t="shared" si="21"/>
        <v>1022285.3333333333</v>
      </c>
      <c r="L92" s="579"/>
      <c r="M92" s="578" t="str">
        <f t="shared" si="22"/>
        <v/>
      </c>
      <c r="N92" s="579">
        <v>2.38</v>
      </c>
      <c r="O92" s="578">
        <f t="shared" si="23"/>
        <v>26.444444444444443</v>
      </c>
      <c r="P92" s="579">
        <v>177.05</v>
      </c>
      <c r="Q92" s="578">
        <f t="shared" si="24"/>
        <v>1967.2222222222224</v>
      </c>
      <c r="R92" s="579"/>
      <c r="S92" s="578" t="str">
        <f t="shared" si="25"/>
        <v/>
      </c>
      <c r="T92" s="579"/>
      <c r="U92" s="578" t="str">
        <f t="shared" si="26"/>
        <v/>
      </c>
      <c r="V92" s="579"/>
      <c r="W92" s="578" t="str">
        <f t="shared" si="27"/>
        <v/>
      </c>
      <c r="X92" s="579"/>
      <c r="Y92" s="578" t="str">
        <f t="shared" si="28"/>
        <v/>
      </c>
      <c r="Z92" s="579"/>
      <c r="AA92" s="578" t="str">
        <f t="shared" si="29"/>
        <v/>
      </c>
      <c r="AB92" s="579"/>
      <c r="AC92" s="578" t="str">
        <f t="shared" si="30"/>
        <v/>
      </c>
      <c r="AD92" s="579"/>
      <c r="AE92" s="578" t="str">
        <f t="shared" si="31"/>
        <v/>
      </c>
      <c r="AF92" s="579"/>
      <c r="AG92" s="578" t="str">
        <f t="shared" si="32"/>
        <v/>
      </c>
      <c r="AH92" s="579"/>
      <c r="AI92" s="578" t="str">
        <f t="shared" si="33"/>
        <v/>
      </c>
      <c r="AJ92" s="579">
        <v>86.35</v>
      </c>
      <c r="AK92" s="578">
        <f t="shared" si="34"/>
        <v>959.44444444444446</v>
      </c>
      <c r="AL92" s="579"/>
      <c r="AM92" s="578" t="str">
        <f t="shared" si="35"/>
        <v/>
      </c>
      <c r="AN92" s="579">
        <v>32.4</v>
      </c>
      <c r="AO92" s="578">
        <f t="shared" si="36"/>
        <v>360</v>
      </c>
      <c r="AP92" s="579">
        <v>92835.98</v>
      </c>
      <c r="AQ92" s="578">
        <f t="shared" si="37"/>
        <v>1031510.8888888889</v>
      </c>
    </row>
    <row r="93" spans="1:43">
      <c r="A93" s="587"/>
      <c r="B93" s="581">
        <v>0.56000000000000005</v>
      </c>
      <c r="D93" s="579">
        <v>2829</v>
      </c>
      <c r="E93" s="578">
        <f t="shared" si="19"/>
        <v>5051.7857142857138</v>
      </c>
      <c r="F93" s="579"/>
      <c r="G93" s="578" t="str">
        <f t="shared" si="19"/>
        <v/>
      </c>
      <c r="H93" s="579"/>
      <c r="I93" s="578" t="str">
        <f t="shared" si="20"/>
        <v/>
      </c>
      <c r="J93" s="579">
        <v>209403</v>
      </c>
      <c r="K93" s="578">
        <f t="shared" si="21"/>
        <v>373933.92857142852</v>
      </c>
      <c r="L93" s="579"/>
      <c r="M93" s="578" t="str">
        <f t="shared" si="22"/>
        <v/>
      </c>
      <c r="N93" s="579">
        <v>169</v>
      </c>
      <c r="O93" s="578">
        <f t="shared" si="23"/>
        <v>301.78571428571428</v>
      </c>
      <c r="P93" s="579">
        <v>2065</v>
      </c>
      <c r="Q93" s="578">
        <f t="shared" si="24"/>
        <v>3687.4999999999995</v>
      </c>
      <c r="R93" s="579">
        <v>12</v>
      </c>
      <c r="S93" s="578">
        <f t="shared" si="25"/>
        <v>21.428571428571427</v>
      </c>
      <c r="T93" s="579"/>
      <c r="U93" s="578" t="str">
        <f t="shared" si="26"/>
        <v/>
      </c>
      <c r="V93" s="579"/>
      <c r="W93" s="578" t="str">
        <f t="shared" si="27"/>
        <v/>
      </c>
      <c r="X93" s="579"/>
      <c r="Y93" s="578" t="str">
        <f t="shared" si="28"/>
        <v/>
      </c>
      <c r="Z93" s="579"/>
      <c r="AA93" s="578" t="str">
        <f t="shared" si="29"/>
        <v/>
      </c>
      <c r="AB93" s="579"/>
      <c r="AC93" s="578" t="str">
        <f t="shared" si="30"/>
        <v/>
      </c>
      <c r="AD93" s="579"/>
      <c r="AE93" s="578" t="str">
        <f t="shared" si="31"/>
        <v/>
      </c>
      <c r="AF93" s="579"/>
      <c r="AG93" s="578" t="str">
        <f t="shared" si="32"/>
        <v/>
      </c>
      <c r="AH93" s="579"/>
      <c r="AI93" s="578" t="str">
        <f t="shared" si="33"/>
        <v/>
      </c>
      <c r="AJ93" s="579">
        <v>1518</v>
      </c>
      <c r="AK93" s="578">
        <f t="shared" si="34"/>
        <v>2710.7142857142853</v>
      </c>
      <c r="AL93" s="579"/>
      <c r="AM93" s="578" t="str">
        <f t="shared" si="35"/>
        <v/>
      </c>
      <c r="AN93" s="579">
        <v>585</v>
      </c>
      <c r="AO93" s="578">
        <f t="shared" si="36"/>
        <v>1044.6428571428571</v>
      </c>
      <c r="AP93" s="579">
        <v>213752</v>
      </c>
      <c r="AQ93" s="578">
        <f t="shared" si="37"/>
        <v>381699.99999999994</v>
      </c>
    </row>
    <row r="94" spans="1:43">
      <c r="A94" s="587"/>
      <c r="B94" s="581">
        <v>1.079</v>
      </c>
      <c r="D94" s="579">
        <v>9715.25</v>
      </c>
      <c r="E94" s="578">
        <f t="shared" si="19"/>
        <v>9003.9388322520863</v>
      </c>
      <c r="F94" s="579">
        <v>136870.22</v>
      </c>
      <c r="G94" s="578">
        <f t="shared" si="19"/>
        <v>126849.13809082484</v>
      </c>
      <c r="H94" s="579"/>
      <c r="I94" s="578" t="str">
        <f t="shared" si="20"/>
        <v/>
      </c>
      <c r="J94" s="579">
        <v>3030</v>
      </c>
      <c r="K94" s="578">
        <f t="shared" si="21"/>
        <v>2808.155699721965</v>
      </c>
      <c r="L94" s="579"/>
      <c r="M94" s="578" t="str">
        <f t="shared" si="22"/>
        <v/>
      </c>
      <c r="N94" s="579"/>
      <c r="O94" s="578" t="str">
        <f t="shared" si="23"/>
        <v/>
      </c>
      <c r="P94" s="579">
        <v>1</v>
      </c>
      <c r="Q94" s="578">
        <f t="shared" si="24"/>
        <v>0.92678405931417984</v>
      </c>
      <c r="R94" s="579">
        <v>654.76</v>
      </c>
      <c r="S94" s="578">
        <f t="shared" si="25"/>
        <v>606.82113067655234</v>
      </c>
      <c r="T94" s="579"/>
      <c r="U94" s="578" t="str">
        <f t="shared" si="26"/>
        <v/>
      </c>
      <c r="V94" s="579"/>
      <c r="W94" s="578" t="str">
        <f t="shared" si="27"/>
        <v/>
      </c>
      <c r="X94" s="579"/>
      <c r="Y94" s="578" t="str">
        <f t="shared" si="28"/>
        <v/>
      </c>
      <c r="Z94" s="579"/>
      <c r="AA94" s="578" t="str">
        <f t="shared" si="29"/>
        <v/>
      </c>
      <c r="AB94" s="579">
        <v>-167</v>
      </c>
      <c r="AC94" s="578">
        <f t="shared" si="30"/>
        <v>-154.77293790546804</v>
      </c>
      <c r="AD94" s="579"/>
      <c r="AE94" s="578" t="str">
        <f t="shared" si="31"/>
        <v/>
      </c>
      <c r="AF94" s="579">
        <v>109.75</v>
      </c>
      <c r="AG94" s="578">
        <f t="shared" si="32"/>
        <v>101.71455050973124</v>
      </c>
      <c r="AH94" s="579"/>
      <c r="AI94" s="578" t="str">
        <f t="shared" si="33"/>
        <v/>
      </c>
      <c r="AJ94" s="579">
        <v>134</v>
      </c>
      <c r="AK94" s="578">
        <f t="shared" si="34"/>
        <v>124.1890639481001</v>
      </c>
      <c r="AL94" s="579"/>
      <c r="AM94" s="578" t="str">
        <f t="shared" si="35"/>
        <v/>
      </c>
      <c r="AN94" s="579">
        <v>578</v>
      </c>
      <c r="AO94" s="578">
        <f t="shared" si="36"/>
        <v>535.68118628359593</v>
      </c>
      <c r="AP94" s="579">
        <v>141210.73000000001</v>
      </c>
      <c r="AQ94" s="578">
        <f t="shared" si="37"/>
        <v>130871.85356811865</v>
      </c>
    </row>
    <row r="95" spans="1:43">
      <c r="A95" s="587"/>
      <c r="B95" s="581">
        <v>2.35</v>
      </c>
      <c r="D95" s="579">
        <v>19090</v>
      </c>
      <c r="E95" s="578">
        <f t="shared" si="19"/>
        <v>8123.4042553191484</v>
      </c>
      <c r="F95" s="579">
        <v>3504</v>
      </c>
      <c r="G95" s="578">
        <f t="shared" si="19"/>
        <v>1491.063829787234</v>
      </c>
      <c r="H95" s="579"/>
      <c r="I95" s="578" t="str">
        <f t="shared" si="20"/>
        <v/>
      </c>
      <c r="J95" s="579">
        <v>172950</v>
      </c>
      <c r="K95" s="578">
        <f t="shared" si="21"/>
        <v>73595.744680851058</v>
      </c>
      <c r="L95" s="579"/>
      <c r="M95" s="578" t="str">
        <f t="shared" si="22"/>
        <v/>
      </c>
      <c r="N95" s="579"/>
      <c r="O95" s="578" t="str">
        <f t="shared" si="23"/>
        <v/>
      </c>
      <c r="P95" s="579">
        <v>440</v>
      </c>
      <c r="Q95" s="578">
        <f t="shared" si="24"/>
        <v>187.23404255319147</v>
      </c>
      <c r="R95" s="579"/>
      <c r="S95" s="578" t="str">
        <f t="shared" si="25"/>
        <v/>
      </c>
      <c r="T95" s="579"/>
      <c r="U95" s="578" t="str">
        <f t="shared" si="26"/>
        <v/>
      </c>
      <c r="V95" s="579"/>
      <c r="W95" s="578" t="str">
        <f t="shared" si="27"/>
        <v/>
      </c>
      <c r="X95" s="579"/>
      <c r="Y95" s="578" t="str">
        <f t="shared" si="28"/>
        <v/>
      </c>
      <c r="Z95" s="579"/>
      <c r="AA95" s="578" t="str">
        <f t="shared" si="29"/>
        <v/>
      </c>
      <c r="AB95" s="579"/>
      <c r="AC95" s="578" t="str">
        <f t="shared" si="30"/>
        <v/>
      </c>
      <c r="AD95" s="579"/>
      <c r="AE95" s="578" t="str">
        <f t="shared" si="31"/>
        <v/>
      </c>
      <c r="AF95" s="579"/>
      <c r="AG95" s="578" t="str">
        <f t="shared" si="32"/>
        <v/>
      </c>
      <c r="AH95" s="579"/>
      <c r="AI95" s="578" t="str">
        <f t="shared" si="33"/>
        <v/>
      </c>
      <c r="AJ95" s="579"/>
      <c r="AK95" s="578" t="str">
        <f t="shared" si="34"/>
        <v/>
      </c>
      <c r="AL95" s="579"/>
      <c r="AM95" s="578" t="str">
        <f t="shared" si="35"/>
        <v/>
      </c>
      <c r="AN95" s="579"/>
      <c r="AO95" s="578" t="str">
        <f t="shared" si="36"/>
        <v/>
      </c>
      <c r="AP95" s="579">
        <v>176894</v>
      </c>
      <c r="AQ95" s="578">
        <f t="shared" si="37"/>
        <v>75274.042553191481</v>
      </c>
    </row>
    <row r="96" spans="1:43">
      <c r="A96" s="587"/>
      <c r="B96" s="581">
        <v>1.3203800000000001</v>
      </c>
      <c r="D96" s="579">
        <v>184</v>
      </c>
      <c r="E96" s="578">
        <f t="shared" si="19"/>
        <v>139.35382238446508</v>
      </c>
      <c r="F96" s="579"/>
      <c r="G96" s="578" t="str">
        <f t="shared" si="19"/>
        <v/>
      </c>
      <c r="H96" s="579"/>
      <c r="I96" s="578" t="str">
        <f t="shared" si="20"/>
        <v/>
      </c>
      <c r="J96" s="579"/>
      <c r="K96" s="578" t="str">
        <f t="shared" si="21"/>
        <v/>
      </c>
      <c r="L96" s="579"/>
      <c r="M96" s="578" t="str">
        <f t="shared" si="22"/>
        <v/>
      </c>
      <c r="N96" s="579">
        <v>890</v>
      </c>
      <c r="O96" s="578">
        <f t="shared" si="23"/>
        <v>674.04838001181474</v>
      </c>
      <c r="P96" s="579">
        <v>455</v>
      </c>
      <c r="Q96" s="578">
        <f t="shared" si="24"/>
        <v>344.59776730941093</v>
      </c>
      <c r="R96" s="579">
        <v>-221</v>
      </c>
      <c r="S96" s="578">
        <f t="shared" si="25"/>
        <v>-167.37605840742816</v>
      </c>
      <c r="T96" s="579"/>
      <c r="U96" s="578" t="str">
        <f t="shared" si="26"/>
        <v/>
      </c>
      <c r="V96" s="579"/>
      <c r="W96" s="578" t="str">
        <f t="shared" si="27"/>
        <v/>
      </c>
      <c r="X96" s="579"/>
      <c r="Y96" s="578" t="str">
        <f t="shared" si="28"/>
        <v/>
      </c>
      <c r="Z96" s="579"/>
      <c r="AA96" s="578" t="str">
        <f t="shared" si="29"/>
        <v/>
      </c>
      <c r="AB96" s="579"/>
      <c r="AC96" s="578" t="str">
        <f t="shared" si="30"/>
        <v/>
      </c>
      <c r="AD96" s="579">
        <v>248899</v>
      </c>
      <c r="AE96" s="578">
        <f t="shared" si="31"/>
        <v>188505.58172647268</v>
      </c>
      <c r="AF96" s="579"/>
      <c r="AG96" s="578" t="str">
        <f t="shared" si="32"/>
        <v/>
      </c>
      <c r="AH96" s="579"/>
      <c r="AI96" s="578" t="str">
        <f t="shared" si="33"/>
        <v/>
      </c>
      <c r="AJ96" s="579">
        <v>1410</v>
      </c>
      <c r="AK96" s="578">
        <f t="shared" si="34"/>
        <v>1067.8743997939987</v>
      </c>
      <c r="AL96" s="579"/>
      <c r="AM96" s="578" t="str">
        <f t="shared" si="35"/>
        <v/>
      </c>
      <c r="AN96" s="579"/>
      <c r="AO96" s="578" t="str">
        <f t="shared" si="36"/>
        <v/>
      </c>
      <c r="AP96" s="579">
        <v>251433</v>
      </c>
      <c r="AQ96" s="578">
        <f t="shared" si="37"/>
        <v>190424.72621518048</v>
      </c>
    </row>
    <row r="97" spans="1:43">
      <c r="A97" s="576"/>
      <c r="B97" s="756">
        <v>4.3979999999999998E-2</v>
      </c>
      <c r="D97" s="574">
        <v>838</v>
      </c>
      <c r="E97" s="578">
        <f t="shared" si="19"/>
        <v>19054.11550704866</v>
      </c>
      <c r="F97" s="574"/>
      <c r="G97" s="578" t="str">
        <f t="shared" si="19"/>
        <v/>
      </c>
      <c r="H97" s="574"/>
      <c r="I97" s="578" t="str">
        <f t="shared" si="20"/>
        <v/>
      </c>
      <c r="J97" s="574"/>
      <c r="K97" s="578" t="str">
        <f t="shared" si="21"/>
        <v/>
      </c>
      <c r="L97" s="574"/>
      <c r="M97" s="578" t="str">
        <f t="shared" si="22"/>
        <v/>
      </c>
      <c r="N97" s="574">
        <v>9</v>
      </c>
      <c r="O97" s="578">
        <f t="shared" si="23"/>
        <v>204.63847203274216</v>
      </c>
      <c r="P97" s="574"/>
      <c r="Q97" s="578" t="str">
        <f t="shared" si="24"/>
        <v/>
      </c>
      <c r="R97" s="574">
        <v>66</v>
      </c>
      <c r="S97" s="578">
        <f t="shared" si="25"/>
        <v>1500.6821282401093</v>
      </c>
      <c r="T97" s="574"/>
      <c r="U97" s="578" t="str">
        <f t="shared" si="26"/>
        <v/>
      </c>
      <c r="V97" s="574"/>
      <c r="W97" s="578" t="str">
        <f t="shared" si="27"/>
        <v/>
      </c>
      <c r="X97" s="574"/>
      <c r="Y97" s="578" t="str">
        <f t="shared" si="28"/>
        <v/>
      </c>
      <c r="Z97" s="574"/>
      <c r="AA97" s="578" t="str">
        <f t="shared" si="29"/>
        <v/>
      </c>
      <c r="AB97" s="574"/>
      <c r="AC97" s="578" t="str">
        <f t="shared" si="30"/>
        <v/>
      </c>
      <c r="AD97" s="574">
        <v>5807</v>
      </c>
      <c r="AE97" s="578">
        <f t="shared" si="31"/>
        <v>132037.28967712598</v>
      </c>
      <c r="AF97" s="574"/>
      <c r="AG97" s="578" t="str">
        <f t="shared" si="32"/>
        <v/>
      </c>
      <c r="AH97" s="574"/>
      <c r="AI97" s="578" t="str">
        <f t="shared" si="33"/>
        <v/>
      </c>
      <c r="AJ97" s="574"/>
      <c r="AK97" s="578" t="str">
        <f t="shared" si="34"/>
        <v/>
      </c>
      <c r="AL97" s="574"/>
      <c r="AM97" s="578" t="str">
        <f t="shared" si="35"/>
        <v/>
      </c>
      <c r="AN97" s="574"/>
      <c r="AO97" s="578" t="str">
        <f t="shared" si="36"/>
        <v/>
      </c>
      <c r="AP97" s="574">
        <v>5882</v>
      </c>
      <c r="AQ97" s="578">
        <f t="shared" si="37"/>
        <v>133742.61027739881</v>
      </c>
    </row>
    <row r="98" spans="1:43">
      <c r="A98" s="587"/>
      <c r="B98" s="581">
        <v>0.74</v>
      </c>
      <c r="D98" s="579">
        <v>2560</v>
      </c>
      <c r="E98" s="578">
        <f t="shared" si="19"/>
        <v>3459.4594594594596</v>
      </c>
      <c r="F98" s="579">
        <v>56</v>
      </c>
      <c r="G98" s="578">
        <f t="shared" si="19"/>
        <v>75.675675675675677</v>
      </c>
      <c r="H98" s="579"/>
      <c r="I98" s="578" t="str">
        <f t="shared" si="20"/>
        <v/>
      </c>
      <c r="J98" s="579">
        <v>188422</v>
      </c>
      <c r="K98" s="578">
        <f t="shared" si="21"/>
        <v>254624.32432432432</v>
      </c>
      <c r="L98" s="579"/>
      <c r="M98" s="578" t="str">
        <f t="shared" si="22"/>
        <v/>
      </c>
      <c r="N98" s="579">
        <v>811</v>
      </c>
      <c r="O98" s="578">
        <f t="shared" si="23"/>
        <v>1095.9459459459461</v>
      </c>
      <c r="P98" s="579">
        <v>294</v>
      </c>
      <c r="Q98" s="578">
        <f t="shared" si="24"/>
        <v>397.29729729729729</v>
      </c>
      <c r="R98" s="579">
        <v>64</v>
      </c>
      <c r="S98" s="578">
        <f t="shared" si="25"/>
        <v>86.486486486486484</v>
      </c>
      <c r="T98" s="579"/>
      <c r="U98" s="578" t="str">
        <f t="shared" si="26"/>
        <v/>
      </c>
      <c r="V98" s="579"/>
      <c r="W98" s="578" t="str">
        <f t="shared" si="27"/>
        <v/>
      </c>
      <c r="X98" s="579"/>
      <c r="Y98" s="578" t="str">
        <f t="shared" si="28"/>
        <v/>
      </c>
      <c r="Z98" s="579"/>
      <c r="AA98" s="578" t="str">
        <f t="shared" si="29"/>
        <v/>
      </c>
      <c r="AB98" s="579">
        <v>15</v>
      </c>
      <c r="AC98" s="578">
        <f t="shared" si="30"/>
        <v>20.27027027027027</v>
      </c>
      <c r="AD98" s="579"/>
      <c r="AE98" s="578" t="str">
        <f t="shared" si="31"/>
        <v/>
      </c>
      <c r="AF98" s="579"/>
      <c r="AG98" s="578" t="str">
        <f t="shared" si="32"/>
        <v/>
      </c>
      <c r="AH98" s="579"/>
      <c r="AI98" s="578" t="str">
        <f t="shared" si="33"/>
        <v/>
      </c>
      <c r="AJ98" s="579">
        <v>14</v>
      </c>
      <c r="AK98" s="578">
        <f t="shared" si="34"/>
        <v>18.918918918918919</v>
      </c>
      <c r="AL98" s="579"/>
      <c r="AM98" s="578" t="str">
        <f t="shared" si="35"/>
        <v/>
      </c>
      <c r="AN98" s="579">
        <v>6</v>
      </c>
      <c r="AO98" s="578">
        <f t="shared" si="36"/>
        <v>8.1081081081081088</v>
      </c>
      <c r="AP98" s="579">
        <v>189682</v>
      </c>
      <c r="AQ98" s="578">
        <f t="shared" si="37"/>
        <v>256327.02702702704</v>
      </c>
    </row>
    <row r="99" spans="1:43">
      <c r="A99" s="587"/>
      <c r="B99" s="581">
        <v>0.63185000000000002</v>
      </c>
      <c r="D99" s="579">
        <v>62.98</v>
      </c>
      <c r="E99" s="578">
        <f t="shared" si="19"/>
        <v>99.675555907256467</v>
      </c>
      <c r="F99" s="579"/>
      <c r="G99" s="578" t="str">
        <f t="shared" si="19"/>
        <v/>
      </c>
      <c r="H99" s="579"/>
      <c r="I99" s="578" t="str">
        <f t="shared" si="20"/>
        <v/>
      </c>
      <c r="J99" s="579">
        <v>87136.46</v>
      </c>
      <c r="K99" s="578">
        <f t="shared" si="21"/>
        <v>137906.87663211205</v>
      </c>
      <c r="L99" s="579">
        <v>1669.35</v>
      </c>
      <c r="M99" s="578">
        <f t="shared" si="22"/>
        <v>2642.0036401044549</v>
      </c>
      <c r="N99" s="579"/>
      <c r="O99" s="578" t="str">
        <f t="shared" si="23"/>
        <v/>
      </c>
      <c r="P99" s="579">
        <v>1144.04</v>
      </c>
      <c r="Q99" s="578">
        <f t="shared" si="24"/>
        <v>1810.6196090844344</v>
      </c>
      <c r="R99" s="579"/>
      <c r="S99" s="578" t="str">
        <f t="shared" si="25"/>
        <v/>
      </c>
      <c r="T99" s="579"/>
      <c r="U99" s="578" t="str">
        <f t="shared" si="26"/>
        <v/>
      </c>
      <c r="V99" s="579"/>
      <c r="W99" s="578" t="str">
        <f t="shared" si="27"/>
        <v/>
      </c>
      <c r="X99" s="579"/>
      <c r="Y99" s="578" t="str">
        <f t="shared" si="28"/>
        <v/>
      </c>
      <c r="Z99" s="579"/>
      <c r="AA99" s="578" t="str">
        <f t="shared" si="29"/>
        <v/>
      </c>
      <c r="AB99" s="579"/>
      <c r="AC99" s="578" t="str">
        <f t="shared" si="30"/>
        <v/>
      </c>
      <c r="AD99" s="579"/>
      <c r="AE99" s="578" t="str">
        <f t="shared" si="31"/>
        <v/>
      </c>
      <c r="AF99" s="579"/>
      <c r="AG99" s="578" t="str">
        <f t="shared" si="32"/>
        <v/>
      </c>
      <c r="AH99" s="579"/>
      <c r="AI99" s="578" t="str">
        <f t="shared" si="33"/>
        <v/>
      </c>
      <c r="AJ99" s="579">
        <v>172.65</v>
      </c>
      <c r="AK99" s="578">
        <f t="shared" si="34"/>
        <v>273.24523225449076</v>
      </c>
      <c r="AL99" s="579"/>
      <c r="AM99" s="578" t="str">
        <f t="shared" si="35"/>
        <v/>
      </c>
      <c r="AN99" s="579"/>
      <c r="AO99" s="578" t="str">
        <f t="shared" si="36"/>
        <v/>
      </c>
      <c r="AP99" s="579">
        <v>90122.5</v>
      </c>
      <c r="AQ99" s="578">
        <f t="shared" si="37"/>
        <v>142632.74511355543</v>
      </c>
    </row>
    <row r="100" spans="1:43">
      <c r="A100" s="587"/>
      <c r="B100" s="581">
        <v>1.79</v>
      </c>
      <c r="D100" s="579">
        <v>404509</v>
      </c>
      <c r="E100" s="578">
        <f t="shared" si="19"/>
        <v>225982.68156424581</v>
      </c>
      <c r="F100" s="579">
        <v>108</v>
      </c>
      <c r="G100" s="578">
        <f t="shared" si="19"/>
        <v>60.335195530726253</v>
      </c>
      <c r="H100" s="579"/>
      <c r="I100" s="578" t="str">
        <f t="shared" si="20"/>
        <v/>
      </c>
      <c r="J100" s="579"/>
      <c r="K100" s="578" t="str">
        <f t="shared" si="21"/>
        <v/>
      </c>
      <c r="L100" s="579"/>
      <c r="M100" s="578" t="str">
        <f t="shared" si="22"/>
        <v/>
      </c>
      <c r="N100" s="579">
        <v>1141</v>
      </c>
      <c r="O100" s="578">
        <f t="shared" si="23"/>
        <v>637.43016759776538</v>
      </c>
      <c r="P100" s="579">
        <v>30946</v>
      </c>
      <c r="Q100" s="578">
        <f t="shared" si="24"/>
        <v>17288.26815642458</v>
      </c>
      <c r="R100" s="579">
        <v>1424</v>
      </c>
      <c r="S100" s="578">
        <f t="shared" si="25"/>
        <v>795.53072625698326</v>
      </c>
      <c r="T100" s="579"/>
      <c r="U100" s="578" t="str">
        <f t="shared" si="26"/>
        <v/>
      </c>
      <c r="V100" s="579"/>
      <c r="W100" s="578" t="str">
        <f t="shared" si="27"/>
        <v/>
      </c>
      <c r="X100" s="579"/>
      <c r="Y100" s="578" t="str">
        <f t="shared" si="28"/>
        <v/>
      </c>
      <c r="Z100" s="579"/>
      <c r="AA100" s="578" t="str">
        <f t="shared" si="29"/>
        <v/>
      </c>
      <c r="AB100" s="579"/>
      <c r="AC100" s="578" t="str">
        <f t="shared" si="30"/>
        <v/>
      </c>
      <c r="AD100" s="579"/>
      <c r="AE100" s="578" t="str">
        <f t="shared" si="31"/>
        <v/>
      </c>
      <c r="AF100" s="579"/>
      <c r="AG100" s="578" t="str">
        <f t="shared" si="32"/>
        <v/>
      </c>
      <c r="AH100" s="579"/>
      <c r="AI100" s="578" t="str">
        <f t="shared" si="33"/>
        <v/>
      </c>
      <c r="AJ100" s="579">
        <v>27488</v>
      </c>
      <c r="AK100" s="578">
        <f t="shared" si="34"/>
        <v>15356.424581005585</v>
      </c>
      <c r="AL100" s="579"/>
      <c r="AM100" s="578" t="str">
        <f t="shared" si="35"/>
        <v/>
      </c>
      <c r="AN100" s="579"/>
      <c r="AO100" s="578" t="str">
        <f t="shared" si="36"/>
        <v/>
      </c>
      <c r="AP100" s="579">
        <v>61107</v>
      </c>
      <c r="AQ100" s="578">
        <f t="shared" si="37"/>
        <v>34137.988826815643</v>
      </c>
    </row>
    <row r="101" spans="1:43">
      <c r="A101" s="576"/>
      <c r="B101" s="756">
        <v>0.51100000000000001</v>
      </c>
      <c r="D101" s="574">
        <v>88290</v>
      </c>
      <c r="E101" s="578">
        <f t="shared" si="19"/>
        <v>172778.86497064578</v>
      </c>
      <c r="F101" s="574">
        <v>24</v>
      </c>
      <c r="G101" s="578">
        <f t="shared" si="19"/>
        <v>46.966731898238748</v>
      </c>
      <c r="H101" s="574"/>
      <c r="I101" s="578" t="str">
        <f t="shared" si="20"/>
        <v/>
      </c>
      <c r="J101" s="574"/>
      <c r="K101" s="578" t="str">
        <f t="shared" si="21"/>
        <v/>
      </c>
      <c r="L101" s="574"/>
      <c r="M101" s="578" t="str">
        <f t="shared" si="22"/>
        <v/>
      </c>
      <c r="N101" s="574">
        <v>249</v>
      </c>
      <c r="O101" s="578">
        <f t="shared" si="23"/>
        <v>487.27984344422697</v>
      </c>
      <c r="P101" s="574">
        <v>6754</v>
      </c>
      <c r="Q101" s="578">
        <f t="shared" si="24"/>
        <v>13217.221135029355</v>
      </c>
      <c r="R101" s="574">
        <v>311</v>
      </c>
      <c r="S101" s="578">
        <f t="shared" si="25"/>
        <v>608.61056751467709</v>
      </c>
      <c r="T101" s="574"/>
      <c r="U101" s="578" t="str">
        <f t="shared" si="26"/>
        <v/>
      </c>
      <c r="V101" s="574"/>
      <c r="W101" s="578" t="str">
        <f t="shared" si="27"/>
        <v/>
      </c>
      <c r="X101" s="574"/>
      <c r="Y101" s="578" t="str">
        <f t="shared" si="28"/>
        <v/>
      </c>
      <c r="Z101" s="574"/>
      <c r="AA101" s="578" t="str">
        <f t="shared" si="29"/>
        <v/>
      </c>
      <c r="AB101" s="574"/>
      <c r="AC101" s="578" t="str">
        <f t="shared" si="30"/>
        <v/>
      </c>
      <c r="AD101" s="574"/>
      <c r="AE101" s="578" t="str">
        <f t="shared" si="31"/>
        <v/>
      </c>
      <c r="AF101" s="574"/>
      <c r="AG101" s="578" t="str">
        <f t="shared" si="32"/>
        <v/>
      </c>
      <c r="AH101" s="574"/>
      <c r="AI101" s="578" t="str">
        <f t="shared" si="33"/>
        <v/>
      </c>
      <c r="AJ101" s="574">
        <v>7309</v>
      </c>
      <c r="AK101" s="578">
        <f t="shared" si="34"/>
        <v>14303.326810176124</v>
      </c>
      <c r="AL101" s="574"/>
      <c r="AM101" s="578" t="str">
        <f t="shared" si="35"/>
        <v/>
      </c>
      <c r="AN101" s="574"/>
      <c r="AO101" s="578" t="str">
        <f t="shared" si="36"/>
        <v/>
      </c>
      <c r="AP101" s="574">
        <v>14647</v>
      </c>
      <c r="AQ101" s="578">
        <f t="shared" si="37"/>
        <v>28663.40508806262</v>
      </c>
    </row>
    <row r="102" spans="1:43">
      <c r="E102" s="578" t="str">
        <f t="shared" si="19"/>
        <v/>
      </c>
      <c r="G102" s="578" t="str">
        <f t="shared" si="19"/>
        <v/>
      </c>
      <c r="I102" s="578" t="str">
        <f t="shared" si="20"/>
        <v/>
      </c>
      <c r="K102" s="578" t="str">
        <f t="shared" si="21"/>
        <v/>
      </c>
      <c r="M102" s="578" t="str">
        <f t="shared" si="22"/>
        <v/>
      </c>
      <c r="O102" s="578" t="str">
        <f t="shared" si="23"/>
        <v/>
      </c>
      <c r="Q102" s="578" t="str">
        <f t="shared" si="24"/>
        <v/>
      </c>
      <c r="S102" s="578" t="str">
        <f t="shared" si="25"/>
        <v/>
      </c>
      <c r="U102" s="578" t="str">
        <f t="shared" si="26"/>
        <v/>
      </c>
      <c r="W102" s="578" t="str">
        <f t="shared" si="27"/>
        <v/>
      </c>
      <c r="Y102" s="578" t="str">
        <f t="shared" si="28"/>
        <v/>
      </c>
      <c r="AA102" s="578" t="str">
        <f t="shared" si="29"/>
        <v/>
      </c>
      <c r="AC102" s="578" t="str">
        <f t="shared" si="30"/>
        <v/>
      </c>
      <c r="AE102" s="578" t="str">
        <f t="shared" si="31"/>
        <v/>
      </c>
      <c r="AG102" s="578" t="str">
        <f t="shared" si="32"/>
        <v/>
      </c>
      <c r="AI102" s="578" t="str">
        <f t="shared" si="33"/>
        <v/>
      </c>
      <c r="AK102" s="578" t="str">
        <f t="shared" si="34"/>
        <v/>
      </c>
      <c r="AM102" s="578" t="str">
        <f t="shared" si="35"/>
        <v/>
      </c>
      <c r="AO102" s="578" t="str">
        <f t="shared" si="36"/>
        <v/>
      </c>
      <c r="AQ102" s="578" t="str">
        <f t="shared" si="37"/>
        <v/>
      </c>
    </row>
    <row r="103" spans="1:43" ht="15" thickBot="1">
      <c r="D103" s="1597"/>
      <c r="E103" s="1598" t="str">
        <f t="shared" si="19"/>
        <v/>
      </c>
      <c r="F103" s="1597"/>
      <c r="G103" s="1598" t="str">
        <f t="shared" si="19"/>
        <v/>
      </c>
      <c r="H103" s="1597"/>
      <c r="I103" s="1598" t="str">
        <f t="shared" si="20"/>
        <v/>
      </c>
      <c r="J103" s="1597"/>
      <c r="K103" s="1598" t="str">
        <f t="shared" si="21"/>
        <v/>
      </c>
      <c r="L103" s="1597"/>
      <c r="M103" s="1598" t="str">
        <f t="shared" si="22"/>
        <v/>
      </c>
      <c r="N103" s="1597"/>
      <c r="O103" s="1598" t="str">
        <f t="shared" si="23"/>
        <v/>
      </c>
      <c r="P103" s="1597"/>
      <c r="Q103" s="1598" t="str">
        <f t="shared" si="24"/>
        <v/>
      </c>
      <c r="R103" s="1597"/>
      <c r="S103" s="1598" t="str">
        <f t="shared" si="25"/>
        <v/>
      </c>
      <c r="T103" s="1597"/>
      <c r="U103" s="1598" t="str">
        <f t="shared" si="26"/>
        <v/>
      </c>
      <c r="V103" s="1597"/>
      <c r="W103" s="1598" t="str">
        <f t="shared" si="27"/>
        <v/>
      </c>
      <c r="X103" s="1597"/>
      <c r="Y103" s="1598" t="str">
        <f t="shared" si="28"/>
        <v/>
      </c>
      <c r="Z103" s="1597"/>
      <c r="AA103" s="1598" t="str">
        <f t="shared" si="29"/>
        <v/>
      </c>
      <c r="AB103" s="1597"/>
      <c r="AC103" s="1598" t="str">
        <f t="shared" si="30"/>
        <v/>
      </c>
      <c r="AD103" s="1597"/>
      <c r="AE103" s="1598" t="str">
        <f t="shared" si="31"/>
        <v/>
      </c>
      <c r="AF103" s="1597"/>
      <c r="AG103" s="1598" t="str">
        <f t="shared" si="32"/>
        <v/>
      </c>
      <c r="AH103" s="1597"/>
      <c r="AI103" s="1598" t="str">
        <f t="shared" si="33"/>
        <v/>
      </c>
      <c r="AJ103" s="1597"/>
      <c r="AK103" s="1598" t="str">
        <f t="shared" si="34"/>
        <v/>
      </c>
      <c r="AL103" s="1597"/>
      <c r="AM103" s="1598" t="str">
        <f t="shared" si="35"/>
        <v/>
      </c>
      <c r="AN103" s="1597"/>
      <c r="AO103" s="1598" t="str">
        <f t="shared" si="36"/>
        <v/>
      </c>
      <c r="AP103" s="1597"/>
      <c r="AQ103" s="1598" t="str">
        <f t="shared" si="37"/>
        <v/>
      </c>
    </row>
    <row r="104" spans="1:43" s="1599" customFormat="1" ht="15" thickTop="1">
      <c r="B104" s="1599">
        <f>SUBTOTAL(9,B12:B101)</f>
        <v>506.37230697677023</v>
      </c>
      <c r="D104" s="1599">
        <f>SUBTOTAL(9,D12:D103)</f>
        <v>3487423.9628999997</v>
      </c>
      <c r="F104" s="1599">
        <f>SUBTOTAL(9,F12:F102)</f>
        <v>4715910.6748999991</v>
      </c>
      <c r="H104" s="1599">
        <f>SUBTOTAL(9,H12:H102)</f>
        <v>782.94</v>
      </c>
      <c r="J104" s="1599">
        <f>SUBTOTAL(9,J12:J102)</f>
        <v>56344362.740000002</v>
      </c>
      <c r="L104" s="1599">
        <f>SUBTOTAL(9,L12:L102)</f>
        <v>1669.35</v>
      </c>
      <c r="N104" s="1599">
        <f>SUBTOTAL(9,N12:N102)</f>
        <v>89334.47</v>
      </c>
      <c r="P104" s="1599">
        <f>SUBTOTAL(9,P12:P102)</f>
        <v>759188.45620000013</v>
      </c>
      <c r="R104" s="1599">
        <f>SUBTOTAL(9,R12:R102)</f>
        <v>236370.88350000003</v>
      </c>
      <c r="T104" s="1599">
        <f>SUBTOTAL(9,T12:T102)</f>
        <v>164186</v>
      </c>
      <c r="V104" s="1599">
        <f>SUBTOTAL(9,V12:V102)</f>
        <v>295510.50060000003</v>
      </c>
      <c r="X104" s="1599">
        <f>SUBTOTAL(9,X12:X102)</f>
        <v>67635</v>
      </c>
      <c r="Z104" s="1599">
        <f>SUBTOTAL(9,Z12:Z102)</f>
        <v>60411.600000000006</v>
      </c>
      <c r="AB104" s="1599">
        <f>SUBTOTAL(9,AB12:AB102)</f>
        <v>957605.04</v>
      </c>
      <c r="AD104" s="1599">
        <f>SUBTOTAL(9,AD12:AD102)</f>
        <v>894995</v>
      </c>
      <c r="AF104" s="1599">
        <f>SUBTOTAL(9,AF12:AF102)</f>
        <v>109.75</v>
      </c>
      <c r="AH104" s="1599">
        <f>SUBTOTAL(9,AH12:AH102)</f>
        <v>0</v>
      </c>
      <c r="AJ104" s="1599">
        <f>SUBTOTAL(9,AJ12:AJ102)</f>
        <v>557755.69180000003</v>
      </c>
      <c r="AL104" s="1599">
        <f>SUBTOTAL(9,AL12:AL102)</f>
        <v>0</v>
      </c>
      <c r="AN104" s="1599">
        <f>SUBTOTAL(9,AN12:AN102)</f>
        <v>534563.09</v>
      </c>
      <c r="AP104" s="1599">
        <f>SUBTOTAL(9,AP12:AP102)</f>
        <v>65680391.186999992</v>
      </c>
    </row>
    <row r="105" spans="1:43" s="1599" customFormat="1">
      <c r="B105" s="1599">
        <f>B104-B18-B19</f>
        <v>497.33230697677027</v>
      </c>
      <c r="D105" s="1599">
        <f>D104/$B$109</f>
        <v>6923.732680303805</v>
      </c>
      <c r="F105" s="1599">
        <f>F104/$B$104</f>
        <v>9313.1291145357609</v>
      </c>
      <c r="H105" s="1599">
        <f>H104/$B$104</f>
        <v>1.5461746015978661</v>
      </c>
      <c r="J105" s="1599">
        <f>J104/$B$104</f>
        <v>111270.62432856303</v>
      </c>
      <c r="L105" s="1599">
        <f>L104/$B$104</f>
        <v>3.2966850220673325</v>
      </c>
      <c r="N105" s="1599">
        <f>N104/$B$104</f>
        <v>176.42052847115554</v>
      </c>
      <c r="P105" s="1599">
        <f>P104/$B$104</f>
        <v>1499.2693039092831</v>
      </c>
      <c r="R105" s="1599">
        <f>R104/$B$104</f>
        <v>466.79267456631175</v>
      </c>
      <c r="T105" s="1599">
        <f>T104/$B$104</f>
        <v>324.23969031847554</v>
      </c>
      <c r="V105" s="1599">
        <f>V104/$B$104</f>
        <v>583.58345535186731</v>
      </c>
      <c r="X105" s="1599">
        <f>X104/$B$104</f>
        <v>133.56773083387191</v>
      </c>
      <c r="Z105" s="1599">
        <f>Z104/$B$104</f>
        <v>119.30273272778201</v>
      </c>
      <c r="AB105" s="1599">
        <f>AB104/$B$104</f>
        <v>1891.108630559313</v>
      </c>
      <c r="AD105" s="1599">
        <f>AD104/$B$104</f>
        <v>1767.4643491928909</v>
      </c>
      <c r="AF105" s="1599">
        <f>AF104/$B$104</f>
        <v>0.21673776090807187</v>
      </c>
      <c r="AH105" s="1599">
        <f>AH104/$B$104</f>
        <v>0</v>
      </c>
      <c r="AJ105" s="1599">
        <f>AJ104/$B$104</f>
        <v>1101.4735286967164</v>
      </c>
      <c r="AL105" s="1599">
        <f>AL104/$B$104</f>
        <v>0</v>
      </c>
      <c r="AN105" s="1599">
        <f>AN104/$B$104</f>
        <v>1055.6720472956729</v>
      </c>
      <c r="AP105" s="1599">
        <f>AP104/$B$104</f>
        <v>129707.7077124067</v>
      </c>
    </row>
    <row r="106" spans="1:43">
      <c r="E106" s="578"/>
      <c r="G106" s="578" t="str">
        <f>IF(OR($B109=0,F106=0),"",F106/$B109)</f>
        <v/>
      </c>
      <c r="I106" s="578"/>
      <c r="K106" s="578"/>
      <c r="M106" s="578"/>
      <c r="O106" s="578"/>
      <c r="Q106" s="578"/>
      <c r="S106" s="578"/>
      <c r="U106" s="578"/>
      <c r="W106" s="578"/>
      <c r="Y106" s="578"/>
      <c r="AA106" s="578"/>
      <c r="AC106" s="578"/>
      <c r="AE106" s="578"/>
      <c r="AG106" s="578"/>
      <c r="AI106" s="578"/>
      <c r="AK106" s="578"/>
      <c r="AM106" s="578"/>
      <c r="AO106" s="578"/>
      <c r="AQ106" s="578"/>
    </row>
    <row r="107" spans="1:43">
      <c r="E107" s="578" t="str">
        <f t="shared" si="19"/>
        <v/>
      </c>
      <c r="G107" s="578" t="str">
        <f t="shared" si="19"/>
        <v/>
      </c>
      <c r="I107" s="578" t="str">
        <f t="shared" ref="I107:I170" si="38">IF(OR($B107=0,H107=0),"",H107/$B107)</f>
        <v/>
      </c>
      <c r="K107" s="578" t="str">
        <f t="shared" ref="K107:K170" si="39">IF(OR($B107=0,J107=0),"",J107/$B107)</f>
        <v/>
      </c>
      <c r="M107" s="578" t="str">
        <f t="shared" ref="M107:M170" si="40">IF(OR($B107=0,L107=0),"",L107/$B107)</f>
        <v/>
      </c>
      <c r="O107" s="578" t="str">
        <f t="shared" ref="O107:O170" si="41">IF(OR($B107=0,N107=0),"",N107/$B107)</f>
        <v/>
      </c>
      <c r="Q107" s="578" t="str">
        <f t="shared" ref="Q107:Q170" si="42">IF(OR($B107=0,P107=0),"",P107/$B107)</f>
        <v/>
      </c>
      <c r="S107" s="578"/>
      <c r="U107" s="578" t="str">
        <f t="shared" ref="U107:U170" si="43">IF(OR($B107=0,T107=0),"",T107/$B107)</f>
        <v/>
      </c>
      <c r="W107" s="578" t="str">
        <f t="shared" ref="W107:W170" si="44">IF(OR($B107=0,V107=0),"",V107/$B107)</f>
        <v/>
      </c>
      <c r="Y107" s="578" t="str">
        <f t="shared" ref="Y107:Y170" si="45">IF(OR($B107=0,X107=0),"",X107/$B107)</f>
        <v/>
      </c>
      <c r="AA107" s="578" t="str">
        <f t="shared" ref="AA107:AA170" si="46">IF(OR($B107=0,Z107=0),"",Z107/$B107)</f>
        <v/>
      </c>
      <c r="AC107" s="578" t="str">
        <f t="shared" ref="AC107:AC170" si="47">IF(OR($B107=0,AB107=0),"",AB107/$B107)</f>
        <v/>
      </c>
      <c r="AE107" s="578" t="str">
        <f t="shared" ref="AE107:AE170" si="48">IF(OR($B107=0,AD107=0),"",AD107/$B107)</f>
        <v/>
      </c>
      <c r="AG107" s="578" t="str">
        <f t="shared" ref="AG107:AG170" si="49">IF(OR($B107=0,AF107=0),"",AF107/$B107)</f>
        <v/>
      </c>
      <c r="AI107" s="578" t="str">
        <f t="shared" ref="AI107:AI170" si="50">IF(OR($B107=0,AH107=0),"",AH107/$B107)</f>
        <v/>
      </c>
      <c r="AK107" s="578" t="str">
        <f t="shared" ref="AK107:AK170" si="51">IF(OR($B107=0,AJ107=0),"",AJ107/$B107)</f>
        <v/>
      </c>
      <c r="AM107" s="578" t="str">
        <f t="shared" ref="AM107:AM170" si="52">IF(OR($B107=0,AL107=0),"",AL107/$B107)</f>
        <v/>
      </c>
      <c r="AO107" s="578"/>
      <c r="AQ107" s="578" t="str">
        <f t="shared" ref="AQ107:AQ170" si="53">IF(OR($B107=0,AP107=0),"",AP107/$B107)</f>
        <v/>
      </c>
    </row>
    <row r="108" spans="1:43">
      <c r="E108" s="578" t="str">
        <f t="shared" si="19"/>
        <v/>
      </c>
      <c r="G108" s="578" t="str">
        <f t="shared" si="19"/>
        <v/>
      </c>
      <c r="I108" s="578" t="str">
        <f t="shared" si="38"/>
        <v/>
      </c>
      <c r="K108" s="578" t="str">
        <f t="shared" si="39"/>
        <v/>
      </c>
      <c r="M108" s="578" t="str">
        <f t="shared" si="40"/>
        <v/>
      </c>
      <c r="O108" s="578" t="str">
        <f t="shared" si="41"/>
        <v/>
      </c>
      <c r="Q108" s="578" t="str">
        <f t="shared" si="42"/>
        <v/>
      </c>
      <c r="S108" s="578" t="str">
        <f t="shared" ref="S108:S171" si="54">IF(OR($B108=0,R108=0),"",R108/$B108)</f>
        <v/>
      </c>
      <c r="U108" s="578" t="str">
        <f t="shared" si="43"/>
        <v/>
      </c>
      <c r="W108" s="578" t="str">
        <f t="shared" si="44"/>
        <v/>
      </c>
      <c r="Y108" s="578" t="str">
        <f t="shared" si="45"/>
        <v/>
      </c>
      <c r="AA108" s="578" t="str">
        <f t="shared" si="46"/>
        <v/>
      </c>
      <c r="AC108" s="578" t="str">
        <f t="shared" si="47"/>
        <v/>
      </c>
      <c r="AE108" s="578" t="str">
        <f t="shared" si="48"/>
        <v/>
      </c>
      <c r="AG108" s="578" t="str">
        <f t="shared" si="49"/>
        <v/>
      </c>
      <c r="AI108" s="578" t="str">
        <f t="shared" si="50"/>
        <v/>
      </c>
      <c r="AK108" s="578" t="str">
        <f t="shared" si="51"/>
        <v/>
      </c>
      <c r="AM108" s="578" t="str">
        <f t="shared" si="52"/>
        <v/>
      </c>
      <c r="AO108" s="578"/>
      <c r="AQ108" s="578" t="str">
        <f t="shared" si="53"/>
        <v/>
      </c>
    </row>
    <row r="109" spans="1:43">
      <c r="B109" s="886">
        <f>B104-B100-B101-B34</f>
        <v>503.69130697677019</v>
      </c>
      <c r="D109" s="1599">
        <v>2957331.9628999997</v>
      </c>
      <c r="E109" s="578"/>
      <c r="G109" s="578"/>
      <c r="I109" s="578"/>
      <c r="K109" s="578"/>
      <c r="M109" s="578"/>
      <c r="O109" s="578"/>
      <c r="Q109" s="578"/>
      <c r="S109" s="578"/>
      <c r="U109" s="578"/>
      <c r="W109" s="578"/>
      <c r="Y109" s="578"/>
      <c r="AA109" s="578"/>
      <c r="AC109" s="578"/>
      <c r="AE109" s="578"/>
      <c r="AG109" s="578"/>
      <c r="AI109" s="578"/>
      <c r="AK109" s="578"/>
      <c r="AM109" s="578"/>
      <c r="AO109" s="578"/>
      <c r="AQ109" s="578"/>
    </row>
    <row r="110" spans="1:43">
      <c r="D110" s="756">
        <f>D109/B109</f>
        <v>5871.318249763618</v>
      </c>
      <c r="E110" s="578" t="str">
        <f t="shared" si="19"/>
        <v/>
      </c>
      <c r="G110" s="578"/>
      <c r="I110" s="578"/>
      <c r="K110" s="578"/>
      <c r="M110" s="578"/>
      <c r="O110" s="578"/>
      <c r="Q110" s="578"/>
      <c r="S110" s="578"/>
      <c r="U110" s="578"/>
      <c r="W110" s="578"/>
      <c r="Y110" s="578"/>
      <c r="AA110" s="578"/>
      <c r="AC110" s="578"/>
      <c r="AE110" s="578"/>
      <c r="AG110" s="578"/>
      <c r="AI110" s="578"/>
      <c r="AK110" s="578"/>
      <c r="AM110" s="578"/>
      <c r="AO110" s="578"/>
      <c r="AQ110" s="578"/>
    </row>
    <row r="111" spans="1:43">
      <c r="E111" s="578" t="str">
        <f t="shared" si="19"/>
        <v/>
      </c>
      <c r="G111" s="578" t="str">
        <f t="shared" si="19"/>
        <v/>
      </c>
      <c r="I111" s="578" t="str">
        <f t="shared" si="38"/>
        <v/>
      </c>
      <c r="K111" s="578" t="str">
        <f t="shared" si="39"/>
        <v/>
      </c>
      <c r="M111" s="578" t="str">
        <f t="shared" si="40"/>
        <v/>
      </c>
      <c r="O111" s="578" t="str">
        <f t="shared" si="41"/>
        <v/>
      </c>
      <c r="Q111" s="578" t="str">
        <f t="shared" si="42"/>
        <v/>
      </c>
      <c r="S111" s="578" t="str">
        <f t="shared" si="54"/>
        <v/>
      </c>
      <c r="U111" s="578" t="str">
        <f t="shared" si="43"/>
        <v/>
      </c>
      <c r="W111" s="578" t="str">
        <f t="shared" si="44"/>
        <v/>
      </c>
      <c r="Y111" s="578" t="str">
        <f t="shared" si="45"/>
        <v/>
      </c>
      <c r="AA111" s="578" t="str">
        <f t="shared" si="46"/>
        <v/>
      </c>
      <c r="AC111" s="578" t="str">
        <f t="shared" si="47"/>
        <v/>
      </c>
      <c r="AE111" s="578" t="str">
        <f t="shared" si="48"/>
        <v/>
      </c>
      <c r="AG111" s="578" t="str">
        <f t="shared" si="49"/>
        <v/>
      </c>
      <c r="AI111" s="578" t="str">
        <f t="shared" si="50"/>
        <v/>
      </c>
      <c r="AK111" s="578" t="str">
        <f t="shared" si="51"/>
        <v/>
      </c>
      <c r="AM111" s="578" t="str">
        <f t="shared" si="52"/>
        <v/>
      </c>
      <c r="AO111" s="578" t="str">
        <f t="shared" ref="AO111:AO174" si="55">IF(OR($B111=0,AN111=0),"",AN111/$B111)</f>
        <v/>
      </c>
      <c r="AQ111" s="578" t="str">
        <f t="shared" si="53"/>
        <v/>
      </c>
    </row>
    <row r="112" spans="1:43">
      <c r="E112" s="578" t="str">
        <f t="shared" si="19"/>
        <v/>
      </c>
      <c r="G112" s="578" t="str">
        <f t="shared" si="19"/>
        <v/>
      </c>
      <c r="I112" s="578" t="str">
        <f t="shared" si="38"/>
        <v/>
      </c>
      <c r="K112" s="578" t="str">
        <f t="shared" si="39"/>
        <v/>
      </c>
      <c r="M112" s="578" t="str">
        <f t="shared" si="40"/>
        <v/>
      </c>
      <c r="O112" s="578" t="str">
        <f t="shared" si="41"/>
        <v/>
      </c>
      <c r="Q112" s="578" t="str">
        <f t="shared" si="42"/>
        <v/>
      </c>
      <c r="S112" s="578" t="str">
        <f t="shared" si="54"/>
        <v/>
      </c>
      <c r="U112" s="578" t="str">
        <f t="shared" si="43"/>
        <v/>
      </c>
      <c r="W112" s="578" t="str">
        <f t="shared" si="44"/>
        <v/>
      </c>
      <c r="Y112" s="578" t="str">
        <f t="shared" si="45"/>
        <v/>
      </c>
      <c r="AA112" s="578" t="str">
        <f t="shared" si="46"/>
        <v/>
      </c>
      <c r="AC112" s="578" t="str">
        <f t="shared" si="47"/>
        <v/>
      </c>
      <c r="AE112" s="578" t="str">
        <f t="shared" si="48"/>
        <v/>
      </c>
      <c r="AG112" s="578" t="str">
        <f t="shared" si="49"/>
        <v/>
      </c>
      <c r="AI112" s="578" t="str">
        <f t="shared" si="50"/>
        <v/>
      </c>
      <c r="AK112" s="578" t="str">
        <f t="shared" si="51"/>
        <v/>
      </c>
      <c r="AM112" s="578" t="str">
        <f t="shared" si="52"/>
        <v/>
      </c>
      <c r="AO112" s="578" t="str">
        <f t="shared" si="55"/>
        <v/>
      </c>
      <c r="AQ112" s="578" t="str">
        <f t="shared" si="53"/>
        <v/>
      </c>
    </row>
    <row r="113" spans="5:43">
      <c r="E113" s="578" t="str">
        <f t="shared" si="19"/>
        <v/>
      </c>
      <c r="G113" s="578" t="str">
        <f t="shared" si="19"/>
        <v/>
      </c>
      <c r="I113" s="578" t="str">
        <f t="shared" si="38"/>
        <v/>
      </c>
      <c r="K113" s="578" t="str">
        <f t="shared" si="39"/>
        <v/>
      </c>
      <c r="M113" s="578" t="str">
        <f t="shared" si="40"/>
        <v/>
      </c>
      <c r="O113" s="578" t="str">
        <f t="shared" si="41"/>
        <v/>
      </c>
      <c r="Q113" s="578" t="str">
        <f t="shared" si="42"/>
        <v/>
      </c>
      <c r="S113" s="578" t="str">
        <f t="shared" si="54"/>
        <v/>
      </c>
      <c r="U113" s="578" t="str">
        <f t="shared" si="43"/>
        <v/>
      </c>
      <c r="W113" s="578" t="str">
        <f t="shared" si="44"/>
        <v/>
      </c>
      <c r="Y113" s="578" t="str">
        <f t="shared" si="45"/>
        <v/>
      </c>
      <c r="AA113" s="578" t="str">
        <f t="shared" si="46"/>
        <v/>
      </c>
      <c r="AC113" s="578" t="str">
        <f t="shared" si="47"/>
        <v/>
      </c>
      <c r="AE113" s="578" t="str">
        <f t="shared" si="48"/>
        <v/>
      </c>
      <c r="AG113" s="578" t="str">
        <f t="shared" si="49"/>
        <v/>
      </c>
      <c r="AI113" s="578" t="str">
        <f t="shared" si="50"/>
        <v/>
      </c>
      <c r="AK113" s="578" t="str">
        <f t="shared" si="51"/>
        <v/>
      </c>
      <c r="AM113" s="578" t="str">
        <f t="shared" si="52"/>
        <v/>
      </c>
      <c r="AO113" s="578" t="str">
        <f t="shared" si="55"/>
        <v/>
      </c>
      <c r="AQ113" s="578" t="str">
        <f t="shared" si="53"/>
        <v/>
      </c>
    </row>
    <row r="114" spans="5:43">
      <c r="E114" s="578" t="str">
        <f t="shared" si="19"/>
        <v/>
      </c>
      <c r="G114" s="578" t="str">
        <f t="shared" si="19"/>
        <v/>
      </c>
      <c r="I114" s="578" t="str">
        <f t="shared" si="38"/>
        <v/>
      </c>
      <c r="K114" s="578" t="str">
        <f t="shared" si="39"/>
        <v/>
      </c>
      <c r="M114" s="578" t="str">
        <f t="shared" si="40"/>
        <v/>
      </c>
      <c r="O114" s="578" t="str">
        <f t="shared" si="41"/>
        <v/>
      </c>
      <c r="Q114" s="578" t="str">
        <f t="shared" si="42"/>
        <v/>
      </c>
      <c r="S114" s="578" t="str">
        <f t="shared" si="54"/>
        <v/>
      </c>
      <c r="U114" s="578" t="str">
        <f t="shared" si="43"/>
        <v/>
      </c>
      <c r="W114" s="578" t="str">
        <f t="shared" si="44"/>
        <v/>
      </c>
      <c r="Y114" s="578" t="str">
        <f t="shared" si="45"/>
        <v/>
      </c>
      <c r="AA114" s="578" t="str">
        <f t="shared" si="46"/>
        <v/>
      </c>
      <c r="AC114" s="578" t="str">
        <f t="shared" si="47"/>
        <v/>
      </c>
      <c r="AE114" s="578" t="str">
        <f t="shared" si="48"/>
        <v/>
      </c>
      <c r="AG114" s="578" t="str">
        <f t="shared" si="49"/>
        <v/>
      </c>
      <c r="AI114" s="578" t="str">
        <f t="shared" si="50"/>
        <v/>
      </c>
      <c r="AK114" s="578" t="str">
        <f t="shared" si="51"/>
        <v/>
      </c>
      <c r="AM114" s="578" t="str">
        <f t="shared" si="52"/>
        <v/>
      </c>
      <c r="AO114" s="578" t="str">
        <f t="shared" si="55"/>
        <v/>
      </c>
      <c r="AQ114" s="578" t="str">
        <f t="shared" si="53"/>
        <v/>
      </c>
    </row>
    <row r="115" spans="5:43">
      <c r="E115" s="578" t="str">
        <f t="shared" si="19"/>
        <v/>
      </c>
      <c r="G115" s="578" t="str">
        <f t="shared" si="19"/>
        <v/>
      </c>
      <c r="I115" s="578" t="str">
        <f t="shared" si="38"/>
        <v/>
      </c>
      <c r="K115" s="578" t="str">
        <f t="shared" si="39"/>
        <v/>
      </c>
      <c r="M115" s="578" t="str">
        <f t="shared" si="40"/>
        <v/>
      </c>
      <c r="O115" s="578" t="str">
        <f t="shared" si="41"/>
        <v/>
      </c>
      <c r="Q115" s="578" t="str">
        <f t="shared" si="42"/>
        <v/>
      </c>
      <c r="S115" s="578" t="str">
        <f t="shared" si="54"/>
        <v/>
      </c>
      <c r="U115" s="578" t="str">
        <f t="shared" si="43"/>
        <v/>
      </c>
      <c r="W115" s="578" t="str">
        <f t="shared" si="44"/>
        <v/>
      </c>
      <c r="Y115" s="578" t="str">
        <f t="shared" si="45"/>
        <v/>
      </c>
      <c r="AA115" s="578" t="str">
        <f t="shared" si="46"/>
        <v/>
      </c>
      <c r="AC115" s="578" t="str">
        <f t="shared" si="47"/>
        <v/>
      </c>
      <c r="AE115" s="578" t="str">
        <f t="shared" si="48"/>
        <v/>
      </c>
      <c r="AG115" s="578" t="str">
        <f t="shared" si="49"/>
        <v/>
      </c>
      <c r="AI115" s="578" t="str">
        <f t="shared" si="50"/>
        <v/>
      </c>
      <c r="AK115" s="578" t="str">
        <f t="shared" si="51"/>
        <v/>
      </c>
      <c r="AM115" s="578" t="str">
        <f t="shared" si="52"/>
        <v/>
      </c>
      <c r="AO115" s="578" t="str">
        <f t="shared" si="55"/>
        <v/>
      </c>
      <c r="AQ115" s="578" t="str">
        <f t="shared" si="53"/>
        <v/>
      </c>
    </row>
    <row r="116" spans="5:43">
      <c r="E116" s="578" t="str">
        <f t="shared" si="19"/>
        <v/>
      </c>
      <c r="G116" s="578" t="str">
        <f t="shared" si="19"/>
        <v/>
      </c>
      <c r="I116" s="578" t="str">
        <f t="shared" si="38"/>
        <v/>
      </c>
      <c r="K116" s="578" t="str">
        <f t="shared" si="39"/>
        <v/>
      </c>
      <c r="M116" s="578" t="str">
        <f t="shared" si="40"/>
        <v/>
      </c>
      <c r="O116" s="578" t="str">
        <f t="shared" si="41"/>
        <v/>
      </c>
      <c r="Q116" s="578" t="str">
        <f t="shared" si="42"/>
        <v/>
      </c>
      <c r="S116" s="578" t="str">
        <f t="shared" si="54"/>
        <v/>
      </c>
      <c r="U116" s="578" t="str">
        <f t="shared" si="43"/>
        <v/>
      </c>
      <c r="W116" s="578" t="str">
        <f t="shared" si="44"/>
        <v/>
      </c>
      <c r="Y116" s="578" t="str">
        <f t="shared" si="45"/>
        <v/>
      </c>
      <c r="AA116" s="578" t="str">
        <f t="shared" si="46"/>
        <v/>
      </c>
      <c r="AC116" s="578" t="str">
        <f t="shared" si="47"/>
        <v/>
      </c>
      <c r="AE116" s="578" t="str">
        <f t="shared" si="48"/>
        <v/>
      </c>
      <c r="AG116" s="578" t="str">
        <f t="shared" si="49"/>
        <v/>
      </c>
      <c r="AI116" s="578" t="str">
        <f t="shared" si="50"/>
        <v/>
      </c>
      <c r="AK116" s="578" t="str">
        <f t="shared" si="51"/>
        <v/>
      </c>
      <c r="AM116" s="578" t="str">
        <f t="shared" si="52"/>
        <v/>
      </c>
      <c r="AO116" s="578" t="str">
        <f t="shared" si="55"/>
        <v/>
      </c>
      <c r="AQ116" s="578" t="str">
        <f t="shared" si="53"/>
        <v/>
      </c>
    </row>
    <row r="117" spans="5:43">
      <c r="E117" s="578" t="str">
        <f t="shared" si="19"/>
        <v/>
      </c>
      <c r="G117" s="578" t="str">
        <f t="shared" si="19"/>
        <v/>
      </c>
      <c r="I117" s="578" t="str">
        <f t="shared" si="38"/>
        <v/>
      </c>
      <c r="K117" s="578" t="str">
        <f t="shared" si="39"/>
        <v/>
      </c>
      <c r="M117" s="578" t="str">
        <f t="shared" si="40"/>
        <v/>
      </c>
      <c r="O117" s="578" t="str">
        <f t="shared" si="41"/>
        <v/>
      </c>
      <c r="Q117" s="578" t="str">
        <f t="shared" si="42"/>
        <v/>
      </c>
      <c r="S117" s="578" t="str">
        <f t="shared" si="54"/>
        <v/>
      </c>
      <c r="U117" s="578" t="str">
        <f t="shared" si="43"/>
        <v/>
      </c>
      <c r="W117" s="578" t="str">
        <f t="shared" si="44"/>
        <v/>
      </c>
      <c r="Y117" s="578" t="str">
        <f t="shared" si="45"/>
        <v/>
      </c>
      <c r="AA117" s="578" t="str">
        <f t="shared" si="46"/>
        <v/>
      </c>
      <c r="AC117" s="578" t="str">
        <f t="shared" si="47"/>
        <v/>
      </c>
      <c r="AE117" s="578" t="str">
        <f t="shared" si="48"/>
        <v/>
      </c>
      <c r="AG117" s="578" t="str">
        <f t="shared" si="49"/>
        <v/>
      </c>
      <c r="AI117" s="578" t="str">
        <f t="shared" si="50"/>
        <v/>
      </c>
      <c r="AK117" s="578" t="str">
        <f t="shared" si="51"/>
        <v/>
      </c>
      <c r="AM117" s="578" t="str">
        <f t="shared" si="52"/>
        <v/>
      </c>
      <c r="AO117" s="578" t="str">
        <f t="shared" si="55"/>
        <v/>
      </c>
      <c r="AQ117" s="578" t="str">
        <f t="shared" si="53"/>
        <v/>
      </c>
    </row>
    <row r="118" spans="5:43">
      <c r="E118" s="578" t="str">
        <f t="shared" si="19"/>
        <v/>
      </c>
      <c r="G118" s="578" t="str">
        <f t="shared" si="19"/>
        <v/>
      </c>
      <c r="I118" s="578" t="str">
        <f t="shared" si="38"/>
        <v/>
      </c>
      <c r="K118" s="578" t="str">
        <f t="shared" si="39"/>
        <v/>
      </c>
      <c r="M118" s="578" t="str">
        <f t="shared" si="40"/>
        <v/>
      </c>
      <c r="O118" s="578" t="str">
        <f t="shared" si="41"/>
        <v/>
      </c>
      <c r="Q118" s="578" t="str">
        <f t="shared" si="42"/>
        <v/>
      </c>
      <c r="S118" s="578" t="str">
        <f t="shared" si="54"/>
        <v/>
      </c>
      <c r="U118" s="578" t="str">
        <f t="shared" si="43"/>
        <v/>
      </c>
      <c r="W118" s="578" t="str">
        <f t="shared" si="44"/>
        <v/>
      </c>
      <c r="Y118" s="578" t="str">
        <f t="shared" si="45"/>
        <v/>
      </c>
      <c r="AA118" s="578" t="str">
        <f t="shared" si="46"/>
        <v/>
      </c>
      <c r="AC118" s="578" t="str">
        <f t="shared" si="47"/>
        <v/>
      </c>
      <c r="AE118" s="578" t="str">
        <f t="shared" si="48"/>
        <v/>
      </c>
      <c r="AG118" s="578" t="str">
        <f t="shared" si="49"/>
        <v/>
      </c>
      <c r="AI118" s="578" t="str">
        <f t="shared" si="50"/>
        <v/>
      </c>
      <c r="AK118" s="578" t="str">
        <f t="shared" si="51"/>
        <v/>
      </c>
      <c r="AM118" s="578" t="str">
        <f t="shared" si="52"/>
        <v/>
      </c>
      <c r="AO118" s="578" t="str">
        <f t="shared" si="55"/>
        <v/>
      </c>
      <c r="AQ118" s="578" t="str">
        <f t="shared" si="53"/>
        <v/>
      </c>
    </row>
    <row r="119" spans="5:43">
      <c r="E119" s="578" t="str">
        <f t="shared" si="19"/>
        <v/>
      </c>
      <c r="G119" s="578" t="str">
        <f t="shared" si="19"/>
        <v/>
      </c>
      <c r="I119" s="578" t="str">
        <f t="shared" si="38"/>
        <v/>
      </c>
      <c r="K119" s="578" t="str">
        <f t="shared" si="39"/>
        <v/>
      </c>
      <c r="M119" s="578" t="str">
        <f t="shared" si="40"/>
        <v/>
      </c>
      <c r="O119" s="578" t="str">
        <f t="shared" si="41"/>
        <v/>
      </c>
      <c r="Q119" s="578" t="str">
        <f t="shared" si="42"/>
        <v/>
      </c>
      <c r="S119" s="578" t="str">
        <f t="shared" si="54"/>
        <v/>
      </c>
      <c r="U119" s="578" t="str">
        <f t="shared" si="43"/>
        <v/>
      </c>
      <c r="W119" s="578" t="str">
        <f t="shared" si="44"/>
        <v/>
      </c>
      <c r="Y119" s="578" t="str">
        <f t="shared" si="45"/>
        <v/>
      </c>
      <c r="AA119" s="578" t="str">
        <f t="shared" si="46"/>
        <v/>
      </c>
      <c r="AC119" s="578" t="str">
        <f t="shared" si="47"/>
        <v/>
      </c>
      <c r="AE119" s="578" t="str">
        <f t="shared" si="48"/>
        <v/>
      </c>
      <c r="AG119" s="578" t="str">
        <f t="shared" si="49"/>
        <v/>
      </c>
      <c r="AI119" s="578" t="str">
        <f t="shared" si="50"/>
        <v/>
      </c>
      <c r="AK119" s="578" t="str">
        <f t="shared" si="51"/>
        <v/>
      </c>
      <c r="AM119" s="578" t="str">
        <f t="shared" si="52"/>
        <v/>
      </c>
      <c r="AO119" s="578" t="str">
        <f t="shared" si="55"/>
        <v/>
      </c>
      <c r="AQ119" s="578" t="str">
        <f t="shared" si="53"/>
        <v/>
      </c>
    </row>
    <row r="120" spans="5:43">
      <c r="E120" s="578" t="str">
        <f t="shared" si="19"/>
        <v/>
      </c>
      <c r="G120" s="578" t="str">
        <f t="shared" si="19"/>
        <v/>
      </c>
      <c r="I120" s="578" t="str">
        <f t="shared" si="38"/>
        <v/>
      </c>
      <c r="K120" s="578" t="str">
        <f t="shared" si="39"/>
        <v/>
      </c>
      <c r="M120" s="578" t="str">
        <f t="shared" si="40"/>
        <v/>
      </c>
      <c r="O120" s="578" t="str">
        <f t="shared" si="41"/>
        <v/>
      </c>
      <c r="Q120" s="578" t="str">
        <f t="shared" si="42"/>
        <v/>
      </c>
      <c r="S120" s="578" t="str">
        <f t="shared" si="54"/>
        <v/>
      </c>
      <c r="U120" s="578" t="str">
        <f t="shared" si="43"/>
        <v/>
      </c>
      <c r="W120" s="578" t="str">
        <f t="shared" si="44"/>
        <v/>
      </c>
      <c r="Y120" s="578" t="str">
        <f t="shared" si="45"/>
        <v/>
      </c>
      <c r="AA120" s="578" t="str">
        <f t="shared" si="46"/>
        <v/>
      </c>
      <c r="AC120" s="578" t="str">
        <f t="shared" si="47"/>
        <v/>
      </c>
      <c r="AE120" s="578" t="str">
        <f t="shared" si="48"/>
        <v/>
      </c>
      <c r="AG120" s="578" t="str">
        <f t="shared" si="49"/>
        <v/>
      </c>
      <c r="AI120" s="578" t="str">
        <f t="shared" si="50"/>
        <v/>
      </c>
      <c r="AK120" s="578" t="str">
        <f t="shared" si="51"/>
        <v/>
      </c>
      <c r="AM120" s="578" t="str">
        <f t="shared" si="52"/>
        <v/>
      </c>
      <c r="AO120" s="578" t="str">
        <f t="shared" si="55"/>
        <v/>
      </c>
      <c r="AQ120" s="578" t="str">
        <f t="shared" si="53"/>
        <v/>
      </c>
    </row>
    <row r="121" spans="5:43">
      <c r="E121" s="578" t="str">
        <f t="shared" si="19"/>
        <v/>
      </c>
      <c r="G121" s="578" t="str">
        <f t="shared" si="19"/>
        <v/>
      </c>
      <c r="I121" s="578" t="str">
        <f t="shared" si="38"/>
        <v/>
      </c>
      <c r="K121" s="578" t="str">
        <f t="shared" si="39"/>
        <v/>
      </c>
      <c r="M121" s="578" t="str">
        <f t="shared" si="40"/>
        <v/>
      </c>
      <c r="O121" s="578" t="str">
        <f t="shared" si="41"/>
        <v/>
      </c>
      <c r="Q121" s="578" t="str">
        <f t="shared" si="42"/>
        <v/>
      </c>
      <c r="S121" s="578" t="str">
        <f t="shared" si="54"/>
        <v/>
      </c>
      <c r="U121" s="578" t="str">
        <f t="shared" si="43"/>
        <v/>
      </c>
      <c r="W121" s="578" t="str">
        <f t="shared" si="44"/>
        <v/>
      </c>
      <c r="Y121" s="578" t="str">
        <f t="shared" si="45"/>
        <v/>
      </c>
      <c r="AA121" s="578" t="str">
        <f t="shared" si="46"/>
        <v/>
      </c>
      <c r="AC121" s="578" t="str">
        <f t="shared" si="47"/>
        <v/>
      </c>
      <c r="AE121" s="578" t="str">
        <f t="shared" si="48"/>
        <v/>
      </c>
      <c r="AG121" s="578" t="str">
        <f t="shared" si="49"/>
        <v/>
      </c>
      <c r="AI121" s="578" t="str">
        <f t="shared" si="50"/>
        <v/>
      </c>
      <c r="AK121" s="578" t="str">
        <f t="shared" si="51"/>
        <v/>
      </c>
      <c r="AM121" s="578" t="str">
        <f t="shared" si="52"/>
        <v/>
      </c>
      <c r="AO121" s="578" t="str">
        <f t="shared" si="55"/>
        <v/>
      </c>
      <c r="AQ121" s="578" t="str">
        <f t="shared" si="53"/>
        <v/>
      </c>
    </row>
    <row r="122" spans="5:43">
      <c r="E122" s="578" t="str">
        <f t="shared" si="19"/>
        <v/>
      </c>
      <c r="G122" s="578" t="str">
        <f t="shared" si="19"/>
        <v/>
      </c>
      <c r="I122" s="578" t="str">
        <f t="shared" si="38"/>
        <v/>
      </c>
      <c r="K122" s="578" t="str">
        <f t="shared" si="39"/>
        <v/>
      </c>
      <c r="M122" s="578" t="str">
        <f t="shared" si="40"/>
        <v/>
      </c>
      <c r="O122" s="578" t="str">
        <f t="shared" si="41"/>
        <v/>
      </c>
      <c r="Q122" s="578" t="str">
        <f t="shared" si="42"/>
        <v/>
      </c>
      <c r="S122" s="578" t="str">
        <f t="shared" si="54"/>
        <v/>
      </c>
      <c r="U122" s="578" t="str">
        <f t="shared" si="43"/>
        <v/>
      </c>
      <c r="W122" s="578" t="str">
        <f t="shared" si="44"/>
        <v/>
      </c>
      <c r="Y122" s="578" t="str">
        <f t="shared" si="45"/>
        <v/>
      </c>
      <c r="AA122" s="578" t="str">
        <f t="shared" si="46"/>
        <v/>
      </c>
      <c r="AC122" s="578" t="str">
        <f t="shared" si="47"/>
        <v/>
      </c>
      <c r="AE122" s="578" t="str">
        <f t="shared" si="48"/>
        <v/>
      </c>
      <c r="AG122" s="578" t="str">
        <f t="shared" si="49"/>
        <v/>
      </c>
      <c r="AI122" s="578" t="str">
        <f t="shared" si="50"/>
        <v/>
      </c>
      <c r="AK122" s="578" t="str">
        <f t="shared" si="51"/>
        <v/>
      </c>
      <c r="AM122" s="578" t="str">
        <f t="shared" si="52"/>
        <v/>
      </c>
      <c r="AO122" s="578" t="str">
        <f t="shared" si="55"/>
        <v/>
      </c>
      <c r="AQ122" s="578" t="str">
        <f t="shared" si="53"/>
        <v/>
      </c>
    </row>
    <row r="123" spans="5:43">
      <c r="E123" s="578" t="str">
        <f t="shared" si="19"/>
        <v/>
      </c>
      <c r="G123" s="578" t="str">
        <f t="shared" si="19"/>
        <v/>
      </c>
      <c r="I123" s="578" t="str">
        <f t="shared" si="38"/>
        <v/>
      </c>
      <c r="K123" s="578" t="str">
        <f t="shared" si="39"/>
        <v/>
      </c>
      <c r="M123" s="578" t="str">
        <f t="shared" si="40"/>
        <v/>
      </c>
      <c r="O123" s="578" t="str">
        <f t="shared" si="41"/>
        <v/>
      </c>
      <c r="Q123" s="578" t="str">
        <f t="shared" si="42"/>
        <v/>
      </c>
      <c r="S123" s="578" t="str">
        <f t="shared" si="54"/>
        <v/>
      </c>
      <c r="U123" s="578" t="str">
        <f t="shared" si="43"/>
        <v/>
      </c>
      <c r="W123" s="578" t="str">
        <f t="shared" si="44"/>
        <v/>
      </c>
      <c r="Y123" s="578" t="str">
        <f t="shared" si="45"/>
        <v/>
      </c>
      <c r="AA123" s="578" t="str">
        <f t="shared" si="46"/>
        <v/>
      </c>
      <c r="AC123" s="578" t="str">
        <f t="shared" si="47"/>
        <v/>
      </c>
      <c r="AE123" s="578" t="str">
        <f t="shared" si="48"/>
        <v/>
      </c>
      <c r="AG123" s="578" t="str">
        <f t="shared" si="49"/>
        <v/>
      </c>
      <c r="AI123" s="578" t="str">
        <f t="shared" si="50"/>
        <v/>
      </c>
      <c r="AK123" s="578" t="str">
        <f t="shared" si="51"/>
        <v/>
      </c>
      <c r="AM123" s="578" t="str">
        <f t="shared" si="52"/>
        <v/>
      </c>
      <c r="AO123" s="578" t="str">
        <f t="shared" si="55"/>
        <v/>
      </c>
      <c r="AQ123" s="578" t="str">
        <f t="shared" si="53"/>
        <v/>
      </c>
    </row>
    <row r="124" spans="5:43">
      <c r="E124" s="578" t="str">
        <f t="shared" si="19"/>
        <v/>
      </c>
      <c r="G124" s="578" t="str">
        <f t="shared" si="19"/>
        <v/>
      </c>
      <c r="I124" s="578" t="str">
        <f t="shared" si="38"/>
        <v/>
      </c>
      <c r="K124" s="578" t="str">
        <f t="shared" si="39"/>
        <v/>
      </c>
      <c r="M124" s="578" t="str">
        <f t="shared" si="40"/>
        <v/>
      </c>
      <c r="O124" s="578" t="str">
        <f t="shared" si="41"/>
        <v/>
      </c>
      <c r="Q124" s="578" t="str">
        <f t="shared" si="42"/>
        <v/>
      </c>
      <c r="S124" s="578" t="str">
        <f t="shared" si="54"/>
        <v/>
      </c>
      <c r="U124" s="578" t="str">
        <f t="shared" si="43"/>
        <v/>
      </c>
      <c r="W124" s="578" t="str">
        <f t="shared" si="44"/>
        <v/>
      </c>
      <c r="Y124" s="578" t="str">
        <f t="shared" si="45"/>
        <v/>
      </c>
      <c r="AA124" s="578" t="str">
        <f t="shared" si="46"/>
        <v/>
      </c>
      <c r="AC124" s="578" t="str">
        <f t="shared" si="47"/>
        <v/>
      </c>
      <c r="AE124" s="578" t="str">
        <f t="shared" si="48"/>
        <v/>
      </c>
      <c r="AG124" s="578" t="str">
        <f t="shared" si="49"/>
        <v/>
      </c>
      <c r="AI124" s="578" t="str">
        <f t="shared" si="50"/>
        <v/>
      </c>
      <c r="AK124" s="578" t="str">
        <f t="shared" si="51"/>
        <v/>
      </c>
      <c r="AM124" s="578" t="str">
        <f t="shared" si="52"/>
        <v/>
      </c>
      <c r="AO124" s="578" t="str">
        <f t="shared" si="55"/>
        <v/>
      </c>
      <c r="AQ124" s="578" t="str">
        <f t="shared" si="53"/>
        <v/>
      </c>
    </row>
    <row r="125" spans="5:43">
      <c r="E125" s="578" t="str">
        <f t="shared" si="19"/>
        <v/>
      </c>
      <c r="G125" s="578" t="str">
        <f t="shared" si="19"/>
        <v/>
      </c>
      <c r="I125" s="578" t="str">
        <f t="shared" si="38"/>
        <v/>
      </c>
      <c r="K125" s="578" t="str">
        <f t="shared" si="39"/>
        <v/>
      </c>
      <c r="M125" s="578" t="str">
        <f t="shared" si="40"/>
        <v/>
      </c>
      <c r="O125" s="578" t="str">
        <f t="shared" si="41"/>
        <v/>
      </c>
      <c r="Q125" s="578" t="str">
        <f t="shared" si="42"/>
        <v/>
      </c>
      <c r="S125" s="578" t="str">
        <f t="shared" si="54"/>
        <v/>
      </c>
      <c r="U125" s="578" t="str">
        <f t="shared" si="43"/>
        <v/>
      </c>
      <c r="W125" s="578" t="str">
        <f t="shared" si="44"/>
        <v/>
      </c>
      <c r="Y125" s="578" t="str">
        <f t="shared" si="45"/>
        <v/>
      </c>
      <c r="AA125" s="578" t="str">
        <f t="shared" si="46"/>
        <v/>
      </c>
      <c r="AC125" s="578" t="str">
        <f t="shared" si="47"/>
        <v/>
      </c>
      <c r="AE125" s="578" t="str">
        <f t="shared" si="48"/>
        <v/>
      </c>
      <c r="AG125" s="578" t="str">
        <f t="shared" si="49"/>
        <v/>
      </c>
      <c r="AI125" s="578" t="str">
        <f t="shared" si="50"/>
        <v/>
      </c>
      <c r="AK125" s="578" t="str">
        <f t="shared" si="51"/>
        <v/>
      </c>
      <c r="AM125" s="578" t="str">
        <f t="shared" si="52"/>
        <v/>
      </c>
      <c r="AO125" s="578" t="str">
        <f t="shared" si="55"/>
        <v/>
      </c>
      <c r="AQ125" s="578" t="str">
        <f t="shared" si="53"/>
        <v/>
      </c>
    </row>
    <row r="126" spans="5:43">
      <c r="E126" s="578" t="str">
        <f t="shared" si="19"/>
        <v/>
      </c>
      <c r="G126" s="578" t="str">
        <f t="shared" si="19"/>
        <v/>
      </c>
      <c r="I126" s="578" t="str">
        <f t="shared" si="38"/>
        <v/>
      </c>
      <c r="K126" s="578" t="str">
        <f t="shared" si="39"/>
        <v/>
      </c>
      <c r="M126" s="578" t="str">
        <f t="shared" si="40"/>
        <v/>
      </c>
      <c r="O126" s="578" t="str">
        <f t="shared" si="41"/>
        <v/>
      </c>
      <c r="Q126" s="578" t="str">
        <f t="shared" si="42"/>
        <v/>
      </c>
      <c r="S126" s="578" t="str">
        <f t="shared" si="54"/>
        <v/>
      </c>
      <c r="U126" s="578" t="str">
        <f t="shared" si="43"/>
        <v/>
      </c>
      <c r="W126" s="578" t="str">
        <f t="shared" si="44"/>
        <v/>
      </c>
      <c r="Y126" s="578" t="str">
        <f t="shared" si="45"/>
        <v/>
      </c>
      <c r="AA126" s="578" t="str">
        <f t="shared" si="46"/>
        <v/>
      </c>
      <c r="AC126" s="578" t="str">
        <f t="shared" si="47"/>
        <v/>
      </c>
      <c r="AE126" s="578" t="str">
        <f t="shared" si="48"/>
        <v/>
      </c>
      <c r="AG126" s="578" t="str">
        <f t="shared" si="49"/>
        <v/>
      </c>
      <c r="AI126" s="578" t="str">
        <f t="shared" si="50"/>
        <v/>
      </c>
      <c r="AK126" s="578" t="str">
        <f t="shared" si="51"/>
        <v/>
      </c>
      <c r="AM126" s="578" t="str">
        <f t="shared" si="52"/>
        <v/>
      </c>
      <c r="AO126" s="578" t="str">
        <f t="shared" si="55"/>
        <v/>
      </c>
      <c r="AQ126" s="578" t="str">
        <f t="shared" si="53"/>
        <v/>
      </c>
    </row>
    <row r="127" spans="5:43">
      <c r="E127" s="578" t="str">
        <f t="shared" si="19"/>
        <v/>
      </c>
      <c r="G127" s="578" t="str">
        <f t="shared" si="19"/>
        <v/>
      </c>
      <c r="I127" s="578" t="str">
        <f t="shared" si="38"/>
        <v/>
      </c>
      <c r="K127" s="578" t="str">
        <f t="shared" si="39"/>
        <v/>
      </c>
      <c r="M127" s="578" t="str">
        <f t="shared" si="40"/>
        <v/>
      </c>
      <c r="O127" s="578" t="str">
        <f t="shared" si="41"/>
        <v/>
      </c>
      <c r="Q127" s="578" t="str">
        <f t="shared" si="42"/>
        <v/>
      </c>
      <c r="S127" s="578" t="str">
        <f t="shared" si="54"/>
        <v/>
      </c>
      <c r="U127" s="578" t="str">
        <f t="shared" si="43"/>
        <v/>
      </c>
      <c r="W127" s="578" t="str">
        <f t="shared" si="44"/>
        <v/>
      </c>
      <c r="Y127" s="578" t="str">
        <f t="shared" si="45"/>
        <v/>
      </c>
      <c r="AA127" s="578" t="str">
        <f t="shared" si="46"/>
        <v/>
      </c>
      <c r="AC127" s="578" t="str">
        <f t="shared" si="47"/>
        <v/>
      </c>
      <c r="AE127" s="578" t="str">
        <f t="shared" si="48"/>
        <v/>
      </c>
      <c r="AG127" s="578" t="str">
        <f t="shared" si="49"/>
        <v/>
      </c>
      <c r="AI127" s="578" t="str">
        <f t="shared" si="50"/>
        <v/>
      </c>
      <c r="AK127" s="578" t="str">
        <f t="shared" si="51"/>
        <v/>
      </c>
      <c r="AM127" s="578" t="str">
        <f t="shared" si="52"/>
        <v/>
      </c>
      <c r="AO127" s="578" t="str">
        <f t="shared" si="55"/>
        <v/>
      </c>
      <c r="AQ127" s="578" t="str">
        <f t="shared" si="53"/>
        <v/>
      </c>
    </row>
    <row r="128" spans="5:43">
      <c r="E128" s="578" t="str">
        <f t="shared" si="19"/>
        <v/>
      </c>
      <c r="G128" s="578" t="str">
        <f t="shared" si="19"/>
        <v/>
      </c>
      <c r="I128" s="578" t="str">
        <f t="shared" si="38"/>
        <v/>
      </c>
      <c r="K128" s="578" t="str">
        <f t="shared" si="39"/>
        <v/>
      </c>
      <c r="M128" s="578" t="str">
        <f t="shared" si="40"/>
        <v/>
      </c>
      <c r="O128" s="578" t="str">
        <f t="shared" si="41"/>
        <v/>
      </c>
      <c r="Q128" s="578" t="str">
        <f t="shared" si="42"/>
        <v/>
      </c>
      <c r="S128" s="578" t="str">
        <f t="shared" si="54"/>
        <v/>
      </c>
      <c r="U128" s="578" t="str">
        <f t="shared" si="43"/>
        <v/>
      </c>
      <c r="W128" s="578" t="str">
        <f t="shared" si="44"/>
        <v/>
      </c>
      <c r="Y128" s="578" t="str">
        <f t="shared" si="45"/>
        <v/>
      </c>
      <c r="AA128" s="578" t="str">
        <f t="shared" si="46"/>
        <v/>
      </c>
      <c r="AC128" s="578" t="str">
        <f t="shared" si="47"/>
        <v/>
      </c>
      <c r="AE128" s="578" t="str">
        <f t="shared" si="48"/>
        <v/>
      </c>
      <c r="AG128" s="578" t="str">
        <f t="shared" si="49"/>
        <v/>
      </c>
      <c r="AI128" s="578" t="str">
        <f t="shared" si="50"/>
        <v/>
      </c>
      <c r="AK128" s="578" t="str">
        <f t="shared" si="51"/>
        <v/>
      </c>
      <c r="AM128" s="578" t="str">
        <f t="shared" si="52"/>
        <v/>
      </c>
      <c r="AO128" s="578" t="str">
        <f t="shared" si="55"/>
        <v/>
      </c>
      <c r="AQ128" s="578" t="str">
        <f t="shared" si="53"/>
        <v/>
      </c>
    </row>
    <row r="129" spans="5:43">
      <c r="E129" s="578" t="str">
        <f t="shared" si="19"/>
        <v/>
      </c>
      <c r="G129" s="578" t="str">
        <f t="shared" si="19"/>
        <v/>
      </c>
      <c r="I129" s="578" t="str">
        <f t="shared" si="38"/>
        <v/>
      </c>
      <c r="K129" s="578" t="str">
        <f t="shared" si="39"/>
        <v/>
      </c>
      <c r="M129" s="578" t="str">
        <f t="shared" si="40"/>
        <v/>
      </c>
      <c r="O129" s="578" t="str">
        <f t="shared" si="41"/>
        <v/>
      </c>
      <c r="Q129" s="578" t="str">
        <f t="shared" si="42"/>
        <v/>
      </c>
      <c r="S129" s="578" t="str">
        <f t="shared" si="54"/>
        <v/>
      </c>
      <c r="U129" s="578" t="str">
        <f t="shared" si="43"/>
        <v/>
      </c>
      <c r="W129" s="578" t="str">
        <f t="shared" si="44"/>
        <v/>
      </c>
      <c r="Y129" s="578" t="str">
        <f t="shared" si="45"/>
        <v/>
      </c>
      <c r="AA129" s="578" t="str">
        <f t="shared" si="46"/>
        <v/>
      </c>
      <c r="AC129" s="578" t="str">
        <f t="shared" si="47"/>
        <v/>
      </c>
      <c r="AE129" s="578" t="str">
        <f t="shared" si="48"/>
        <v/>
      </c>
      <c r="AG129" s="578" t="str">
        <f t="shared" si="49"/>
        <v/>
      </c>
      <c r="AI129" s="578" t="str">
        <f t="shared" si="50"/>
        <v/>
      </c>
      <c r="AK129" s="578" t="str">
        <f t="shared" si="51"/>
        <v/>
      </c>
      <c r="AM129" s="578" t="str">
        <f t="shared" si="52"/>
        <v/>
      </c>
      <c r="AO129" s="578" t="str">
        <f t="shared" si="55"/>
        <v/>
      </c>
      <c r="AQ129" s="578" t="str">
        <f t="shared" si="53"/>
        <v/>
      </c>
    </row>
    <row r="130" spans="5:43">
      <c r="E130" s="578" t="str">
        <f t="shared" si="19"/>
        <v/>
      </c>
      <c r="G130" s="578" t="str">
        <f t="shared" si="19"/>
        <v/>
      </c>
      <c r="I130" s="578" t="str">
        <f t="shared" si="38"/>
        <v/>
      </c>
      <c r="K130" s="578" t="str">
        <f t="shared" si="39"/>
        <v/>
      </c>
      <c r="M130" s="578" t="str">
        <f t="shared" si="40"/>
        <v/>
      </c>
      <c r="O130" s="578" t="str">
        <f t="shared" si="41"/>
        <v/>
      </c>
      <c r="Q130" s="578" t="str">
        <f t="shared" si="42"/>
        <v/>
      </c>
      <c r="S130" s="578" t="str">
        <f t="shared" si="54"/>
        <v/>
      </c>
      <c r="U130" s="578" t="str">
        <f t="shared" si="43"/>
        <v/>
      </c>
      <c r="W130" s="578" t="str">
        <f t="shared" si="44"/>
        <v/>
      </c>
      <c r="Y130" s="578" t="str">
        <f t="shared" si="45"/>
        <v/>
      </c>
      <c r="AA130" s="578" t="str">
        <f t="shared" si="46"/>
        <v/>
      </c>
      <c r="AC130" s="578" t="str">
        <f t="shared" si="47"/>
        <v/>
      </c>
      <c r="AE130" s="578" t="str">
        <f t="shared" si="48"/>
        <v/>
      </c>
      <c r="AG130" s="578" t="str">
        <f t="shared" si="49"/>
        <v/>
      </c>
      <c r="AI130" s="578" t="str">
        <f t="shared" si="50"/>
        <v/>
      </c>
      <c r="AK130" s="578" t="str">
        <f t="shared" si="51"/>
        <v/>
      </c>
      <c r="AM130" s="578" t="str">
        <f t="shared" si="52"/>
        <v/>
      </c>
      <c r="AO130" s="578" t="str">
        <f t="shared" si="55"/>
        <v/>
      </c>
      <c r="AQ130" s="578" t="str">
        <f t="shared" si="53"/>
        <v/>
      </c>
    </row>
    <row r="131" spans="5:43">
      <c r="E131" s="578" t="str">
        <f t="shared" si="19"/>
        <v/>
      </c>
      <c r="G131" s="578" t="str">
        <f t="shared" si="19"/>
        <v/>
      </c>
      <c r="I131" s="578" t="str">
        <f t="shared" si="38"/>
        <v/>
      </c>
      <c r="K131" s="578" t="str">
        <f t="shared" si="39"/>
        <v/>
      </c>
      <c r="M131" s="578" t="str">
        <f t="shared" si="40"/>
        <v/>
      </c>
      <c r="O131" s="578" t="str">
        <f t="shared" si="41"/>
        <v/>
      </c>
      <c r="Q131" s="578" t="str">
        <f t="shared" si="42"/>
        <v/>
      </c>
      <c r="S131" s="578" t="str">
        <f t="shared" si="54"/>
        <v/>
      </c>
      <c r="U131" s="578" t="str">
        <f t="shared" si="43"/>
        <v/>
      </c>
      <c r="W131" s="578" t="str">
        <f t="shared" si="44"/>
        <v/>
      </c>
      <c r="Y131" s="578" t="str">
        <f t="shared" si="45"/>
        <v/>
      </c>
      <c r="AA131" s="578" t="str">
        <f t="shared" si="46"/>
        <v/>
      </c>
      <c r="AC131" s="578" t="str">
        <f t="shared" si="47"/>
        <v/>
      </c>
      <c r="AE131" s="578" t="str">
        <f t="shared" si="48"/>
        <v/>
      </c>
      <c r="AG131" s="578" t="str">
        <f t="shared" si="49"/>
        <v/>
      </c>
      <c r="AI131" s="578" t="str">
        <f t="shared" si="50"/>
        <v/>
      </c>
      <c r="AK131" s="578" t="str">
        <f t="shared" si="51"/>
        <v/>
      </c>
      <c r="AM131" s="578" t="str">
        <f t="shared" si="52"/>
        <v/>
      </c>
      <c r="AO131" s="578" t="str">
        <f t="shared" si="55"/>
        <v/>
      </c>
      <c r="AQ131" s="578" t="str">
        <f t="shared" si="53"/>
        <v/>
      </c>
    </row>
    <row r="132" spans="5:43">
      <c r="E132" s="578" t="str">
        <f t="shared" si="19"/>
        <v/>
      </c>
      <c r="G132" s="578" t="str">
        <f t="shared" si="19"/>
        <v/>
      </c>
      <c r="I132" s="578" t="str">
        <f t="shared" si="38"/>
        <v/>
      </c>
      <c r="K132" s="578" t="str">
        <f t="shared" si="39"/>
        <v/>
      </c>
      <c r="M132" s="578" t="str">
        <f t="shared" si="40"/>
        <v/>
      </c>
      <c r="O132" s="578" t="str">
        <f t="shared" si="41"/>
        <v/>
      </c>
      <c r="Q132" s="578" t="str">
        <f t="shared" si="42"/>
        <v/>
      </c>
      <c r="S132" s="578" t="str">
        <f t="shared" si="54"/>
        <v/>
      </c>
      <c r="U132" s="578" t="str">
        <f t="shared" si="43"/>
        <v/>
      </c>
      <c r="W132" s="578" t="str">
        <f t="shared" si="44"/>
        <v/>
      </c>
      <c r="Y132" s="578" t="str">
        <f t="shared" si="45"/>
        <v/>
      </c>
      <c r="AA132" s="578" t="str">
        <f t="shared" si="46"/>
        <v/>
      </c>
      <c r="AC132" s="578" t="str">
        <f t="shared" si="47"/>
        <v/>
      </c>
      <c r="AE132" s="578" t="str">
        <f t="shared" si="48"/>
        <v/>
      </c>
      <c r="AG132" s="578" t="str">
        <f t="shared" si="49"/>
        <v/>
      </c>
      <c r="AI132" s="578" t="str">
        <f t="shared" si="50"/>
        <v/>
      </c>
      <c r="AK132" s="578" t="str">
        <f t="shared" si="51"/>
        <v/>
      </c>
      <c r="AM132" s="578" t="str">
        <f t="shared" si="52"/>
        <v/>
      </c>
      <c r="AO132" s="578" t="str">
        <f t="shared" si="55"/>
        <v/>
      </c>
      <c r="AQ132" s="578" t="str">
        <f t="shared" si="53"/>
        <v/>
      </c>
    </row>
    <row r="133" spans="5:43">
      <c r="E133" s="578" t="str">
        <f t="shared" si="19"/>
        <v/>
      </c>
      <c r="G133" s="578" t="str">
        <f t="shared" si="19"/>
        <v/>
      </c>
      <c r="I133" s="578" t="str">
        <f t="shared" si="38"/>
        <v/>
      </c>
      <c r="K133" s="578" t="str">
        <f t="shared" si="39"/>
        <v/>
      </c>
      <c r="M133" s="578" t="str">
        <f t="shared" si="40"/>
        <v/>
      </c>
      <c r="O133" s="578" t="str">
        <f t="shared" si="41"/>
        <v/>
      </c>
      <c r="Q133" s="578" t="str">
        <f t="shared" si="42"/>
        <v/>
      </c>
      <c r="S133" s="578" t="str">
        <f t="shared" si="54"/>
        <v/>
      </c>
      <c r="U133" s="578" t="str">
        <f t="shared" si="43"/>
        <v/>
      </c>
      <c r="W133" s="578" t="str">
        <f t="shared" si="44"/>
        <v/>
      </c>
      <c r="Y133" s="578" t="str">
        <f t="shared" si="45"/>
        <v/>
      </c>
      <c r="AA133" s="578" t="str">
        <f t="shared" si="46"/>
        <v/>
      </c>
      <c r="AC133" s="578" t="str">
        <f t="shared" si="47"/>
        <v/>
      </c>
      <c r="AE133" s="578" t="str">
        <f t="shared" si="48"/>
        <v/>
      </c>
      <c r="AG133" s="578" t="str">
        <f t="shared" si="49"/>
        <v/>
      </c>
      <c r="AI133" s="578" t="str">
        <f t="shared" si="50"/>
        <v/>
      </c>
      <c r="AK133" s="578" t="str">
        <f t="shared" si="51"/>
        <v/>
      </c>
      <c r="AM133" s="578" t="str">
        <f t="shared" si="52"/>
        <v/>
      </c>
      <c r="AO133" s="578" t="str">
        <f t="shared" si="55"/>
        <v/>
      </c>
      <c r="AQ133" s="578" t="str">
        <f t="shared" si="53"/>
        <v/>
      </c>
    </row>
    <row r="134" spans="5:43">
      <c r="E134" s="578" t="str">
        <f t="shared" si="19"/>
        <v/>
      </c>
      <c r="G134" s="578" t="str">
        <f t="shared" si="19"/>
        <v/>
      </c>
      <c r="I134" s="578" t="str">
        <f t="shared" si="38"/>
        <v/>
      </c>
      <c r="K134" s="578" t="str">
        <f t="shared" si="39"/>
        <v/>
      </c>
      <c r="M134" s="578" t="str">
        <f t="shared" si="40"/>
        <v/>
      </c>
      <c r="O134" s="578" t="str">
        <f t="shared" si="41"/>
        <v/>
      </c>
      <c r="Q134" s="578" t="str">
        <f t="shared" si="42"/>
        <v/>
      </c>
      <c r="S134" s="578" t="str">
        <f t="shared" si="54"/>
        <v/>
      </c>
      <c r="U134" s="578" t="str">
        <f t="shared" si="43"/>
        <v/>
      </c>
      <c r="W134" s="578" t="str">
        <f t="shared" si="44"/>
        <v/>
      </c>
      <c r="Y134" s="578" t="str">
        <f t="shared" si="45"/>
        <v/>
      </c>
      <c r="AA134" s="578" t="str">
        <f t="shared" si="46"/>
        <v/>
      </c>
      <c r="AC134" s="578" t="str">
        <f t="shared" si="47"/>
        <v/>
      </c>
      <c r="AE134" s="578" t="str">
        <f t="shared" si="48"/>
        <v/>
      </c>
      <c r="AG134" s="578" t="str">
        <f t="shared" si="49"/>
        <v/>
      </c>
      <c r="AI134" s="578" t="str">
        <f t="shared" si="50"/>
        <v/>
      </c>
      <c r="AK134" s="578" t="str">
        <f t="shared" si="51"/>
        <v/>
      </c>
      <c r="AM134" s="578" t="str">
        <f t="shared" si="52"/>
        <v/>
      </c>
      <c r="AO134" s="578" t="str">
        <f t="shared" si="55"/>
        <v/>
      </c>
      <c r="AQ134" s="578" t="str">
        <f t="shared" si="53"/>
        <v/>
      </c>
    </row>
    <row r="135" spans="5:43">
      <c r="E135" s="578" t="str">
        <f t="shared" ref="E135:G198" si="56">IF(OR($B135=0,D135=0),"",D135/$B135)</f>
        <v/>
      </c>
      <c r="G135" s="578" t="str">
        <f t="shared" si="56"/>
        <v/>
      </c>
      <c r="I135" s="578" t="str">
        <f t="shared" si="38"/>
        <v/>
      </c>
      <c r="K135" s="578" t="str">
        <f t="shared" si="39"/>
        <v/>
      </c>
      <c r="M135" s="578" t="str">
        <f t="shared" si="40"/>
        <v/>
      </c>
      <c r="O135" s="578" t="str">
        <f t="shared" si="41"/>
        <v/>
      </c>
      <c r="Q135" s="578" t="str">
        <f t="shared" si="42"/>
        <v/>
      </c>
      <c r="S135" s="578" t="str">
        <f t="shared" si="54"/>
        <v/>
      </c>
      <c r="U135" s="578" t="str">
        <f t="shared" si="43"/>
        <v/>
      </c>
      <c r="W135" s="578" t="str">
        <f t="shared" si="44"/>
        <v/>
      </c>
      <c r="Y135" s="578" t="str">
        <f t="shared" si="45"/>
        <v/>
      </c>
      <c r="AA135" s="578" t="str">
        <f t="shared" si="46"/>
        <v/>
      </c>
      <c r="AC135" s="578" t="str">
        <f t="shared" si="47"/>
        <v/>
      </c>
      <c r="AE135" s="578" t="str">
        <f t="shared" si="48"/>
        <v/>
      </c>
      <c r="AG135" s="578" t="str">
        <f t="shared" si="49"/>
        <v/>
      </c>
      <c r="AI135" s="578" t="str">
        <f t="shared" si="50"/>
        <v/>
      </c>
      <c r="AK135" s="578" t="str">
        <f t="shared" si="51"/>
        <v/>
      </c>
      <c r="AM135" s="578" t="str">
        <f t="shared" si="52"/>
        <v/>
      </c>
      <c r="AO135" s="578" t="str">
        <f t="shared" si="55"/>
        <v/>
      </c>
      <c r="AQ135" s="578" t="str">
        <f t="shared" si="53"/>
        <v/>
      </c>
    </row>
    <row r="136" spans="5:43">
      <c r="E136" s="578" t="str">
        <f t="shared" si="56"/>
        <v/>
      </c>
      <c r="G136" s="578" t="str">
        <f t="shared" si="56"/>
        <v/>
      </c>
      <c r="I136" s="578" t="str">
        <f t="shared" si="38"/>
        <v/>
      </c>
      <c r="K136" s="578" t="str">
        <f t="shared" si="39"/>
        <v/>
      </c>
      <c r="M136" s="578" t="str">
        <f t="shared" si="40"/>
        <v/>
      </c>
      <c r="O136" s="578" t="str">
        <f t="shared" si="41"/>
        <v/>
      </c>
      <c r="Q136" s="578" t="str">
        <f t="shared" si="42"/>
        <v/>
      </c>
      <c r="S136" s="578" t="str">
        <f t="shared" si="54"/>
        <v/>
      </c>
      <c r="U136" s="578" t="str">
        <f t="shared" si="43"/>
        <v/>
      </c>
      <c r="W136" s="578" t="str">
        <f t="shared" si="44"/>
        <v/>
      </c>
      <c r="Y136" s="578" t="str">
        <f t="shared" si="45"/>
        <v/>
      </c>
      <c r="AA136" s="578" t="str">
        <f t="shared" si="46"/>
        <v/>
      </c>
      <c r="AC136" s="578" t="str">
        <f t="shared" si="47"/>
        <v/>
      </c>
      <c r="AE136" s="578" t="str">
        <f t="shared" si="48"/>
        <v/>
      </c>
      <c r="AG136" s="578" t="str">
        <f t="shared" si="49"/>
        <v/>
      </c>
      <c r="AI136" s="578" t="str">
        <f t="shared" si="50"/>
        <v/>
      </c>
      <c r="AK136" s="578" t="str">
        <f t="shared" si="51"/>
        <v/>
      </c>
      <c r="AM136" s="578" t="str">
        <f t="shared" si="52"/>
        <v/>
      </c>
      <c r="AO136" s="578" t="str">
        <f t="shared" si="55"/>
        <v/>
      </c>
      <c r="AQ136" s="578" t="str">
        <f t="shared" si="53"/>
        <v/>
      </c>
    </row>
    <row r="137" spans="5:43">
      <c r="E137" s="578" t="str">
        <f t="shared" si="56"/>
        <v/>
      </c>
      <c r="G137" s="578" t="str">
        <f t="shared" si="56"/>
        <v/>
      </c>
      <c r="I137" s="578" t="str">
        <f t="shared" si="38"/>
        <v/>
      </c>
      <c r="K137" s="578" t="str">
        <f t="shared" si="39"/>
        <v/>
      </c>
      <c r="M137" s="578" t="str">
        <f t="shared" si="40"/>
        <v/>
      </c>
      <c r="O137" s="578" t="str">
        <f t="shared" si="41"/>
        <v/>
      </c>
      <c r="Q137" s="578" t="str">
        <f t="shared" si="42"/>
        <v/>
      </c>
      <c r="S137" s="578" t="str">
        <f t="shared" si="54"/>
        <v/>
      </c>
      <c r="U137" s="578" t="str">
        <f t="shared" si="43"/>
        <v/>
      </c>
      <c r="W137" s="578" t="str">
        <f t="shared" si="44"/>
        <v/>
      </c>
      <c r="Y137" s="578" t="str">
        <f t="shared" si="45"/>
        <v/>
      </c>
      <c r="AA137" s="578" t="str">
        <f t="shared" si="46"/>
        <v/>
      </c>
      <c r="AC137" s="578" t="str">
        <f t="shared" si="47"/>
        <v/>
      </c>
      <c r="AE137" s="578" t="str">
        <f t="shared" si="48"/>
        <v/>
      </c>
      <c r="AG137" s="578" t="str">
        <f t="shared" si="49"/>
        <v/>
      </c>
      <c r="AI137" s="578" t="str">
        <f t="shared" si="50"/>
        <v/>
      </c>
      <c r="AK137" s="578" t="str">
        <f t="shared" si="51"/>
        <v/>
      </c>
      <c r="AM137" s="578" t="str">
        <f t="shared" si="52"/>
        <v/>
      </c>
      <c r="AO137" s="578" t="str">
        <f t="shared" si="55"/>
        <v/>
      </c>
      <c r="AQ137" s="578" t="str">
        <f t="shared" si="53"/>
        <v/>
      </c>
    </row>
    <row r="138" spans="5:43">
      <c r="E138" s="578" t="str">
        <f t="shared" si="56"/>
        <v/>
      </c>
      <c r="G138" s="578" t="str">
        <f t="shared" si="56"/>
        <v/>
      </c>
      <c r="I138" s="578" t="str">
        <f t="shared" si="38"/>
        <v/>
      </c>
      <c r="K138" s="578" t="str">
        <f t="shared" si="39"/>
        <v/>
      </c>
      <c r="M138" s="578" t="str">
        <f t="shared" si="40"/>
        <v/>
      </c>
      <c r="O138" s="578" t="str">
        <f t="shared" si="41"/>
        <v/>
      </c>
      <c r="Q138" s="578" t="str">
        <f t="shared" si="42"/>
        <v/>
      </c>
      <c r="S138" s="578" t="str">
        <f t="shared" si="54"/>
        <v/>
      </c>
      <c r="U138" s="578" t="str">
        <f t="shared" si="43"/>
        <v/>
      </c>
      <c r="W138" s="578" t="str">
        <f t="shared" si="44"/>
        <v/>
      </c>
      <c r="Y138" s="578" t="str">
        <f t="shared" si="45"/>
        <v/>
      </c>
      <c r="AA138" s="578" t="str">
        <f t="shared" si="46"/>
        <v/>
      </c>
      <c r="AC138" s="578" t="str">
        <f t="shared" si="47"/>
        <v/>
      </c>
      <c r="AE138" s="578" t="str">
        <f t="shared" si="48"/>
        <v/>
      </c>
      <c r="AG138" s="578" t="str">
        <f t="shared" si="49"/>
        <v/>
      </c>
      <c r="AI138" s="578" t="str">
        <f t="shared" si="50"/>
        <v/>
      </c>
      <c r="AK138" s="578" t="str">
        <f t="shared" si="51"/>
        <v/>
      </c>
      <c r="AM138" s="578" t="str">
        <f t="shared" si="52"/>
        <v/>
      </c>
      <c r="AO138" s="578" t="str">
        <f t="shared" si="55"/>
        <v/>
      </c>
      <c r="AQ138" s="578" t="str">
        <f t="shared" si="53"/>
        <v/>
      </c>
    </row>
    <row r="139" spans="5:43">
      <c r="E139" s="578" t="str">
        <f t="shared" si="56"/>
        <v/>
      </c>
      <c r="G139" s="578" t="str">
        <f t="shared" si="56"/>
        <v/>
      </c>
      <c r="I139" s="578" t="str">
        <f t="shared" si="38"/>
        <v/>
      </c>
      <c r="K139" s="578" t="str">
        <f t="shared" si="39"/>
        <v/>
      </c>
      <c r="M139" s="578" t="str">
        <f t="shared" si="40"/>
        <v/>
      </c>
      <c r="O139" s="578" t="str">
        <f t="shared" si="41"/>
        <v/>
      </c>
      <c r="Q139" s="578" t="str">
        <f t="shared" si="42"/>
        <v/>
      </c>
      <c r="S139" s="578" t="str">
        <f t="shared" si="54"/>
        <v/>
      </c>
      <c r="U139" s="578" t="str">
        <f t="shared" si="43"/>
        <v/>
      </c>
      <c r="W139" s="578" t="str">
        <f t="shared" si="44"/>
        <v/>
      </c>
      <c r="Y139" s="578" t="str">
        <f t="shared" si="45"/>
        <v/>
      </c>
      <c r="AA139" s="578" t="str">
        <f t="shared" si="46"/>
        <v/>
      </c>
      <c r="AC139" s="578" t="str">
        <f t="shared" si="47"/>
        <v/>
      </c>
      <c r="AE139" s="578" t="str">
        <f t="shared" si="48"/>
        <v/>
      </c>
      <c r="AG139" s="578" t="str">
        <f t="shared" si="49"/>
        <v/>
      </c>
      <c r="AI139" s="578" t="str">
        <f t="shared" si="50"/>
        <v/>
      </c>
      <c r="AK139" s="578" t="str">
        <f t="shared" si="51"/>
        <v/>
      </c>
      <c r="AM139" s="578" t="str">
        <f t="shared" si="52"/>
        <v/>
      </c>
      <c r="AO139" s="578" t="str">
        <f t="shared" si="55"/>
        <v/>
      </c>
      <c r="AQ139" s="578" t="str">
        <f t="shared" si="53"/>
        <v/>
      </c>
    </row>
    <row r="140" spans="5:43">
      <c r="E140" s="578" t="str">
        <f t="shared" si="56"/>
        <v/>
      </c>
      <c r="G140" s="578" t="str">
        <f t="shared" si="56"/>
        <v/>
      </c>
      <c r="I140" s="578" t="str">
        <f t="shared" si="38"/>
        <v/>
      </c>
      <c r="K140" s="578" t="str">
        <f t="shared" si="39"/>
        <v/>
      </c>
      <c r="M140" s="578" t="str">
        <f t="shared" si="40"/>
        <v/>
      </c>
      <c r="O140" s="578" t="str">
        <f t="shared" si="41"/>
        <v/>
      </c>
      <c r="Q140" s="578" t="str">
        <f t="shared" si="42"/>
        <v/>
      </c>
      <c r="S140" s="578" t="str">
        <f t="shared" si="54"/>
        <v/>
      </c>
      <c r="U140" s="578" t="str">
        <f t="shared" si="43"/>
        <v/>
      </c>
      <c r="W140" s="578" t="str">
        <f t="shared" si="44"/>
        <v/>
      </c>
      <c r="Y140" s="578" t="str">
        <f t="shared" si="45"/>
        <v/>
      </c>
      <c r="AA140" s="578" t="str">
        <f t="shared" si="46"/>
        <v/>
      </c>
      <c r="AC140" s="578" t="str">
        <f t="shared" si="47"/>
        <v/>
      </c>
      <c r="AE140" s="578" t="str">
        <f t="shared" si="48"/>
        <v/>
      </c>
      <c r="AG140" s="578" t="str">
        <f t="shared" si="49"/>
        <v/>
      </c>
      <c r="AI140" s="578" t="str">
        <f t="shared" si="50"/>
        <v/>
      </c>
      <c r="AK140" s="578" t="str">
        <f t="shared" si="51"/>
        <v/>
      </c>
      <c r="AM140" s="578" t="str">
        <f t="shared" si="52"/>
        <v/>
      </c>
      <c r="AO140" s="578" t="str">
        <f t="shared" si="55"/>
        <v/>
      </c>
      <c r="AQ140" s="578" t="str">
        <f t="shared" si="53"/>
        <v/>
      </c>
    </row>
    <row r="141" spans="5:43">
      <c r="E141" s="578" t="str">
        <f t="shared" si="56"/>
        <v/>
      </c>
      <c r="G141" s="578" t="str">
        <f t="shared" si="56"/>
        <v/>
      </c>
      <c r="I141" s="578" t="str">
        <f t="shared" si="38"/>
        <v/>
      </c>
      <c r="K141" s="578" t="str">
        <f t="shared" si="39"/>
        <v/>
      </c>
      <c r="M141" s="578" t="str">
        <f t="shared" si="40"/>
        <v/>
      </c>
      <c r="O141" s="578" t="str">
        <f t="shared" si="41"/>
        <v/>
      </c>
      <c r="Q141" s="578" t="str">
        <f t="shared" si="42"/>
        <v/>
      </c>
      <c r="S141" s="578" t="str">
        <f t="shared" si="54"/>
        <v/>
      </c>
      <c r="U141" s="578" t="str">
        <f t="shared" si="43"/>
        <v/>
      </c>
      <c r="W141" s="578" t="str">
        <f t="shared" si="44"/>
        <v/>
      </c>
      <c r="Y141" s="578" t="str">
        <f t="shared" si="45"/>
        <v/>
      </c>
      <c r="AA141" s="578" t="str">
        <f t="shared" si="46"/>
        <v/>
      </c>
      <c r="AC141" s="578" t="str">
        <f t="shared" si="47"/>
        <v/>
      </c>
      <c r="AE141" s="578" t="str">
        <f t="shared" si="48"/>
        <v/>
      </c>
      <c r="AG141" s="578" t="str">
        <f t="shared" si="49"/>
        <v/>
      </c>
      <c r="AI141" s="578" t="str">
        <f t="shared" si="50"/>
        <v/>
      </c>
      <c r="AK141" s="578" t="str">
        <f t="shared" si="51"/>
        <v/>
      </c>
      <c r="AM141" s="578" t="str">
        <f t="shared" si="52"/>
        <v/>
      </c>
      <c r="AO141" s="578" t="str">
        <f t="shared" si="55"/>
        <v/>
      </c>
      <c r="AQ141" s="578" t="str">
        <f t="shared" si="53"/>
        <v/>
      </c>
    </row>
    <row r="142" spans="5:43">
      <c r="E142" s="578" t="str">
        <f t="shared" si="56"/>
        <v/>
      </c>
      <c r="G142" s="578" t="str">
        <f t="shared" si="56"/>
        <v/>
      </c>
      <c r="I142" s="578" t="str">
        <f t="shared" si="38"/>
        <v/>
      </c>
      <c r="K142" s="578" t="str">
        <f t="shared" si="39"/>
        <v/>
      </c>
      <c r="M142" s="578" t="str">
        <f t="shared" si="40"/>
        <v/>
      </c>
      <c r="O142" s="578" t="str">
        <f t="shared" si="41"/>
        <v/>
      </c>
      <c r="Q142" s="578" t="str">
        <f t="shared" si="42"/>
        <v/>
      </c>
      <c r="S142" s="578" t="str">
        <f t="shared" si="54"/>
        <v/>
      </c>
      <c r="U142" s="578" t="str">
        <f t="shared" si="43"/>
        <v/>
      </c>
      <c r="W142" s="578" t="str">
        <f t="shared" si="44"/>
        <v/>
      </c>
      <c r="Y142" s="578" t="str">
        <f t="shared" si="45"/>
        <v/>
      </c>
      <c r="AA142" s="578" t="str">
        <f t="shared" si="46"/>
        <v/>
      </c>
      <c r="AC142" s="578" t="str">
        <f t="shared" si="47"/>
        <v/>
      </c>
      <c r="AE142" s="578" t="str">
        <f t="shared" si="48"/>
        <v/>
      </c>
      <c r="AG142" s="578" t="str">
        <f t="shared" si="49"/>
        <v/>
      </c>
      <c r="AI142" s="578" t="str">
        <f t="shared" si="50"/>
        <v/>
      </c>
      <c r="AK142" s="578" t="str">
        <f t="shared" si="51"/>
        <v/>
      </c>
      <c r="AM142" s="578" t="str">
        <f t="shared" si="52"/>
        <v/>
      </c>
      <c r="AO142" s="578" t="str">
        <f t="shared" si="55"/>
        <v/>
      </c>
      <c r="AQ142" s="578" t="str">
        <f t="shared" si="53"/>
        <v/>
      </c>
    </row>
    <row r="143" spans="5:43">
      <c r="E143" s="578" t="str">
        <f t="shared" si="56"/>
        <v/>
      </c>
      <c r="G143" s="578" t="str">
        <f t="shared" si="56"/>
        <v/>
      </c>
      <c r="I143" s="578" t="str">
        <f t="shared" si="38"/>
        <v/>
      </c>
      <c r="K143" s="578" t="str">
        <f t="shared" si="39"/>
        <v/>
      </c>
      <c r="M143" s="578" t="str">
        <f t="shared" si="40"/>
        <v/>
      </c>
      <c r="O143" s="578" t="str">
        <f t="shared" si="41"/>
        <v/>
      </c>
      <c r="Q143" s="578" t="str">
        <f t="shared" si="42"/>
        <v/>
      </c>
      <c r="S143" s="578" t="str">
        <f t="shared" si="54"/>
        <v/>
      </c>
      <c r="U143" s="578" t="str">
        <f t="shared" si="43"/>
        <v/>
      </c>
      <c r="W143" s="578" t="str">
        <f t="shared" si="44"/>
        <v/>
      </c>
      <c r="Y143" s="578" t="str">
        <f t="shared" si="45"/>
        <v/>
      </c>
      <c r="AA143" s="578" t="str">
        <f t="shared" si="46"/>
        <v/>
      </c>
      <c r="AC143" s="578" t="str">
        <f t="shared" si="47"/>
        <v/>
      </c>
      <c r="AE143" s="578" t="str">
        <f t="shared" si="48"/>
        <v/>
      </c>
      <c r="AG143" s="578" t="str">
        <f t="shared" si="49"/>
        <v/>
      </c>
      <c r="AI143" s="578" t="str">
        <f t="shared" si="50"/>
        <v/>
      </c>
      <c r="AK143" s="578" t="str">
        <f t="shared" si="51"/>
        <v/>
      </c>
      <c r="AM143" s="578" t="str">
        <f t="shared" si="52"/>
        <v/>
      </c>
      <c r="AO143" s="578" t="str">
        <f t="shared" si="55"/>
        <v/>
      </c>
      <c r="AQ143" s="578" t="str">
        <f t="shared" si="53"/>
        <v/>
      </c>
    </row>
    <row r="144" spans="5:43">
      <c r="E144" s="578" t="str">
        <f t="shared" si="56"/>
        <v/>
      </c>
      <c r="G144" s="578" t="str">
        <f t="shared" si="56"/>
        <v/>
      </c>
      <c r="I144" s="578" t="str">
        <f t="shared" si="38"/>
        <v/>
      </c>
      <c r="K144" s="578" t="str">
        <f t="shared" si="39"/>
        <v/>
      </c>
      <c r="M144" s="578" t="str">
        <f t="shared" si="40"/>
        <v/>
      </c>
      <c r="O144" s="578" t="str">
        <f t="shared" si="41"/>
        <v/>
      </c>
      <c r="Q144" s="578" t="str">
        <f t="shared" si="42"/>
        <v/>
      </c>
      <c r="S144" s="578" t="str">
        <f t="shared" si="54"/>
        <v/>
      </c>
      <c r="U144" s="578" t="str">
        <f t="shared" si="43"/>
        <v/>
      </c>
      <c r="W144" s="578" t="str">
        <f t="shared" si="44"/>
        <v/>
      </c>
      <c r="Y144" s="578" t="str">
        <f t="shared" si="45"/>
        <v/>
      </c>
      <c r="AA144" s="578" t="str">
        <f t="shared" si="46"/>
        <v/>
      </c>
      <c r="AC144" s="578" t="str">
        <f t="shared" si="47"/>
        <v/>
      </c>
      <c r="AE144" s="578" t="str">
        <f t="shared" si="48"/>
        <v/>
      </c>
      <c r="AG144" s="578" t="str">
        <f t="shared" si="49"/>
        <v/>
      </c>
      <c r="AI144" s="578" t="str">
        <f t="shared" si="50"/>
        <v/>
      </c>
      <c r="AK144" s="578" t="str">
        <f t="shared" si="51"/>
        <v/>
      </c>
      <c r="AM144" s="578" t="str">
        <f t="shared" si="52"/>
        <v/>
      </c>
      <c r="AO144" s="578" t="str">
        <f t="shared" si="55"/>
        <v/>
      </c>
      <c r="AQ144" s="578" t="str">
        <f t="shared" si="53"/>
        <v/>
      </c>
    </row>
    <row r="145" spans="5:43">
      <c r="E145" s="578" t="str">
        <f t="shared" si="56"/>
        <v/>
      </c>
      <c r="G145" s="578" t="str">
        <f t="shared" si="56"/>
        <v/>
      </c>
      <c r="I145" s="578" t="str">
        <f t="shared" si="38"/>
        <v/>
      </c>
      <c r="K145" s="578" t="str">
        <f t="shared" si="39"/>
        <v/>
      </c>
      <c r="M145" s="578" t="str">
        <f t="shared" si="40"/>
        <v/>
      </c>
      <c r="O145" s="578" t="str">
        <f t="shared" si="41"/>
        <v/>
      </c>
      <c r="Q145" s="578" t="str">
        <f t="shared" si="42"/>
        <v/>
      </c>
      <c r="S145" s="578" t="str">
        <f t="shared" si="54"/>
        <v/>
      </c>
      <c r="U145" s="578" t="str">
        <f t="shared" si="43"/>
        <v/>
      </c>
      <c r="W145" s="578" t="str">
        <f t="shared" si="44"/>
        <v/>
      </c>
      <c r="Y145" s="578" t="str">
        <f t="shared" si="45"/>
        <v/>
      </c>
      <c r="AA145" s="578" t="str">
        <f t="shared" si="46"/>
        <v/>
      </c>
      <c r="AC145" s="578" t="str">
        <f t="shared" si="47"/>
        <v/>
      </c>
      <c r="AE145" s="578" t="str">
        <f t="shared" si="48"/>
        <v/>
      </c>
      <c r="AG145" s="578" t="str">
        <f t="shared" si="49"/>
        <v/>
      </c>
      <c r="AI145" s="578" t="str">
        <f t="shared" si="50"/>
        <v/>
      </c>
      <c r="AK145" s="578" t="str">
        <f t="shared" si="51"/>
        <v/>
      </c>
      <c r="AM145" s="578" t="str">
        <f t="shared" si="52"/>
        <v/>
      </c>
      <c r="AO145" s="578" t="str">
        <f t="shared" si="55"/>
        <v/>
      </c>
      <c r="AQ145" s="578" t="str">
        <f t="shared" si="53"/>
        <v/>
      </c>
    </row>
    <row r="146" spans="5:43">
      <c r="E146" s="578" t="str">
        <f t="shared" si="56"/>
        <v/>
      </c>
      <c r="G146" s="578" t="str">
        <f t="shared" si="56"/>
        <v/>
      </c>
      <c r="I146" s="578" t="str">
        <f t="shared" si="38"/>
        <v/>
      </c>
      <c r="K146" s="578" t="str">
        <f t="shared" si="39"/>
        <v/>
      </c>
      <c r="M146" s="578" t="str">
        <f t="shared" si="40"/>
        <v/>
      </c>
      <c r="O146" s="578" t="str">
        <f t="shared" si="41"/>
        <v/>
      </c>
      <c r="Q146" s="578" t="str">
        <f t="shared" si="42"/>
        <v/>
      </c>
      <c r="S146" s="578" t="str">
        <f t="shared" si="54"/>
        <v/>
      </c>
      <c r="U146" s="578" t="str">
        <f t="shared" si="43"/>
        <v/>
      </c>
      <c r="W146" s="578" t="str">
        <f t="shared" si="44"/>
        <v/>
      </c>
      <c r="Y146" s="578" t="str">
        <f t="shared" si="45"/>
        <v/>
      </c>
      <c r="AA146" s="578" t="str">
        <f t="shared" si="46"/>
        <v/>
      </c>
      <c r="AC146" s="578" t="str">
        <f t="shared" si="47"/>
        <v/>
      </c>
      <c r="AE146" s="578" t="str">
        <f t="shared" si="48"/>
        <v/>
      </c>
      <c r="AG146" s="578" t="str">
        <f t="shared" si="49"/>
        <v/>
      </c>
      <c r="AI146" s="578" t="str">
        <f t="shared" si="50"/>
        <v/>
      </c>
      <c r="AK146" s="578" t="str">
        <f t="shared" si="51"/>
        <v/>
      </c>
      <c r="AM146" s="578" t="str">
        <f t="shared" si="52"/>
        <v/>
      </c>
      <c r="AO146" s="578" t="str">
        <f t="shared" si="55"/>
        <v/>
      </c>
      <c r="AQ146" s="578" t="str">
        <f t="shared" si="53"/>
        <v/>
      </c>
    </row>
    <row r="147" spans="5:43">
      <c r="E147" s="578" t="str">
        <f t="shared" si="56"/>
        <v/>
      </c>
      <c r="G147" s="578" t="str">
        <f t="shared" si="56"/>
        <v/>
      </c>
      <c r="I147" s="578" t="str">
        <f t="shared" si="38"/>
        <v/>
      </c>
      <c r="K147" s="578" t="str">
        <f t="shared" si="39"/>
        <v/>
      </c>
      <c r="M147" s="578" t="str">
        <f t="shared" si="40"/>
        <v/>
      </c>
      <c r="O147" s="578" t="str">
        <f t="shared" si="41"/>
        <v/>
      </c>
      <c r="Q147" s="578" t="str">
        <f t="shared" si="42"/>
        <v/>
      </c>
      <c r="S147" s="578" t="str">
        <f t="shared" si="54"/>
        <v/>
      </c>
      <c r="U147" s="578" t="str">
        <f t="shared" si="43"/>
        <v/>
      </c>
      <c r="W147" s="578" t="str">
        <f t="shared" si="44"/>
        <v/>
      </c>
      <c r="Y147" s="578" t="str">
        <f t="shared" si="45"/>
        <v/>
      </c>
      <c r="AA147" s="578" t="str">
        <f t="shared" si="46"/>
        <v/>
      </c>
      <c r="AC147" s="578" t="str">
        <f t="shared" si="47"/>
        <v/>
      </c>
      <c r="AE147" s="578" t="str">
        <f t="shared" si="48"/>
        <v/>
      </c>
      <c r="AG147" s="578" t="str">
        <f t="shared" si="49"/>
        <v/>
      </c>
      <c r="AI147" s="578" t="str">
        <f t="shared" si="50"/>
        <v/>
      </c>
      <c r="AK147" s="578" t="str">
        <f t="shared" si="51"/>
        <v/>
      </c>
      <c r="AM147" s="578" t="str">
        <f t="shared" si="52"/>
        <v/>
      </c>
      <c r="AO147" s="578" t="str">
        <f t="shared" si="55"/>
        <v/>
      </c>
      <c r="AQ147" s="578" t="str">
        <f t="shared" si="53"/>
        <v/>
      </c>
    </row>
    <row r="148" spans="5:43">
      <c r="E148" s="578" t="str">
        <f t="shared" si="56"/>
        <v/>
      </c>
      <c r="G148" s="578" t="str">
        <f t="shared" si="56"/>
        <v/>
      </c>
      <c r="I148" s="578" t="str">
        <f t="shared" si="38"/>
        <v/>
      </c>
      <c r="K148" s="578" t="str">
        <f t="shared" si="39"/>
        <v/>
      </c>
      <c r="M148" s="578" t="str">
        <f t="shared" si="40"/>
        <v/>
      </c>
      <c r="O148" s="578" t="str">
        <f t="shared" si="41"/>
        <v/>
      </c>
      <c r="Q148" s="578" t="str">
        <f t="shared" si="42"/>
        <v/>
      </c>
      <c r="S148" s="578" t="str">
        <f t="shared" si="54"/>
        <v/>
      </c>
      <c r="U148" s="578" t="str">
        <f t="shared" si="43"/>
        <v/>
      </c>
      <c r="W148" s="578" t="str">
        <f t="shared" si="44"/>
        <v/>
      </c>
      <c r="Y148" s="578" t="str">
        <f t="shared" si="45"/>
        <v/>
      </c>
      <c r="AA148" s="578" t="str">
        <f t="shared" si="46"/>
        <v/>
      </c>
      <c r="AC148" s="578" t="str">
        <f t="shared" si="47"/>
        <v/>
      </c>
      <c r="AE148" s="578" t="str">
        <f t="shared" si="48"/>
        <v/>
      </c>
      <c r="AG148" s="578" t="str">
        <f t="shared" si="49"/>
        <v/>
      </c>
      <c r="AI148" s="578" t="str">
        <f t="shared" si="50"/>
        <v/>
      </c>
      <c r="AK148" s="578" t="str">
        <f t="shared" si="51"/>
        <v/>
      </c>
      <c r="AM148" s="578" t="str">
        <f t="shared" si="52"/>
        <v/>
      </c>
      <c r="AO148" s="578" t="str">
        <f t="shared" si="55"/>
        <v/>
      </c>
      <c r="AQ148" s="578" t="str">
        <f t="shared" si="53"/>
        <v/>
      </c>
    </row>
    <row r="149" spans="5:43">
      <c r="E149" s="578" t="str">
        <f t="shared" si="56"/>
        <v/>
      </c>
      <c r="G149" s="578" t="str">
        <f t="shared" si="56"/>
        <v/>
      </c>
      <c r="I149" s="578" t="str">
        <f t="shared" si="38"/>
        <v/>
      </c>
      <c r="K149" s="578" t="str">
        <f t="shared" si="39"/>
        <v/>
      </c>
      <c r="M149" s="578" t="str">
        <f t="shared" si="40"/>
        <v/>
      </c>
      <c r="O149" s="578" t="str">
        <f t="shared" si="41"/>
        <v/>
      </c>
      <c r="Q149" s="578" t="str">
        <f t="shared" si="42"/>
        <v/>
      </c>
      <c r="S149" s="578" t="str">
        <f t="shared" si="54"/>
        <v/>
      </c>
      <c r="U149" s="578" t="str">
        <f t="shared" si="43"/>
        <v/>
      </c>
      <c r="W149" s="578" t="str">
        <f t="shared" si="44"/>
        <v/>
      </c>
      <c r="Y149" s="578" t="str">
        <f t="shared" si="45"/>
        <v/>
      </c>
      <c r="AA149" s="578" t="str">
        <f t="shared" si="46"/>
        <v/>
      </c>
      <c r="AC149" s="578" t="str">
        <f t="shared" si="47"/>
        <v/>
      </c>
      <c r="AE149" s="578" t="str">
        <f t="shared" si="48"/>
        <v/>
      </c>
      <c r="AG149" s="578" t="str">
        <f t="shared" si="49"/>
        <v/>
      </c>
      <c r="AI149" s="578" t="str">
        <f t="shared" si="50"/>
        <v/>
      </c>
      <c r="AK149" s="578" t="str">
        <f t="shared" si="51"/>
        <v/>
      </c>
      <c r="AM149" s="578" t="str">
        <f t="shared" si="52"/>
        <v/>
      </c>
      <c r="AO149" s="578" t="str">
        <f t="shared" si="55"/>
        <v/>
      </c>
      <c r="AQ149" s="578" t="str">
        <f t="shared" si="53"/>
        <v/>
      </c>
    </row>
    <row r="150" spans="5:43">
      <c r="E150" s="578" t="str">
        <f t="shared" si="56"/>
        <v/>
      </c>
      <c r="G150" s="578" t="str">
        <f t="shared" si="56"/>
        <v/>
      </c>
      <c r="I150" s="578" t="str">
        <f t="shared" si="38"/>
        <v/>
      </c>
      <c r="K150" s="578" t="str">
        <f t="shared" si="39"/>
        <v/>
      </c>
      <c r="M150" s="578" t="str">
        <f t="shared" si="40"/>
        <v/>
      </c>
      <c r="O150" s="578" t="str">
        <f t="shared" si="41"/>
        <v/>
      </c>
      <c r="Q150" s="578" t="str">
        <f t="shared" si="42"/>
        <v/>
      </c>
      <c r="S150" s="578" t="str">
        <f t="shared" si="54"/>
        <v/>
      </c>
      <c r="U150" s="578" t="str">
        <f t="shared" si="43"/>
        <v/>
      </c>
      <c r="W150" s="578" t="str">
        <f t="shared" si="44"/>
        <v/>
      </c>
      <c r="Y150" s="578" t="str">
        <f t="shared" si="45"/>
        <v/>
      </c>
      <c r="AA150" s="578" t="str">
        <f t="shared" si="46"/>
        <v/>
      </c>
      <c r="AC150" s="578" t="str">
        <f t="shared" si="47"/>
        <v/>
      </c>
      <c r="AE150" s="578" t="str">
        <f t="shared" si="48"/>
        <v/>
      </c>
      <c r="AG150" s="578" t="str">
        <f t="shared" si="49"/>
        <v/>
      </c>
      <c r="AI150" s="578" t="str">
        <f t="shared" si="50"/>
        <v/>
      </c>
      <c r="AK150" s="578" t="str">
        <f t="shared" si="51"/>
        <v/>
      </c>
      <c r="AM150" s="578" t="str">
        <f t="shared" si="52"/>
        <v/>
      </c>
      <c r="AO150" s="578" t="str">
        <f t="shared" si="55"/>
        <v/>
      </c>
      <c r="AQ150" s="578" t="str">
        <f t="shared" si="53"/>
        <v/>
      </c>
    </row>
    <row r="151" spans="5:43">
      <c r="E151" s="578" t="str">
        <f t="shared" si="56"/>
        <v/>
      </c>
      <c r="G151" s="578" t="str">
        <f t="shared" si="56"/>
        <v/>
      </c>
      <c r="I151" s="578" t="str">
        <f t="shared" si="38"/>
        <v/>
      </c>
      <c r="K151" s="578" t="str">
        <f t="shared" si="39"/>
        <v/>
      </c>
      <c r="M151" s="578" t="str">
        <f t="shared" si="40"/>
        <v/>
      </c>
      <c r="O151" s="578" t="str">
        <f t="shared" si="41"/>
        <v/>
      </c>
      <c r="Q151" s="578" t="str">
        <f t="shared" si="42"/>
        <v/>
      </c>
      <c r="S151" s="578" t="str">
        <f t="shared" si="54"/>
        <v/>
      </c>
      <c r="U151" s="578" t="str">
        <f t="shared" si="43"/>
        <v/>
      </c>
      <c r="W151" s="578" t="str">
        <f t="shared" si="44"/>
        <v/>
      </c>
      <c r="Y151" s="578" t="str">
        <f t="shared" si="45"/>
        <v/>
      </c>
      <c r="AA151" s="578" t="str">
        <f t="shared" si="46"/>
        <v/>
      </c>
      <c r="AC151" s="578" t="str">
        <f t="shared" si="47"/>
        <v/>
      </c>
      <c r="AE151" s="578" t="str">
        <f t="shared" si="48"/>
        <v/>
      </c>
      <c r="AG151" s="578" t="str">
        <f t="shared" si="49"/>
        <v/>
      </c>
      <c r="AI151" s="578" t="str">
        <f t="shared" si="50"/>
        <v/>
      </c>
      <c r="AK151" s="578" t="str">
        <f t="shared" si="51"/>
        <v/>
      </c>
      <c r="AM151" s="578" t="str">
        <f t="shared" si="52"/>
        <v/>
      </c>
      <c r="AO151" s="578" t="str">
        <f t="shared" si="55"/>
        <v/>
      </c>
      <c r="AQ151" s="578" t="str">
        <f t="shared" si="53"/>
        <v/>
      </c>
    </row>
    <row r="152" spans="5:43">
      <c r="E152" s="578" t="str">
        <f t="shared" si="56"/>
        <v/>
      </c>
      <c r="G152" s="578" t="str">
        <f t="shared" si="56"/>
        <v/>
      </c>
      <c r="I152" s="578" t="str">
        <f t="shared" si="38"/>
        <v/>
      </c>
      <c r="K152" s="578" t="str">
        <f t="shared" si="39"/>
        <v/>
      </c>
      <c r="M152" s="578" t="str">
        <f t="shared" si="40"/>
        <v/>
      </c>
      <c r="O152" s="578" t="str">
        <f t="shared" si="41"/>
        <v/>
      </c>
      <c r="Q152" s="578" t="str">
        <f t="shared" si="42"/>
        <v/>
      </c>
      <c r="S152" s="578" t="str">
        <f t="shared" si="54"/>
        <v/>
      </c>
      <c r="U152" s="578" t="str">
        <f t="shared" si="43"/>
        <v/>
      </c>
      <c r="W152" s="578" t="str">
        <f t="shared" si="44"/>
        <v/>
      </c>
      <c r="Y152" s="578" t="str">
        <f t="shared" si="45"/>
        <v/>
      </c>
      <c r="AA152" s="578" t="str">
        <f t="shared" si="46"/>
        <v/>
      </c>
      <c r="AC152" s="578" t="str">
        <f t="shared" si="47"/>
        <v/>
      </c>
      <c r="AE152" s="578" t="str">
        <f t="shared" si="48"/>
        <v/>
      </c>
      <c r="AG152" s="578" t="str">
        <f t="shared" si="49"/>
        <v/>
      </c>
      <c r="AI152" s="578" t="str">
        <f t="shared" si="50"/>
        <v/>
      </c>
      <c r="AK152" s="578" t="str">
        <f t="shared" si="51"/>
        <v/>
      </c>
      <c r="AM152" s="578" t="str">
        <f t="shared" si="52"/>
        <v/>
      </c>
      <c r="AO152" s="578" t="str">
        <f t="shared" si="55"/>
        <v/>
      </c>
      <c r="AQ152" s="578" t="str">
        <f t="shared" si="53"/>
        <v/>
      </c>
    </row>
    <row r="153" spans="5:43">
      <c r="E153" s="578" t="str">
        <f t="shared" si="56"/>
        <v/>
      </c>
      <c r="G153" s="578" t="str">
        <f t="shared" si="56"/>
        <v/>
      </c>
      <c r="I153" s="578" t="str">
        <f t="shared" si="38"/>
        <v/>
      </c>
      <c r="K153" s="578" t="str">
        <f t="shared" si="39"/>
        <v/>
      </c>
      <c r="M153" s="578" t="str">
        <f t="shared" si="40"/>
        <v/>
      </c>
      <c r="O153" s="578" t="str">
        <f t="shared" si="41"/>
        <v/>
      </c>
      <c r="Q153" s="578" t="str">
        <f t="shared" si="42"/>
        <v/>
      </c>
      <c r="S153" s="578" t="str">
        <f t="shared" si="54"/>
        <v/>
      </c>
      <c r="U153" s="578" t="str">
        <f t="shared" si="43"/>
        <v/>
      </c>
      <c r="W153" s="578" t="str">
        <f t="shared" si="44"/>
        <v/>
      </c>
      <c r="Y153" s="578" t="str">
        <f t="shared" si="45"/>
        <v/>
      </c>
      <c r="AA153" s="578" t="str">
        <f t="shared" si="46"/>
        <v/>
      </c>
      <c r="AC153" s="578" t="str">
        <f t="shared" si="47"/>
        <v/>
      </c>
      <c r="AE153" s="578" t="str">
        <f t="shared" si="48"/>
        <v/>
      </c>
      <c r="AG153" s="578" t="str">
        <f t="shared" si="49"/>
        <v/>
      </c>
      <c r="AI153" s="578" t="str">
        <f t="shared" si="50"/>
        <v/>
      </c>
      <c r="AK153" s="578" t="str">
        <f t="shared" si="51"/>
        <v/>
      </c>
      <c r="AM153" s="578" t="str">
        <f t="shared" si="52"/>
        <v/>
      </c>
      <c r="AO153" s="578" t="str">
        <f t="shared" si="55"/>
        <v/>
      </c>
      <c r="AQ153" s="578" t="str">
        <f t="shared" si="53"/>
        <v/>
      </c>
    </row>
    <row r="154" spans="5:43">
      <c r="E154" s="578" t="str">
        <f t="shared" si="56"/>
        <v/>
      </c>
      <c r="G154" s="578" t="str">
        <f t="shared" si="56"/>
        <v/>
      </c>
      <c r="I154" s="578" t="str">
        <f t="shared" si="38"/>
        <v/>
      </c>
      <c r="K154" s="578" t="str">
        <f t="shared" si="39"/>
        <v/>
      </c>
      <c r="M154" s="578" t="str">
        <f t="shared" si="40"/>
        <v/>
      </c>
      <c r="O154" s="578" t="str">
        <f t="shared" si="41"/>
        <v/>
      </c>
      <c r="Q154" s="578" t="str">
        <f t="shared" si="42"/>
        <v/>
      </c>
      <c r="S154" s="578" t="str">
        <f t="shared" si="54"/>
        <v/>
      </c>
      <c r="U154" s="578" t="str">
        <f t="shared" si="43"/>
        <v/>
      </c>
      <c r="W154" s="578" t="str">
        <f t="shared" si="44"/>
        <v/>
      </c>
      <c r="Y154" s="578" t="str">
        <f t="shared" si="45"/>
        <v/>
      </c>
      <c r="AA154" s="578" t="str">
        <f t="shared" si="46"/>
        <v/>
      </c>
      <c r="AC154" s="578" t="str">
        <f t="shared" si="47"/>
        <v/>
      </c>
      <c r="AE154" s="578" t="str">
        <f t="shared" si="48"/>
        <v/>
      </c>
      <c r="AG154" s="578" t="str">
        <f t="shared" si="49"/>
        <v/>
      </c>
      <c r="AI154" s="578" t="str">
        <f t="shared" si="50"/>
        <v/>
      </c>
      <c r="AK154" s="578" t="str">
        <f t="shared" si="51"/>
        <v/>
      </c>
      <c r="AM154" s="578" t="str">
        <f t="shared" si="52"/>
        <v/>
      </c>
      <c r="AO154" s="578" t="str">
        <f t="shared" si="55"/>
        <v/>
      </c>
      <c r="AQ154" s="578" t="str">
        <f t="shared" si="53"/>
        <v/>
      </c>
    </row>
    <row r="155" spans="5:43">
      <c r="E155" s="578" t="str">
        <f t="shared" si="56"/>
        <v/>
      </c>
      <c r="G155" s="578" t="str">
        <f t="shared" si="56"/>
        <v/>
      </c>
      <c r="I155" s="578" t="str">
        <f t="shared" si="38"/>
        <v/>
      </c>
      <c r="K155" s="578" t="str">
        <f t="shared" si="39"/>
        <v/>
      </c>
      <c r="M155" s="578" t="str">
        <f t="shared" si="40"/>
        <v/>
      </c>
      <c r="O155" s="578" t="str">
        <f t="shared" si="41"/>
        <v/>
      </c>
      <c r="Q155" s="578" t="str">
        <f t="shared" si="42"/>
        <v/>
      </c>
      <c r="S155" s="578" t="str">
        <f t="shared" si="54"/>
        <v/>
      </c>
      <c r="U155" s="578" t="str">
        <f t="shared" si="43"/>
        <v/>
      </c>
      <c r="W155" s="578" t="str">
        <f t="shared" si="44"/>
        <v/>
      </c>
      <c r="Y155" s="578" t="str">
        <f t="shared" si="45"/>
        <v/>
      </c>
      <c r="AA155" s="578" t="str">
        <f t="shared" si="46"/>
        <v/>
      </c>
      <c r="AC155" s="578" t="str">
        <f t="shared" si="47"/>
        <v/>
      </c>
      <c r="AE155" s="578" t="str">
        <f t="shared" si="48"/>
        <v/>
      </c>
      <c r="AG155" s="578" t="str">
        <f t="shared" si="49"/>
        <v/>
      </c>
      <c r="AI155" s="578" t="str">
        <f t="shared" si="50"/>
        <v/>
      </c>
      <c r="AK155" s="578" t="str">
        <f t="shared" si="51"/>
        <v/>
      </c>
      <c r="AM155" s="578" t="str">
        <f t="shared" si="52"/>
        <v/>
      </c>
      <c r="AO155" s="578" t="str">
        <f t="shared" si="55"/>
        <v/>
      </c>
      <c r="AQ155" s="578" t="str">
        <f t="shared" si="53"/>
        <v/>
      </c>
    </row>
    <row r="156" spans="5:43">
      <c r="E156" s="578" t="str">
        <f t="shared" si="56"/>
        <v/>
      </c>
      <c r="G156" s="578" t="str">
        <f t="shared" si="56"/>
        <v/>
      </c>
      <c r="I156" s="578" t="str">
        <f t="shared" si="38"/>
        <v/>
      </c>
      <c r="K156" s="578" t="str">
        <f t="shared" si="39"/>
        <v/>
      </c>
      <c r="M156" s="578" t="str">
        <f t="shared" si="40"/>
        <v/>
      </c>
      <c r="O156" s="578" t="str">
        <f t="shared" si="41"/>
        <v/>
      </c>
      <c r="Q156" s="578" t="str">
        <f t="shared" si="42"/>
        <v/>
      </c>
      <c r="S156" s="578" t="str">
        <f t="shared" si="54"/>
        <v/>
      </c>
      <c r="U156" s="578" t="str">
        <f t="shared" si="43"/>
        <v/>
      </c>
      <c r="W156" s="578" t="str">
        <f t="shared" si="44"/>
        <v/>
      </c>
      <c r="Y156" s="578" t="str">
        <f t="shared" si="45"/>
        <v/>
      </c>
      <c r="AA156" s="578" t="str">
        <f t="shared" si="46"/>
        <v/>
      </c>
      <c r="AC156" s="578" t="str">
        <f t="shared" si="47"/>
        <v/>
      </c>
      <c r="AE156" s="578" t="str">
        <f t="shared" si="48"/>
        <v/>
      </c>
      <c r="AG156" s="578" t="str">
        <f t="shared" si="49"/>
        <v/>
      </c>
      <c r="AI156" s="578" t="str">
        <f t="shared" si="50"/>
        <v/>
      </c>
      <c r="AK156" s="578" t="str">
        <f t="shared" si="51"/>
        <v/>
      </c>
      <c r="AM156" s="578" t="str">
        <f t="shared" si="52"/>
        <v/>
      </c>
      <c r="AO156" s="578" t="str">
        <f t="shared" si="55"/>
        <v/>
      </c>
      <c r="AQ156" s="578" t="str">
        <f t="shared" si="53"/>
        <v/>
      </c>
    </row>
    <row r="157" spans="5:43">
      <c r="E157" s="578" t="str">
        <f t="shared" si="56"/>
        <v/>
      </c>
      <c r="G157" s="578" t="str">
        <f t="shared" si="56"/>
        <v/>
      </c>
      <c r="I157" s="578" t="str">
        <f t="shared" si="38"/>
        <v/>
      </c>
      <c r="K157" s="578" t="str">
        <f t="shared" si="39"/>
        <v/>
      </c>
      <c r="M157" s="578" t="str">
        <f t="shared" si="40"/>
        <v/>
      </c>
      <c r="O157" s="578" t="str">
        <f t="shared" si="41"/>
        <v/>
      </c>
      <c r="Q157" s="578" t="str">
        <f t="shared" si="42"/>
        <v/>
      </c>
      <c r="S157" s="578" t="str">
        <f t="shared" si="54"/>
        <v/>
      </c>
      <c r="U157" s="578" t="str">
        <f t="shared" si="43"/>
        <v/>
      </c>
      <c r="W157" s="578" t="str">
        <f t="shared" si="44"/>
        <v/>
      </c>
      <c r="Y157" s="578" t="str">
        <f t="shared" si="45"/>
        <v/>
      </c>
      <c r="AA157" s="578" t="str">
        <f t="shared" si="46"/>
        <v/>
      </c>
      <c r="AC157" s="578" t="str">
        <f t="shared" si="47"/>
        <v/>
      </c>
      <c r="AE157" s="578" t="str">
        <f t="shared" si="48"/>
        <v/>
      </c>
      <c r="AG157" s="578" t="str">
        <f t="shared" si="49"/>
        <v/>
      </c>
      <c r="AI157" s="578" t="str">
        <f t="shared" si="50"/>
        <v/>
      </c>
      <c r="AK157" s="578" t="str">
        <f t="shared" si="51"/>
        <v/>
      </c>
      <c r="AM157" s="578" t="str">
        <f t="shared" si="52"/>
        <v/>
      </c>
      <c r="AO157" s="578" t="str">
        <f t="shared" si="55"/>
        <v/>
      </c>
      <c r="AQ157" s="578" t="str">
        <f t="shared" si="53"/>
        <v/>
      </c>
    </row>
    <row r="158" spans="5:43">
      <c r="E158" s="578" t="str">
        <f t="shared" si="56"/>
        <v/>
      </c>
      <c r="G158" s="578" t="str">
        <f t="shared" si="56"/>
        <v/>
      </c>
      <c r="I158" s="578" t="str">
        <f t="shared" si="38"/>
        <v/>
      </c>
      <c r="K158" s="578" t="str">
        <f t="shared" si="39"/>
        <v/>
      </c>
      <c r="M158" s="578" t="str">
        <f t="shared" si="40"/>
        <v/>
      </c>
      <c r="O158" s="578" t="str">
        <f t="shared" si="41"/>
        <v/>
      </c>
      <c r="Q158" s="578" t="str">
        <f t="shared" si="42"/>
        <v/>
      </c>
      <c r="S158" s="578" t="str">
        <f t="shared" si="54"/>
        <v/>
      </c>
      <c r="U158" s="578" t="str">
        <f t="shared" si="43"/>
        <v/>
      </c>
      <c r="W158" s="578" t="str">
        <f t="shared" si="44"/>
        <v/>
      </c>
      <c r="Y158" s="578" t="str">
        <f t="shared" si="45"/>
        <v/>
      </c>
      <c r="AA158" s="578" t="str">
        <f t="shared" si="46"/>
        <v/>
      </c>
      <c r="AC158" s="578" t="str">
        <f t="shared" si="47"/>
        <v/>
      </c>
      <c r="AE158" s="578" t="str">
        <f t="shared" si="48"/>
        <v/>
      </c>
      <c r="AG158" s="578" t="str">
        <f t="shared" si="49"/>
        <v/>
      </c>
      <c r="AI158" s="578" t="str">
        <f t="shared" si="50"/>
        <v/>
      </c>
      <c r="AK158" s="578" t="str">
        <f t="shared" si="51"/>
        <v/>
      </c>
      <c r="AM158" s="578" t="str">
        <f t="shared" si="52"/>
        <v/>
      </c>
      <c r="AO158" s="578" t="str">
        <f t="shared" si="55"/>
        <v/>
      </c>
      <c r="AQ158" s="578" t="str">
        <f t="shared" si="53"/>
        <v/>
      </c>
    </row>
    <row r="159" spans="5:43">
      <c r="E159" s="578" t="str">
        <f t="shared" si="56"/>
        <v/>
      </c>
      <c r="G159" s="578" t="str">
        <f t="shared" si="56"/>
        <v/>
      </c>
      <c r="I159" s="578" t="str">
        <f t="shared" si="38"/>
        <v/>
      </c>
      <c r="K159" s="578" t="str">
        <f t="shared" si="39"/>
        <v/>
      </c>
      <c r="M159" s="578" t="str">
        <f t="shared" si="40"/>
        <v/>
      </c>
      <c r="O159" s="578" t="str">
        <f t="shared" si="41"/>
        <v/>
      </c>
      <c r="Q159" s="578" t="str">
        <f t="shared" si="42"/>
        <v/>
      </c>
      <c r="S159" s="578" t="str">
        <f t="shared" si="54"/>
        <v/>
      </c>
      <c r="U159" s="578" t="str">
        <f t="shared" si="43"/>
        <v/>
      </c>
      <c r="W159" s="578" t="str">
        <f t="shared" si="44"/>
        <v/>
      </c>
      <c r="Y159" s="578" t="str">
        <f t="shared" si="45"/>
        <v/>
      </c>
      <c r="AA159" s="578" t="str">
        <f t="shared" si="46"/>
        <v/>
      </c>
      <c r="AC159" s="578" t="str">
        <f t="shared" si="47"/>
        <v/>
      </c>
      <c r="AE159" s="578" t="str">
        <f t="shared" si="48"/>
        <v/>
      </c>
      <c r="AG159" s="578" t="str">
        <f t="shared" si="49"/>
        <v/>
      </c>
      <c r="AI159" s="578" t="str">
        <f t="shared" si="50"/>
        <v/>
      </c>
      <c r="AK159" s="578" t="str">
        <f t="shared" si="51"/>
        <v/>
      </c>
      <c r="AM159" s="578" t="str">
        <f t="shared" si="52"/>
        <v/>
      </c>
      <c r="AO159" s="578" t="str">
        <f t="shared" si="55"/>
        <v/>
      </c>
      <c r="AQ159" s="578" t="str">
        <f t="shared" si="53"/>
        <v/>
      </c>
    </row>
    <row r="160" spans="5:43">
      <c r="E160" s="578" t="str">
        <f t="shared" si="56"/>
        <v/>
      </c>
      <c r="G160" s="578" t="str">
        <f t="shared" si="56"/>
        <v/>
      </c>
      <c r="I160" s="578" t="str">
        <f t="shared" si="38"/>
        <v/>
      </c>
      <c r="K160" s="578" t="str">
        <f t="shared" si="39"/>
        <v/>
      </c>
      <c r="M160" s="578" t="str">
        <f t="shared" si="40"/>
        <v/>
      </c>
      <c r="O160" s="578" t="str">
        <f t="shared" si="41"/>
        <v/>
      </c>
      <c r="Q160" s="578" t="str">
        <f t="shared" si="42"/>
        <v/>
      </c>
      <c r="S160" s="578" t="str">
        <f t="shared" si="54"/>
        <v/>
      </c>
      <c r="U160" s="578" t="str">
        <f t="shared" si="43"/>
        <v/>
      </c>
      <c r="W160" s="578" t="str">
        <f t="shared" si="44"/>
        <v/>
      </c>
      <c r="Y160" s="578" t="str">
        <f t="shared" si="45"/>
        <v/>
      </c>
      <c r="AA160" s="578" t="str">
        <f t="shared" si="46"/>
        <v/>
      </c>
      <c r="AC160" s="578" t="str">
        <f t="shared" si="47"/>
        <v/>
      </c>
      <c r="AE160" s="578" t="str">
        <f t="shared" si="48"/>
        <v/>
      </c>
      <c r="AG160" s="578" t="str">
        <f t="shared" si="49"/>
        <v/>
      </c>
      <c r="AI160" s="578" t="str">
        <f t="shared" si="50"/>
        <v/>
      </c>
      <c r="AK160" s="578" t="str">
        <f t="shared" si="51"/>
        <v/>
      </c>
      <c r="AM160" s="578" t="str">
        <f t="shared" si="52"/>
        <v/>
      </c>
      <c r="AO160" s="578" t="str">
        <f t="shared" si="55"/>
        <v/>
      </c>
      <c r="AQ160" s="578" t="str">
        <f t="shared" si="53"/>
        <v/>
      </c>
    </row>
    <row r="161" spans="5:43">
      <c r="E161" s="578" t="str">
        <f t="shared" si="56"/>
        <v/>
      </c>
      <c r="G161" s="578" t="str">
        <f t="shared" si="56"/>
        <v/>
      </c>
      <c r="I161" s="578" t="str">
        <f t="shared" si="38"/>
        <v/>
      </c>
      <c r="K161" s="578" t="str">
        <f t="shared" si="39"/>
        <v/>
      </c>
      <c r="M161" s="578" t="str">
        <f t="shared" si="40"/>
        <v/>
      </c>
      <c r="O161" s="578" t="str">
        <f t="shared" si="41"/>
        <v/>
      </c>
      <c r="Q161" s="578" t="str">
        <f t="shared" si="42"/>
        <v/>
      </c>
      <c r="S161" s="578" t="str">
        <f t="shared" si="54"/>
        <v/>
      </c>
      <c r="U161" s="578" t="str">
        <f t="shared" si="43"/>
        <v/>
      </c>
      <c r="W161" s="578" t="str">
        <f t="shared" si="44"/>
        <v/>
      </c>
      <c r="Y161" s="578" t="str">
        <f t="shared" si="45"/>
        <v/>
      </c>
      <c r="AA161" s="578" t="str">
        <f t="shared" si="46"/>
        <v/>
      </c>
      <c r="AC161" s="578" t="str">
        <f t="shared" si="47"/>
        <v/>
      </c>
      <c r="AE161" s="578" t="str">
        <f t="shared" si="48"/>
        <v/>
      </c>
      <c r="AG161" s="578" t="str">
        <f t="shared" si="49"/>
        <v/>
      </c>
      <c r="AI161" s="578" t="str">
        <f t="shared" si="50"/>
        <v/>
      </c>
      <c r="AK161" s="578" t="str">
        <f t="shared" si="51"/>
        <v/>
      </c>
      <c r="AM161" s="578" t="str">
        <f t="shared" si="52"/>
        <v/>
      </c>
      <c r="AO161" s="578" t="str">
        <f t="shared" si="55"/>
        <v/>
      </c>
      <c r="AQ161" s="578" t="str">
        <f t="shared" si="53"/>
        <v/>
      </c>
    </row>
    <row r="162" spans="5:43">
      <c r="E162" s="578" t="str">
        <f t="shared" si="56"/>
        <v/>
      </c>
      <c r="G162" s="578" t="str">
        <f t="shared" si="56"/>
        <v/>
      </c>
      <c r="I162" s="578" t="str">
        <f t="shared" si="38"/>
        <v/>
      </c>
      <c r="K162" s="578" t="str">
        <f t="shared" si="39"/>
        <v/>
      </c>
      <c r="M162" s="578" t="str">
        <f t="shared" si="40"/>
        <v/>
      </c>
      <c r="O162" s="578" t="str">
        <f t="shared" si="41"/>
        <v/>
      </c>
      <c r="Q162" s="578" t="str">
        <f t="shared" si="42"/>
        <v/>
      </c>
      <c r="S162" s="578" t="str">
        <f t="shared" si="54"/>
        <v/>
      </c>
      <c r="U162" s="578" t="str">
        <f t="shared" si="43"/>
        <v/>
      </c>
      <c r="W162" s="578" t="str">
        <f t="shared" si="44"/>
        <v/>
      </c>
      <c r="Y162" s="578" t="str">
        <f t="shared" si="45"/>
        <v/>
      </c>
      <c r="AA162" s="578" t="str">
        <f t="shared" si="46"/>
        <v/>
      </c>
      <c r="AC162" s="578" t="str">
        <f t="shared" si="47"/>
        <v/>
      </c>
      <c r="AE162" s="578" t="str">
        <f t="shared" si="48"/>
        <v/>
      </c>
      <c r="AG162" s="578" t="str">
        <f t="shared" si="49"/>
        <v/>
      </c>
      <c r="AI162" s="578" t="str">
        <f t="shared" si="50"/>
        <v/>
      </c>
      <c r="AK162" s="578" t="str">
        <f t="shared" si="51"/>
        <v/>
      </c>
      <c r="AM162" s="578" t="str">
        <f t="shared" si="52"/>
        <v/>
      </c>
      <c r="AO162" s="578" t="str">
        <f t="shared" si="55"/>
        <v/>
      </c>
      <c r="AQ162" s="578" t="str">
        <f t="shared" si="53"/>
        <v/>
      </c>
    </row>
    <row r="163" spans="5:43">
      <c r="E163" s="578" t="str">
        <f t="shared" si="56"/>
        <v/>
      </c>
      <c r="G163" s="578" t="str">
        <f t="shared" si="56"/>
        <v/>
      </c>
      <c r="I163" s="578" t="str">
        <f t="shared" si="38"/>
        <v/>
      </c>
      <c r="K163" s="578" t="str">
        <f t="shared" si="39"/>
        <v/>
      </c>
      <c r="M163" s="578" t="str">
        <f t="shared" si="40"/>
        <v/>
      </c>
      <c r="O163" s="578" t="str">
        <f t="shared" si="41"/>
        <v/>
      </c>
      <c r="Q163" s="578" t="str">
        <f t="shared" si="42"/>
        <v/>
      </c>
      <c r="S163" s="578" t="str">
        <f t="shared" si="54"/>
        <v/>
      </c>
      <c r="U163" s="578" t="str">
        <f t="shared" si="43"/>
        <v/>
      </c>
      <c r="W163" s="578" t="str">
        <f t="shared" si="44"/>
        <v/>
      </c>
      <c r="Y163" s="578" t="str">
        <f t="shared" si="45"/>
        <v/>
      </c>
      <c r="AA163" s="578" t="str">
        <f t="shared" si="46"/>
        <v/>
      </c>
      <c r="AC163" s="578" t="str">
        <f t="shared" si="47"/>
        <v/>
      </c>
      <c r="AE163" s="578" t="str">
        <f t="shared" si="48"/>
        <v/>
      </c>
      <c r="AG163" s="578" t="str">
        <f t="shared" si="49"/>
        <v/>
      </c>
      <c r="AI163" s="578" t="str">
        <f t="shared" si="50"/>
        <v/>
      </c>
      <c r="AK163" s="578" t="str">
        <f t="shared" si="51"/>
        <v/>
      </c>
      <c r="AM163" s="578" t="str">
        <f t="shared" si="52"/>
        <v/>
      </c>
      <c r="AO163" s="578" t="str">
        <f t="shared" si="55"/>
        <v/>
      </c>
      <c r="AQ163" s="578" t="str">
        <f t="shared" si="53"/>
        <v/>
      </c>
    </row>
    <row r="164" spans="5:43">
      <c r="E164" s="578" t="str">
        <f t="shared" si="56"/>
        <v/>
      </c>
      <c r="G164" s="578" t="str">
        <f t="shared" si="56"/>
        <v/>
      </c>
      <c r="I164" s="578" t="str">
        <f t="shared" si="38"/>
        <v/>
      </c>
      <c r="K164" s="578" t="str">
        <f t="shared" si="39"/>
        <v/>
      </c>
      <c r="M164" s="578" t="str">
        <f t="shared" si="40"/>
        <v/>
      </c>
      <c r="O164" s="578" t="str">
        <f t="shared" si="41"/>
        <v/>
      </c>
      <c r="Q164" s="578" t="str">
        <f t="shared" si="42"/>
        <v/>
      </c>
      <c r="S164" s="578" t="str">
        <f t="shared" si="54"/>
        <v/>
      </c>
      <c r="U164" s="578" t="str">
        <f t="shared" si="43"/>
        <v/>
      </c>
      <c r="W164" s="578" t="str">
        <f t="shared" si="44"/>
        <v/>
      </c>
      <c r="Y164" s="578" t="str">
        <f t="shared" si="45"/>
        <v/>
      </c>
      <c r="AA164" s="578" t="str">
        <f t="shared" si="46"/>
        <v/>
      </c>
      <c r="AC164" s="578" t="str">
        <f t="shared" si="47"/>
        <v/>
      </c>
      <c r="AE164" s="578" t="str">
        <f t="shared" si="48"/>
        <v/>
      </c>
      <c r="AG164" s="578" t="str">
        <f t="shared" si="49"/>
        <v/>
      </c>
      <c r="AI164" s="578" t="str">
        <f t="shared" si="50"/>
        <v/>
      </c>
      <c r="AK164" s="578" t="str">
        <f t="shared" si="51"/>
        <v/>
      </c>
      <c r="AM164" s="578" t="str">
        <f t="shared" si="52"/>
        <v/>
      </c>
      <c r="AO164" s="578" t="str">
        <f t="shared" si="55"/>
        <v/>
      </c>
      <c r="AQ164" s="578" t="str">
        <f t="shared" si="53"/>
        <v/>
      </c>
    </row>
    <row r="165" spans="5:43">
      <c r="E165" s="578" t="str">
        <f t="shared" si="56"/>
        <v/>
      </c>
      <c r="G165" s="578" t="str">
        <f t="shared" si="56"/>
        <v/>
      </c>
      <c r="I165" s="578" t="str">
        <f t="shared" si="38"/>
        <v/>
      </c>
      <c r="K165" s="578" t="str">
        <f t="shared" si="39"/>
        <v/>
      </c>
      <c r="M165" s="578" t="str">
        <f t="shared" si="40"/>
        <v/>
      </c>
      <c r="O165" s="578" t="str">
        <f t="shared" si="41"/>
        <v/>
      </c>
      <c r="Q165" s="578" t="str">
        <f t="shared" si="42"/>
        <v/>
      </c>
      <c r="S165" s="578" t="str">
        <f t="shared" si="54"/>
        <v/>
      </c>
      <c r="U165" s="578" t="str">
        <f t="shared" si="43"/>
        <v/>
      </c>
      <c r="W165" s="578" t="str">
        <f t="shared" si="44"/>
        <v/>
      </c>
      <c r="Y165" s="578" t="str">
        <f t="shared" si="45"/>
        <v/>
      </c>
      <c r="AA165" s="578" t="str">
        <f t="shared" si="46"/>
        <v/>
      </c>
      <c r="AC165" s="578" t="str">
        <f t="shared" si="47"/>
        <v/>
      </c>
      <c r="AE165" s="578" t="str">
        <f t="shared" si="48"/>
        <v/>
      </c>
      <c r="AG165" s="578" t="str">
        <f t="shared" si="49"/>
        <v/>
      </c>
      <c r="AI165" s="578" t="str">
        <f t="shared" si="50"/>
        <v/>
      </c>
      <c r="AK165" s="578" t="str">
        <f t="shared" si="51"/>
        <v/>
      </c>
      <c r="AM165" s="578" t="str">
        <f t="shared" si="52"/>
        <v/>
      </c>
      <c r="AO165" s="578" t="str">
        <f t="shared" si="55"/>
        <v/>
      </c>
      <c r="AQ165" s="578" t="str">
        <f t="shared" si="53"/>
        <v/>
      </c>
    </row>
    <row r="166" spans="5:43">
      <c r="E166" s="578" t="str">
        <f t="shared" si="56"/>
        <v/>
      </c>
      <c r="G166" s="578" t="str">
        <f t="shared" si="56"/>
        <v/>
      </c>
      <c r="I166" s="578" t="str">
        <f t="shared" si="38"/>
        <v/>
      </c>
      <c r="K166" s="578" t="str">
        <f t="shared" si="39"/>
        <v/>
      </c>
      <c r="M166" s="578" t="str">
        <f t="shared" si="40"/>
        <v/>
      </c>
      <c r="O166" s="578" t="str">
        <f t="shared" si="41"/>
        <v/>
      </c>
      <c r="Q166" s="578" t="str">
        <f t="shared" si="42"/>
        <v/>
      </c>
      <c r="S166" s="578" t="str">
        <f t="shared" si="54"/>
        <v/>
      </c>
      <c r="U166" s="578" t="str">
        <f t="shared" si="43"/>
        <v/>
      </c>
      <c r="W166" s="578" t="str">
        <f t="shared" si="44"/>
        <v/>
      </c>
      <c r="Y166" s="578" t="str">
        <f t="shared" si="45"/>
        <v/>
      </c>
      <c r="AA166" s="578" t="str">
        <f t="shared" si="46"/>
        <v/>
      </c>
      <c r="AC166" s="578" t="str">
        <f t="shared" si="47"/>
        <v/>
      </c>
      <c r="AE166" s="578" t="str">
        <f t="shared" si="48"/>
        <v/>
      </c>
      <c r="AG166" s="578" t="str">
        <f t="shared" si="49"/>
        <v/>
      </c>
      <c r="AI166" s="578" t="str">
        <f t="shared" si="50"/>
        <v/>
      </c>
      <c r="AK166" s="578" t="str">
        <f t="shared" si="51"/>
        <v/>
      </c>
      <c r="AM166" s="578" t="str">
        <f t="shared" si="52"/>
        <v/>
      </c>
      <c r="AO166" s="578" t="str">
        <f t="shared" si="55"/>
        <v/>
      </c>
      <c r="AQ166" s="578" t="str">
        <f t="shared" si="53"/>
        <v/>
      </c>
    </row>
    <row r="167" spans="5:43">
      <c r="E167" s="578" t="str">
        <f t="shared" si="56"/>
        <v/>
      </c>
      <c r="G167" s="578" t="str">
        <f t="shared" si="56"/>
        <v/>
      </c>
      <c r="I167" s="578" t="str">
        <f t="shared" si="38"/>
        <v/>
      </c>
      <c r="K167" s="578" t="str">
        <f t="shared" si="39"/>
        <v/>
      </c>
      <c r="M167" s="578" t="str">
        <f t="shared" si="40"/>
        <v/>
      </c>
      <c r="O167" s="578" t="str">
        <f t="shared" si="41"/>
        <v/>
      </c>
      <c r="Q167" s="578" t="str">
        <f t="shared" si="42"/>
        <v/>
      </c>
      <c r="S167" s="578" t="str">
        <f t="shared" si="54"/>
        <v/>
      </c>
      <c r="U167" s="578" t="str">
        <f t="shared" si="43"/>
        <v/>
      </c>
      <c r="W167" s="578" t="str">
        <f t="shared" si="44"/>
        <v/>
      </c>
      <c r="Y167" s="578" t="str">
        <f t="shared" si="45"/>
        <v/>
      </c>
      <c r="AA167" s="578" t="str">
        <f t="shared" si="46"/>
        <v/>
      </c>
      <c r="AC167" s="578" t="str">
        <f t="shared" si="47"/>
        <v/>
      </c>
      <c r="AE167" s="578" t="str">
        <f t="shared" si="48"/>
        <v/>
      </c>
      <c r="AG167" s="578" t="str">
        <f t="shared" si="49"/>
        <v/>
      </c>
      <c r="AI167" s="578" t="str">
        <f t="shared" si="50"/>
        <v/>
      </c>
      <c r="AK167" s="578" t="str">
        <f t="shared" si="51"/>
        <v/>
      </c>
      <c r="AM167" s="578" t="str">
        <f t="shared" si="52"/>
        <v/>
      </c>
      <c r="AO167" s="578" t="str">
        <f t="shared" si="55"/>
        <v/>
      </c>
      <c r="AQ167" s="578" t="str">
        <f t="shared" si="53"/>
        <v/>
      </c>
    </row>
    <row r="168" spans="5:43">
      <c r="E168" s="578" t="str">
        <f t="shared" si="56"/>
        <v/>
      </c>
      <c r="G168" s="578" t="str">
        <f t="shared" si="56"/>
        <v/>
      </c>
      <c r="I168" s="578" t="str">
        <f t="shared" si="38"/>
        <v/>
      </c>
      <c r="K168" s="578" t="str">
        <f t="shared" si="39"/>
        <v/>
      </c>
      <c r="M168" s="578" t="str">
        <f t="shared" si="40"/>
        <v/>
      </c>
      <c r="O168" s="578" t="str">
        <f t="shared" si="41"/>
        <v/>
      </c>
      <c r="Q168" s="578" t="str">
        <f t="shared" si="42"/>
        <v/>
      </c>
      <c r="S168" s="578" t="str">
        <f t="shared" si="54"/>
        <v/>
      </c>
      <c r="U168" s="578" t="str">
        <f t="shared" si="43"/>
        <v/>
      </c>
      <c r="W168" s="578" t="str">
        <f t="shared" si="44"/>
        <v/>
      </c>
      <c r="Y168" s="578" t="str">
        <f t="shared" si="45"/>
        <v/>
      </c>
      <c r="AA168" s="578" t="str">
        <f t="shared" si="46"/>
        <v/>
      </c>
      <c r="AC168" s="578" t="str">
        <f t="shared" si="47"/>
        <v/>
      </c>
      <c r="AE168" s="578" t="str">
        <f t="shared" si="48"/>
        <v/>
      </c>
      <c r="AG168" s="578" t="str">
        <f t="shared" si="49"/>
        <v/>
      </c>
      <c r="AI168" s="578" t="str">
        <f t="shared" si="50"/>
        <v/>
      </c>
      <c r="AK168" s="578" t="str">
        <f t="shared" si="51"/>
        <v/>
      </c>
      <c r="AM168" s="578" t="str">
        <f t="shared" si="52"/>
        <v/>
      </c>
      <c r="AO168" s="578" t="str">
        <f t="shared" si="55"/>
        <v/>
      </c>
      <c r="AQ168" s="578" t="str">
        <f t="shared" si="53"/>
        <v/>
      </c>
    </row>
    <row r="169" spans="5:43">
      <c r="E169" s="578" t="str">
        <f t="shared" si="56"/>
        <v/>
      </c>
      <c r="G169" s="578" t="str">
        <f t="shared" si="56"/>
        <v/>
      </c>
      <c r="I169" s="578" t="str">
        <f t="shared" si="38"/>
        <v/>
      </c>
      <c r="K169" s="578" t="str">
        <f t="shared" si="39"/>
        <v/>
      </c>
      <c r="M169" s="578" t="str">
        <f t="shared" si="40"/>
        <v/>
      </c>
      <c r="O169" s="578" t="str">
        <f t="shared" si="41"/>
        <v/>
      </c>
      <c r="Q169" s="578" t="str">
        <f t="shared" si="42"/>
        <v/>
      </c>
      <c r="S169" s="578" t="str">
        <f t="shared" si="54"/>
        <v/>
      </c>
      <c r="U169" s="578" t="str">
        <f t="shared" si="43"/>
        <v/>
      </c>
      <c r="W169" s="578" t="str">
        <f t="shared" si="44"/>
        <v/>
      </c>
      <c r="Y169" s="578" t="str">
        <f t="shared" si="45"/>
        <v/>
      </c>
      <c r="AA169" s="578" t="str">
        <f t="shared" si="46"/>
        <v/>
      </c>
      <c r="AC169" s="578" t="str">
        <f t="shared" si="47"/>
        <v/>
      </c>
      <c r="AE169" s="578" t="str">
        <f t="shared" si="48"/>
        <v/>
      </c>
      <c r="AG169" s="578" t="str">
        <f t="shared" si="49"/>
        <v/>
      </c>
      <c r="AI169" s="578" t="str">
        <f t="shared" si="50"/>
        <v/>
      </c>
      <c r="AK169" s="578" t="str">
        <f t="shared" si="51"/>
        <v/>
      </c>
      <c r="AM169" s="578" t="str">
        <f t="shared" si="52"/>
        <v/>
      </c>
      <c r="AO169" s="578" t="str">
        <f t="shared" si="55"/>
        <v/>
      </c>
      <c r="AQ169" s="578" t="str">
        <f t="shared" si="53"/>
        <v/>
      </c>
    </row>
    <row r="170" spans="5:43">
      <c r="E170" s="578" t="str">
        <f t="shared" si="56"/>
        <v/>
      </c>
      <c r="G170" s="578" t="str">
        <f t="shared" si="56"/>
        <v/>
      </c>
      <c r="I170" s="578" t="str">
        <f t="shared" si="38"/>
        <v/>
      </c>
      <c r="K170" s="578" t="str">
        <f t="shared" si="39"/>
        <v/>
      </c>
      <c r="M170" s="578" t="str">
        <f t="shared" si="40"/>
        <v/>
      </c>
      <c r="O170" s="578" t="str">
        <f t="shared" si="41"/>
        <v/>
      </c>
      <c r="Q170" s="578" t="str">
        <f t="shared" si="42"/>
        <v/>
      </c>
      <c r="S170" s="578" t="str">
        <f t="shared" si="54"/>
        <v/>
      </c>
      <c r="U170" s="578" t="str">
        <f t="shared" si="43"/>
        <v/>
      </c>
      <c r="W170" s="578" t="str">
        <f t="shared" si="44"/>
        <v/>
      </c>
      <c r="Y170" s="578" t="str">
        <f t="shared" si="45"/>
        <v/>
      </c>
      <c r="AA170" s="578" t="str">
        <f t="shared" si="46"/>
        <v/>
      </c>
      <c r="AC170" s="578" t="str">
        <f t="shared" si="47"/>
        <v/>
      </c>
      <c r="AE170" s="578" t="str">
        <f t="shared" si="48"/>
        <v/>
      </c>
      <c r="AG170" s="578" t="str">
        <f t="shared" si="49"/>
        <v/>
      </c>
      <c r="AI170" s="578" t="str">
        <f t="shared" si="50"/>
        <v/>
      </c>
      <c r="AK170" s="578" t="str">
        <f t="shared" si="51"/>
        <v/>
      </c>
      <c r="AM170" s="578" t="str">
        <f t="shared" si="52"/>
        <v/>
      </c>
      <c r="AO170" s="578" t="str">
        <f t="shared" si="55"/>
        <v/>
      </c>
      <c r="AQ170" s="578" t="str">
        <f t="shared" si="53"/>
        <v/>
      </c>
    </row>
    <row r="171" spans="5:43">
      <c r="E171" s="578" t="str">
        <f t="shared" si="56"/>
        <v/>
      </c>
      <c r="G171" s="578" t="str">
        <f t="shared" si="56"/>
        <v/>
      </c>
      <c r="I171" s="578" t="str">
        <f t="shared" ref="I171:I234" si="57">IF(OR($B171=0,H171=0),"",H171/$B171)</f>
        <v/>
      </c>
      <c r="K171" s="578" t="str">
        <f t="shared" ref="K171:K234" si="58">IF(OR($B171=0,J171=0),"",J171/$B171)</f>
        <v/>
      </c>
      <c r="M171" s="578" t="str">
        <f t="shared" ref="M171:M234" si="59">IF(OR($B171=0,L171=0),"",L171/$B171)</f>
        <v/>
      </c>
      <c r="O171" s="578" t="str">
        <f t="shared" ref="O171:O234" si="60">IF(OR($B171=0,N171=0),"",N171/$B171)</f>
        <v/>
      </c>
      <c r="Q171" s="578" t="str">
        <f t="shared" ref="Q171:Q234" si="61">IF(OR($B171=0,P171=0),"",P171/$B171)</f>
        <v/>
      </c>
      <c r="S171" s="578" t="str">
        <f t="shared" si="54"/>
        <v/>
      </c>
      <c r="U171" s="578" t="str">
        <f t="shared" ref="U171:U234" si="62">IF(OR($B171=0,T171=0),"",T171/$B171)</f>
        <v/>
      </c>
      <c r="W171" s="578" t="str">
        <f t="shared" ref="W171:W234" si="63">IF(OR($B171=0,V171=0),"",V171/$B171)</f>
        <v/>
      </c>
      <c r="Y171" s="578" t="str">
        <f t="shared" ref="Y171:Y234" si="64">IF(OR($B171=0,X171=0),"",X171/$B171)</f>
        <v/>
      </c>
      <c r="AA171" s="578" t="str">
        <f t="shared" ref="AA171:AA234" si="65">IF(OR($B171=0,Z171=0),"",Z171/$B171)</f>
        <v/>
      </c>
      <c r="AC171" s="578" t="str">
        <f t="shared" ref="AC171:AC234" si="66">IF(OR($B171=0,AB171=0),"",AB171/$B171)</f>
        <v/>
      </c>
      <c r="AE171" s="578" t="str">
        <f t="shared" ref="AE171:AE234" si="67">IF(OR($B171=0,AD171=0),"",AD171/$B171)</f>
        <v/>
      </c>
      <c r="AG171" s="578" t="str">
        <f t="shared" ref="AG171:AG234" si="68">IF(OR($B171=0,AF171=0),"",AF171/$B171)</f>
        <v/>
      </c>
      <c r="AI171" s="578" t="str">
        <f t="shared" ref="AI171:AI234" si="69">IF(OR($B171=0,AH171=0),"",AH171/$B171)</f>
        <v/>
      </c>
      <c r="AK171" s="578" t="str">
        <f t="shared" ref="AK171:AK234" si="70">IF(OR($B171=0,AJ171=0),"",AJ171/$B171)</f>
        <v/>
      </c>
      <c r="AM171" s="578" t="str">
        <f t="shared" ref="AM171:AM234" si="71">IF(OR($B171=0,AL171=0),"",AL171/$B171)</f>
        <v/>
      </c>
      <c r="AO171" s="578" t="str">
        <f t="shared" si="55"/>
        <v/>
      </c>
      <c r="AQ171" s="578" t="str">
        <f t="shared" ref="AQ171:AQ234" si="72">IF(OR($B171=0,AP171=0),"",AP171/$B171)</f>
        <v/>
      </c>
    </row>
    <row r="172" spans="5:43">
      <c r="E172" s="578" t="str">
        <f t="shared" si="56"/>
        <v/>
      </c>
      <c r="G172" s="578" t="str">
        <f t="shared" si="56"/>
        <v/>
      </c>
      <c r="I172" s="578" t="str">
        <f t="shared" si="57"/>
        <v/>
      </c>
      <c r="K172" s="578" t="str">
        <f t="shared" si="58"/>
        <v/>
      </c>
      <c r="M172" s="578" t="str">
        <f t="shared" si="59"/>
        <v/>
      </c>
      <c r="O172" s="578" t="str">
        <f t="shared" si="60"/>
        <v/>
      </c>
      <c r="Q172" s="578" t="str">
        <f t="shared" si="61"/>
        <v/>
      </c>
      <c r="S172" s="578" t="str">
        <f t="shared" ref="S172:S235" si="73">IF(OR($B172=0,R172=0),"",R172/$B172)</f>
        <v/>
      </c>
      <c r="U172" s="578" t="str">
        <f t="shared" si="62"/>
        <v/>
      </c>
      <c r="W172" s="578" t="str">
        <f t="shared" si="63"/>
        <v/>
      </c>
      <c r="Y172" s="578" t="str">
        <f t="shared" si="64"/>
        <v/>
      </c>
      <c r="AA172" s="578" t="str">
        <f t="shared" si="65"/>
        <v/>
      </c>
      <c r="AC172" s="578" t="str">
        <f t="shared" si="66"/>
        <v/>
      </c>
      <c r="AE172" s="578" t="str">
        <f t="shared" si="67"/>
        <v/>
      </c>
      <c r="AG172" s="578" t="str">
        <f t="shared" si="68"/>
        <v/>
      </c>
      <c r="AI172" s="578" t="str">
        <f t="shared" si="69"/>
        <v/>
      </c>
      <c r="AK172" s="578" t="str">
        <f t="shared" si="70"/>
        <v/>
      </c>
      <c r="AM172" s="578" t="str">
        <f t="shared" si="71"/>
        <v/>
      </c>
      <c r="AO172" s="578" t="str">
        <f t="shared" si="55"/>
        <v/>
      </c>
      <c r="AQ172" s="578" t="str">
        <f t="shared" si="72"/>
        <v/>
      </c>
    </row>
    <row r="173" spans="5:43">
      <c r="E173" s="578" t="str">
        <f t="shared" si="56"/>
        <v/>
      </c>
      <c r="G173" s="578" t="str">
        <f t="shared" si="56"/>
        <v/>
      </c>
      <c r="I173" s="578" t="str">
        <f t="shared" si="57"/>
        <v/>
      </c>
      <c r="K173" s="578" t="str">
        <f t="shared" si="58"/>
        <v/>
      </c>
      <c r="M173" s="578" t="str">
        <f t="shared" si="59"/>
        <v/>
      </c>
      <c r="O173" s="578" t="str">
        <f t="shared" si="60"/>
        <v/>
      </c>
      <c r="Q173" s="578" t="str">
        <f t="shared" si="61"/>
        <v/>
      </c>
      <c r="S173" s="578" t="str">
        <f t="shared" si="73"/>
        <v/>
      </c>
      <c r="U173" s="578" t="str">
        <f t="shared" si="62"/>
        <v/>
      </c>
      <c r="W173" s="578" t="str">
        <f t="shared" si="63"/>
        <v/>
      </c>
      <c r="Y173" s="578" t="str">
        <f t="shared" si="64"/>
        <v/>
      </c>
      <c r="AA173" s="578" t="str">
        <f t="shared" si="65"/>
        <v/>
      </c>
      <c r="AC173" s="578" t="str">
        <f t="shared" si="66"/>
        <v/>
      </c>
      <c r="AE173" s="578" t="str">
        <f t="shared" si="67"/>
        <v/>
      </c>
      <c r="AG173" s="578" t="str">
        <f t="shared" si="68"/>
        <v/>
      </c>
      <c r="AI173" s="578" t="str">
        <f t="shared" si="69"/>
        <v/>
      </c>
      <c r="AK173" s="578" t="str">
        <f t="shared" si="70"/>
        <v/>
      </c>
      <c r="AM173" s="578" t="str">
        <f t="shared" si="71"/>
        <v/>
      </c>
      <c r="AO173" s="578" t="str">
        <f t="shared" si="55"/>
        <v/>
      </c>
      <c r="AQ173" s="578" t="str">
        <f t="shared" si="72"/>
        <v/>
      </c>
    </row>
    <row r="174" spans="5:43">
      <c r="E174" s="578" t="str">
        <f t="shared" si="56"/>
        <v/>
      </c>
      <c r="G174" s="578" t="str">
        <f t="shared" si="56"/>
        <v/>
      </c>
      <c r="I174" s="578" t="str">
        <f t="shared" si="57"/>
        <v/>
      </c>
      <c r="K174" s="578" t="str">
        <f t="shared" si="58"/>
        <v/>
      </c>
      <c r="M174" s="578" t="str">
        <f t="shared" si="59"/>
        <v/>
      </c>
      <c r="O174" s="578" t="str">
        <f t="shared" si="60"/>
        <v/>
      </c>
      <c r="Q174" s="578" t="str">
        <f t="shared" si="61"/>
        <v/>
      </c>
      <c r="S174" s="578" t="str">
        <f t="shared" si="73"/>
        <v/>
      </c>
      <c r="U174" s="578" t="str">
        <f t="shared" si="62"/>
        <v/>
      </c>
      <c r="W174" s="578" t="str">
        <f t="shared" si="63"/>
        <v/>
      </c>
      <c r="Y174" s="578" t="str">
        <f t="shared" si="64"/>
        <v/>
      </c>
      <c r="AA174" s="578" t="str">
        <f t="shared" si="65"/>
        <v/>
      </c>
      <c r="AC174" s="578" t="str">
        <f t="shared" si="66"/>
        <v/>
      </c>
      <c r="AE174" s="578" t="str">
        <f t="shared" si="67"/>
        <v/>
      </c>
      <c r="AG174" s="578" t="str">
        <f t="shared" si="68"/>
        <v/>
      </c>
      <c r="AI174" s="578" t="str">
        <f t="shared" si="69"/>
        <v/>
      </c>
      <c r="AK174" s="578" t="str">
        <f t="shared" si="70"/>
        <v/>
      </c>
      <c r="AM174" s="578" t="str">
        <f t="shared" si="71"/>
        <v/>
      </c>
      <c r="AO174" s="578" t="str">
        <f t="shared" si="55"/>
        <v/>
      </c>
      <c r="AQ174" s="578" t="str">
        <f t="shared" si="72"/>
        <v/>
      </c>
    </row>
    <row r="175" spans="5:43">
      <c r="E175" s="578" t="str">
        <f t="shared" si="56"/>
        <v/>
      </c>
      <c r="G175" s="578" t="str">
        <f t="shared" si="56"/>
        <v/>
      </c>
      <c r="I175" s="578" t="str">
        <f t="shared" si="57"/>
        <v/>
      </c>
      <c r="K175" s="578" t="str">
        <f t="shared" si="58"/>
        <v/>
      </c>
      <c r="M175" s="578" t="str">
        <f t="shared" si="59"/>
        <v/>
      </c>
      <c r="O175" s="578" t="str">
        <f t="shared" si="60"/>
        <v/>
      </c>
      <c r="Q175" s="578" t="str">
        <f t="shared" si="61"/>
        <v/>
      </c>
      <c r="S175" s="578" t="str">
        <f t="shared" si="73"/>
        <v/>
      </c>
      <c r="U175" s="578" t="str">
        <f t="shared" si="62"/>
        <v/>
      </c>
      <c r="W175" s="578" t="str">
        <f t="shared" si="63"/>
        <v/>
      </c>
      <c r="Y175" s="578" t="str">
        <f t="shared" si="64"/>
        <v/>
      </c>
      <c r="AA175" s="578" t="str">
        <f t="shared" si="65"/>
        <v/>
      </c>
      <c r="AC175" s="578" t="str">
        <f t="shared" si="66"/>
        <v/>
      </c>
      <c r="AE175" s="578" t="str">
        <f t="shared" si="67"/>
        <v/>
      </c>
      <c r="AG175" s="578" t="str">
        <f t="shared" si="68"/>
        <v/>
      </c>
      <c r="AI175" s="578" t="str">
        <f t="shared" si="69"/>
        <v/>
      </c>
      <c r="AK175" s="578" t="str">
        <f t="shared" si="70"/>
        <v/>
      </c>
      <c r="AM175" s="578" t="str">
        <f t="shared" si="71"/>
        <v/>
      </c>
      <c r="AO175" s="578" t="str">
        <f t="shared" ref="AO175:AO238" si="74">IF(OR($B175=0,AN175=0),"",AN175/$B175)</f>
        <v/>
      </c>
      <c r="AQ175" s="578" t="str">
        <f t="shared" si="72"/>
        <v/>
      </c>
    </row>
    <row r="176" spans="5:43">
      <c r="E176" s="578" t="str">
        <f t="shared" si="56"/>
        <v/>
      </c>
      <c r="G176" s="578" t="str">
        <f t="shared" si="56"/>
        <v/>
      </c>
      <c r="I176" s="578" t="str">
        <f t="shared" si="57"/>
        <v/>
      </c>
      <c r="K176" s="578" t="str">
        <f t="shared" si="58"/>
        <v/>
      </c>
      <c r="M176" s="578" t="str">
        <f t="shared" si="59"/>
        <v/>
      </c>
      <c r="O176" s="578" t="str">
        <f t="shared" si="60"/>
        <v/>
      </c>
      <c r="Q176" s="578" t="str">
        <f t="shared" si="61"/>
        <v/>
      </c>
      <c r="S176" s="578" t="str">
        <f t="shared" si="73"/>
        <v/>
      </c>
      <c r="U176" s="578" t="str">
        <f t="shared" si="62"/>
        <v/>
      </c>
      <c r="W176" s="578" t="str">
        <f t="shared" si="63"/>
        <v/>
      </c>
      <c r="Y176" s="578" t="str">
        <f t="shared" si="64"/>
        <v/>
      </c>
      <c r="AA176" s="578" t="str">
        <f t="shared" si="65"/>
        <v/>
      </c>
      <c r="AC176" s="578" t="str">
        <f t="shared" si="66"/>
        <v/>
      </c>
      <c r="AE176" s="578" t="str">
        <f t="shared" si="67"/>
        <v/>
      </c>
      <c r="AG176" s="578" t="str">
        <f t="shared" si="68"/>
        <v/>
      </c>
      <c r="AI176" s="578" t="str">
        <f t="shared" si="69"/>
        <v/>
      </c>
      <c r="AK176" s="578" t="str">
        <f t="shared" si="70"/>
        <v/>
      </c>
      <c r="AM176" s="578" t="str">
        <f t="shared" si="71"/>
        <v/>
      </c>
      <c r="AO176" s="578" t="str">
        <f t="shared" si="74"/>
        <v/>
      </c>
      <c r="AQ176" s="578" t="str">
        <f t="shared" si="72"/>
        <v/>
      </c>
    </row>
    <row r="177" spans="5:43">
      <c r="E177" s="578" t="str">
        <f t="shared" si="56"/>
        <v/>
      </c>
      <c r="G177" s="578" t="str">
        <f t="shared" si="56"/>
        <v/>
      </c>
      <c r="I177" s="578" t="str">
        <f t="shared" si="57"/>
        <v/>
      </c>
      <c r="K177" s="578" t="str">
        <f t="shared" si="58"/>
        <v/>
      </c>
      <c r="M177" s="578" t="str">
        <f t="shared" si="59"/>
        <v/>
      </c>
      <c r="O177" s="578" t="str">
        <f t="shared" si="60"/>
        <v/>
      </c>
      <c r="Q177" s="578" t="str">
        <f t="shared" si="61"/>
        <v/>
      </c>
      <c r="S177" s="578" t="str">
        <f t="shared" si="73"/>
        <v/>
      </c>
      <c r="U177" s="578" t="str">
        <f t="shared" si="62"/>
        <v/>
      </c>
      <c r="W177" s="578" t="str">
        <f t="shared" si="63"/>
        <v/>
      </c>
      <c r="Y177" s="578" t="str">
        <f t="shared" si="64"/>
        <v/>
      </c>
      <c r="AA177" s="578" t="str">
        <f t="shared" si="65"/>
        <v/>
      </c>
      <c r="AC177" s="578" t="str">
        <f t="shared" si="66"/>
        <v/>
      </c>
      <c r="AE177" s="578" t="str">
        <f t="shared" si="67"/>
        <v/>
      </c>
      <c r="AG177" s="578" t="str">
        <f t="shared" si="68"/>
        <v/>
      </c>
      <c r="AI177" s="578" t="str">
        <f t="shared" si="69"/>
        <v/>
      </c>
      <c r="AK177" s="578" t="str">
        <f t="shared" si="70"/>
        <v/>
      </c>
      <c r="AM177" s="578" t="str">
        <f t="shared" si="71"/>
        <v/>
      </c>
      <c r="AO177" s="578" t="str">
        <f t="shared" si="74"/>
        <v/>
      </c>
      <c r="AQ177" s="578" t="str">
        <f t="shared" si="72"/>
        <v/>
      </c>
    </row>
    <row r="178" spans="5:43">
      <c r="E178" s="578" t="str">
        <f t="shared" si="56"/>
        <v/>
      </c>
      <c r="G178" s="578" t="str">
        <f t="shared" si="56"/>
        <v/>
      </c>
      <c r="I178" s="578" t="str">
        <f t="shared" si="57"/>
        <v/>
      </c>
      <c r="K178" s="578" t="str">
        <f t="shared" si="58"/>
        <v/>
      </c>
      <c r="M178" s="578" t="str">
        <f t="shared" si="59"/>
        <v/>
      </c>
      <c r="O178" s="578" t="str">
        <f t="shared" si="60"/>
        <v/>
      </c>
      <c r="Q178" s="578" t="str">
        <f t="shared" si="61"/>
        <v/>
      </c>
      <c r="S178" s="578" t="str">
        <f t="shared" si="73"/>
        <v/>
      </c>
      <c r="U178" s="578" t="str">
        <f t="shared" si="62"/>
        <v/>
      </c>
      <c r="W178" s="578" t="str">
        <f t="shared" si="63"/>
        <v/>
      </c>
      <c r="Y178" s="578" t="str">
        <f t="shared" si="64"/>
        <v/>
      </c>
      <c r="AA178" s="578" t="str">
        <f t="shared" si="65"/>
        <v/>
      </c>
      <c r="AC178" s="578" t="str">
        <f t="shared" si="66"/>
        <v/>
      </c>
      <c r="AE178" s="578" t="str">
        <f t="shared" si="67"/>
        <v/>
      </c>
      <c r="AG178" s="578" t="str">
        <f t="shared" si="68"/>
        <v/>
      </c>
      <c r="AI178" s="578" t="str">
        <f t="shared" si="69"/>
        <v/>
      </c>
      <c r="AK178" s="578" t="str">
        <f t="shared" si="70"/>
        <v/>
      </c>
      <c r="AM178" s="578" t="str">
        <f t="shared" si="71"/>
        <v/>
      </c>
      <c r="AO178" s="578" t="str">
        <f t="shared" si="74"/>
        <v/>
      </c>
      <c r="AQ178" s="578" t="str">
        <f t="shared" si="72"/>
        <v/>
      </c>
    </row>
    <row r="179" spans="5:43">
      <c r="E179" s="578" t="str">
        <f t="shared" si="56"/>
        <v/>
      </c>
      <c r="G179" s="578" t="str">
        <f t="shared" si="56"/>
        <v/>
      </c>
      <c r="I179" s="578" t="str">
        <f t="shared" si="57"/>
        <v/>
      </c>
      <c r="K179" s="578" t="str">
        <f t="shared" si="58"/>
        <v/>
      </c>
      <c r="M179" s="578" t="str">
        <f t="shared" si="59"/>
        <v/>
      </c>
      <c r="O179" s="578" t="str">
        <f t="shared" si="60"/>
        <v/>
      </c>
      <c r="Q179" s="578" t="str">
        <f t="shared" si="61"/>
        <v/>
      </c>
      <c r="S179" s="578" t="str">
        <f t="shared" si="73"/>
        <v/>
      </c>
      <c r="U179" s="578" t="str">
        <f t="shared" si="62"/>
        <v/>
      </c>
      <c r="W179" s="578" t="str">
        <f t="shared" si="63"/>
        <v/>
      </c>
      <c r="Y179" s="578" t="str">
        <f t="shared" si="64"/>
        <v/>
      </c>
      <c r="AA179" s="578" t="str">
        <f t="shared" si="65"/>
        <v/>
      </c>
      <c r="AC179" s="578" t="str">
        <f t="shared" si="66"/>
        <v/>
      </c>
      <c r="AE179" s="578" t="str">
        <f t="shared" si="67"/>
        <v/>
      </c>
      <c r="AG179" s="578" t="str">
        <f t="shared" si="68"/>
        <v/>
      </c>
      <c r="AI179" s="578" t="str">
        <f t="shared" si="69"/>
        <v/>
      </c>
      <c r="AK179" s="578" t="str">
        <f t="shared" si="70"/>
        <v/>
      </c>
      <c r="AM179" s="578" t="str">
        <f t="shared" si="71"/>
        <v/>
      </c>
      <c r="AO179" s="578" t="str">
        <f t="shared" si="74"/>
        <v/>
      </c>
      <c r="AQ179" s="578" t="str">
        <f t="shared" si="72"/>
        <v/>
      </c>
    </row>
    <row r="180" spans="5:43">
      <c r="E180" s="578" t="str">
        <f t="shared" si="56"/>
        <v/>
      </c>
      <c r="G180" s="578" t="str">
        <f t="shared" si="56"/>
        <v/>
      </c>
      <c r="I180" s="578" t="str">
        <f t="shared" si="57"/>
        <v/>
      </c>
      <c r="K180" s="578" t="str">
        <f t="shared" si="58"/>
        <v/>
      </c>
      <c r="M180" s="578" t="str">
        <f t="shared" si="59"/>
        <v/>
      </c>
      <c r="O180" s="578" t="str">
        <f t="shared" si="60"/>
        <v/>
      </c>
      <c r="Q180" s="578" t="str">
        <f t="shared" si="61"/>
        <v/>
      </c>
      <c r="S180" s="578" t="str">
        <f t="shared" si="73"/>
        <v/>
      </c>
      <c r="U180" s="578" t="str">
        <f t="shared" si="62"/>
        <v/>
      </c>
      <c r="W180" s="578" t="str">
        <f t="shared" si="63"/>
        <v/>
      </c>
      <c r="Y180" s="578" t="str">
        <f t="shared" si="64"/>
        <v/>
      </c>
      <c r="AA180" s="578" t="str">
        <f t="shared" si="65"/>
        <v/>
      </c>
      <c r="AC180" s="578" t="str">
        <f t="shared" si="66"/>
        <v/>
      </c>
      <c r="AE180" s="578" t="str">
        <f t="shared" si="67"/>
        <v/>
      </c>
      <c r="AG180" s="578" t="str">
        <f t="shared" si="68"/>
        <v/>
      </c>
      <c r="AI180" s="578" t="str">
        <f t="shared" si="69"/>
        <v/>
      </c>
      <c r="AK180" s="578" t="str">
        <f t="shared" si="70"/>
        <v/>
      </c>
      <c r="AM180" s="578" t="str">
        <f t="shared" si="71"/>
        <v/>
      </c>
      <c r="AO180" s="578" t="str">
        <f t="shared" si="74"/>
        <v/>
      </c>
      <c r="AQ180" s="578" t="str">
        <f t="shared" si="72"/>
        <v/>
      </c>
    </row>
    <row r="181" spans="5:43">
      <c r="E181" s="578" t="str">
        <f t="shared" si="56"/>
        <v/>
      </c>
      <c r="G181" s="578" t="str">
        <f t="shared" si="56"/>
        <v/>
      </c>
      <c r="I181" s="578" t="str">
        <f t="shared" si="57"/>
        <v/>
      </c>
      <c r="K181" s="578" t="str">
        <f t="shared" si="58"/>
        <v/>
      </c>
      <c r="M181" s="578" t="str">
        <f t="shared" si="59"/>
        <v/>
      </c>
      <c r="O181" s="578" t="str">
        <f t="shared" si="60"/>
        <v/>
      </c>
      <c r="Q181" s="578" t="str">
        <f t="shared" si="61"/>
        <v/>
      </c>
      <c r="S181" s="578" t="str">
        <f t="shared" si="73"/>
        <v/>
      </c>
      <c r="U181" s="578" t="str">
        <f t="shared" si="62"/>
        <v/>
      </c>
      <c r="W181" s="578" t="str">
        <f t="shared" si="63"/>
        <v/>
      </c>
      <c r="Y181" s="578" t="str">
        <f t="shared" si="64"/>
        <v/>
      </c>
      <c r="AA181" s="578" t="str">
        <f t="shared" si="65"/>
        <v/>
      </c>
      <c r="AC181" s="578" t="str">
        <f t="shared" si="66"/>
        <v/>
      </c>
      <c r="AE181" s="578" t="str">
        <f t="shared" si="67"/>
        <v/>
      </c>
      <c r="AG181" s="578" t="str">
        <f t="shared" si="68"/>
        <v/>
      </c>
      <c r="AI181" s="578" t="str">
        <f t="shared" si="69"/>
        <v/>
      </c>
      <c r="AK181" s="578" t="str">
        <f t="shared" si="70"/>
        <v/>
      </c>
      <c r="AM181" s="578" t="str">
        <f t="shared" si="71"/>
        <v/>
      </c>
      <c r="AO181" s="578" t="str">
        <f t="shared" si="74"/>
        <v/>
      </c>
      <c r="AQ181" s="578" t="str">
        <f t="shared" si="72"/>
        <v/>
      </c>
    </row>
    <row r="182" spans="5:43">
      <c r="E182" s="578" t="str">
        <f t="shared" si="56"/>
        <v/>
      </c>
      <c r="G182" s="578" t="str">
        <f t="shared" si="56"/>
        <v/>
      </c>
      <c r="I182" s="578" t="str">
        <f t="shared" si="57"/>
        <v/>
      </c>
      <c r="K182" s="578" t="str">
        <f t="shared" si="58"/>
        <v/>
      </c>
      <c r="M182" s="578" t="str">
        <f t="shared" si="59"/>
        <v/>
      </c>
      <c r="O182" s="578" t="str">
        <f t="shared" si="60"/>
        <v/>
      </c>
      <c r="Q182" s="578" t="str">
        <f t="shared" si="61"/>
        <v/>
      </c>
      <c r="S182" s="578" t="str">
        <f t="shared" si="73"/>
        <v/>
      </c>
      <c r="U182" s="578" t="str">
        <f t="shared" si="62"/>
        <v/>
      </c>
      <c r="W182" s="578" t="str">
        <f t="shared" si="63"/>
        <v/>
      </c>
      <c r="Y182" s="578" t="str">
        <f t="shared" si="64"/>
        <v/>
      </c>
      <c r="AA182" s="578" t="str">
        <f t="shared" si="65"/>
        <v/>
      </c>
      <c r="AC182" s="578" t="str">
        <f t="shared" si="66"/>
        <v/>
      </c>
      <c r="AE182" s="578" t="str">
        <f t="shared" si="67"/>
        <v/>
      </c>
      <c r="AG182" s="578" t="str">
        <f t="shared" si="68"/>
        <v/>
      </c>
      <c r="AI182" s="578" t="str">
        <f t="shared" si="69"/>
        <v/>
      </c>
      <c r="AK182" s="578" t="str">
        <f t="shared" si="70"/>
        <v/>
      </c>
      <c r="AM182" s="578" t="str">
        <f t="shared" si="71"/>
        <v/>
      </c>
      <c r="AO182" s="578" t="str">
        <f t="shared" si="74"/>
        <v/>
      </c>
      <c r="AQ182" s="578" t="str">
        <f t="shared" si="72"/>
        <v/>
      </c>
    </row>
    <row r="183" spans="5:43">
      <c r="E183" s="578" t="str">
        <f t="shared" si="56"/>
        <v/>
      </c>
      <c r="G183" s="578" t="str">
        <f t="shared" si="56"/>
        <v/>
      </c>
      <c r="I183" s="578" t="str">
        <f t="shared" si="57"/>
        <v/>
      </c>
      <c r="K183" s="578" t="str">
        <f t="shared" si="58"/>
        <v/>
      </c>
      <c r="M183" s="578" t="str">
        <f t="shared" si="59"/>
        <v/>
      </c>
      <c r="O183" s="578" t="str">
        <f t="shared" si="60"/>
        <v/>
      </c>
      <c r="Q183" s="578" t="str">
        <f t="shared" si="61"/>
        <v/>
      </c>
      <c r="S183" s="578" t="str">
        <f t="shared" si="73"/>
        <v/>
      </c>
      <c r="U183" s="578" t="str">
        <f t="shared" si="62"/>
        <v/>
      </c>
      <c r="W183" s="578" t="str">
        <f t="shared" si="63"/>
        <v/>
      </c>
      <c r="Y183" s="578" t="str">
        <f t="shared" si="64"/>
        <v/>
      </c>
      <c r="AA183" s="578" t="str">
        <f t="shared" si="65"/>
        <v/>
      </c>
      <c r="AC183" s="578" t="str">
        <f t="shared" si="66"/>
        <v/>
      </c>
      <c r="AE183" s="578" t="str">
        <f t="shared" si="67"/>
        <v/>
      </c>
      <c r="AG183" s="578" t="str">
        <f t="shared" si="68"/>
        <v/>
      </c>
      <c r="AI183" s="578" t="str">
        <f t="shared" si="69"/>
        <v/>
      </c>
      <c r="AK183" s="578" t="str">
        <f t="shared" si="70"/>
        <v/>
      </c>
      <c r="AM183" s="578" t="str">
        <f t="shared" si="71"/>
        <v/>
      </c>
      <c r="AO183" s="578" t="str">
        <f t="shared" si="74"/>
        <v/>
      </c>
      <c r="AQ183" s="578" t="str">
        <f t="shared" si="72"/>
        <v/>
      </c>
    </row>
    <row r="184" spans="5:43">
      <c r="E184" s="578" t="str">
        <f t="shared" si="56"/>
        <v/>
      </c>
      <c r="G184" s="578" t="str">
        <f t="shared" si="56"/>
        <v/>
      </c>
      <c r="I184" s="578" t="str">
        <f t="shared" si="57"/>
        <v/>
      </c>
      <c r="K184" s="578" t="str">
        <f t="shared" si="58"/>
        <v/>
      </c>
      <c r="M184" s="578" t="str">
        <f t="shared" si="59"/>
        <v/>
      </c>
      <c r="O184" s="578" t="str">
        <f t="shared" si="60"/>
        <v/>
      </c>
      <c r="Q184" s="578" t="str">
        <f t="shared" si="61"/>
        <v/>
      </c>
      <c r="S184" s="578" t="str">
        <f t="shared" si="73"/>
        <v/>
      </c>
      <c r="U184" s="578" t="str">
        <f t="shared" si="62"/>
        <v/>
      </c>
      <c r="W184" s="578" t="str">
        <f t="shared" si="63"/>
        <v/>
      </c>
      <c r="Y184" s="578" t="str">
        <f t="shared" si="64"/>
        <v/>
      </c>
      <c r="AA184" s="578" t="str">
        <f t="shared" si="65"/>
        <v/>
      </c>
      <c r="AC184" s="578" t="str">
        <f t="shared" si="66"/>
        <v/>
      </c>
      <c r="AE184" s="578" t="str">
        <f t="shared" si="67"/>
        <v/>
      </c>
      <c r="AG184" s="578" t="str">
        <f t="shared" si="68"/>
        <v/>
      </c>
      <c r="AI184" s="578" t="str">
        <f t="shared" si="69"/>
        <v/>
      </c>
      <c r="AK184" s="578" t="str">
        <f t="shared" si="70"/>
        <v/>
      </c>
      <c r="AM184" s="578" t="str">
        <f t="shared" si="71"/>
        <v/>
      </c>
      <c r="AO184" s="578" t="str">
        <f t="shared" si="74"/>
        <v/>
      </c>
      <c r="AQ184" s="578" t="str">
        <f t="shared" si="72"/>
        <v/>
      </c>
    </row>
    <row r="185" spans="5:43">
      <c r="E185" s="578" t="str">
        <f t="shared" si="56"/>
        <v/>
      </c>
      <c r="G185" s="578" t="str">
        <f t="shared" si="56"/>
        <v/>
      </c>
      <c r="I185" s="578" t="str">
        <f t="shared" si="57"/>
        <v/>
      </c>
      <c r="K185" s="578" t="str">
        <f t="shared" si="58"/>
        <v/>
      </c>
      <c r="M185" s="578" t="str">
        <f t="shared" si="59"/>
        <v/>
      </c>
      <c r="O185" s="578" t="str">
        <f t="shared" si="60"/>
        <v/>
      </c>
      <c r="Q185" s="578" t="str">
        <f t="shared" si="61"/>
        <v/>
      </c>
      <c r="S185" s="578" t="str">
        <f t="shared" si="73"/>
        <v/>
      </c>
      <c r="U185" s="578" t="str">
        <f t="shared" si="62"/>
        <v/>
      </c>
      <c r="W185" s="578" t="str">
        <f t="shared" si="63"/>
        <v/>
      </c>
      <c r="Y185" s="578" t="str">
        <f t="shared" si="64"/>
        <v/>
      </c>
      <c r="AA185" s="578" t="str">
        <f t="shared" si="65"/>
        <v/>
      </c>
      <c r="AC185" s="578" t="str">
        <f t="shared" si="66"/>
        <v/>
      </c>
      <c r="AE185" s="578" t="str">
        <f t="shared" si="67"/>
        <v/>
      </c>
      <c r="AG185" s="578" t="str">
        <f t="shared" si="68"/>
        <v/>
      </c>
      <c r="AI185" s="578" t="str">
        <f t="shared" si="69"/>
        <v/>
      </c>
      <c r="AK185" s="578" t="str">
        <f t="shared" si="70"/>
        <v/>
      </c>
      <c r="AM185" s="578" t="str">
        <f t="shared" si="71"/>
        <v/>
      </c>
      <c r="AO185" s="578" t="str">
        <f t="shared" si="74"/>
        <v/>
      </c>
      <c r="AQ185" s="578" t="str">
        <f t="shared" si="72"/>
        <v/>
      </c>
    </row>
    <row r="186" spans="5:43">
      <c r="E186" s="578" t="str">
        <f t="shared" si="56"/>
        <v/>
      </c>
      <c r="G186" s="578" t="str">
        <f t="shared" si="56"/>
        <v/>
      </c>
      <c r="I186" s="578" t="str">
        <f t="shared" si="57"/>
        <v/>
      </c>
      <c r="K186" s="578" t="str">
        <f t="shared" si="58"/>
        <v/>
      </c>
      <c r="M186" s="578" t="str">
        <f t="shared" si="59"/>
        <v/>
      </c>
      <c r="O186" s="578" t="str">
        <f t="shared" si="60"/>
        <v/>
      </c>
      <c r="Q186" s="578" t="str">
        <f t="shared" si="61"/>
        <v/>
      </c>
      <c r="S186" s="578" t="str">
        <f t="shared" si="73"/>
        <v/>
      </c>
      <c r="U186" s="578" t="str">
        <f t="shared" si="62"/>
        <v/>
      </c>
      <c r="W186" s="578" t="str">
        <f t="shared" si="63"/>
        <v/>
      </c>
      <c r="Y186" s="578" t="str">
        <f t="shared" si="64"/>
        <v/>
      </c>
      <c r="AA186" s="578" t="str">
        <f t="shared" si="65"/>
        <v/>
      </c>
      <c r="AC186" s="578" t="str">
        <f t="shared" si="66"/>
        <v/>
      </c>
      <c r="AE186" s="578" t="str">
        <f t="shared" si="67"/>
        <v/>
      </c>
      <c r="AG186" s="578" t="str">
        <f t="shared" si="68"/>
        <v/>
      </c>
      <c r="AI186" s="578" t="str">
        <f t="shared" si="69"/>
        <v/>
      </c>
      <c r="AK186" s="578" t="str">
        <f t="shared" si="70"/>
        <v/>
      </c>
      <c r="AM186" s="578" t="str">
        <f t="shared" si="71"/>
        <v/>
      </c>
      <c r="AO186" s="578" t="str">
        <f t="shared" si="74"/>
        <v/>
      </c>
      <c r="AQ186" s="578" t="str">
        <f t="shared" si="72"/>
        <v/>
      </c>
    </row>
    <row r="187" spans="5:43">
      <c r="E187" s="578" t="str">
        <f t="shared" si="56"/>
        <v/>
      </c>
      <c r="G187" s="578" t="str">
        <f t="shared" si="56"/>
        <v/>
      </c>
      <c r="I187" s="578" t="str">
        <f t="shared" si="57"/>
        <v/>
      </c>
      <c r="K187" s="578" t="str">
        <f t="shared" si="58"/>
        <v/>
      </c>
      <c r="M187" s="578" t="str">
        <f t="shared" si="59"/>
        <v/>
      </c>
      <c r="O187" s="578" t="str">
        <f t="shared" si="60"/>
        <v/>
      </c>
      <c r="Q187" s="578" t="str">
        <f t="shared" si="61"/>
        <v/>
      </c>
      <c r="S187" s="578" t="str">
        <f t="shared" si="73"/>
        <v/>
      </c>
      <c r="U187" s="578" t="str">
        <f t="shared" si="62"/>
        <v/>
      </c>
      <c r="W187" s="578" t="str">
        <f t="shared" si="63"/>
        <v/>
      </c>
      <c r="Y187" s="578" t="str">
        <f t="shared" si="64"/>
        <v/>
      </c>
      <c r="AA187" s="578" t="str">
        <f t="shared" si="65"/>
        <v/>
      </c>
      <c r="AC187" s="578" t="str">
        <f t="shared" si="66"/>
        <v/>
      </c>
      <c r="AE187" s="578" t="str">
        <f t="shared" si="67"/>
        <v/>
      </c>
      <c r="AG187" s="578" t="str">
        <f t="shared" si="68"/>
        <v/>
      </c>
      <c r="AI187" s="578" t="str">
        <f t="shared" si="69"/>
        <v/>
      </c>
      <c r="AK187" s="578" t="str">
        <f t="shared" si="70"/>
        <v/>
      </c>
      <c r="AM187" s="578" t="str">
        <f t="shared" si="71"/>
        <v/>
      </c>
      <c r="AO187" s="578" t="str">
        <f t="shared" si="74"/>
        <v/>
      </c>
      <c r="AQ187" s="578" t="str">
        <f t="shared" si="72"/>
        <v/>
      </c>
    </row>
    <row r="188" spans="5:43">
      <c r="E188" s="578" t="str">
        <f t="shared" si="56"/>
        <v/>
      </c>
      <c r="G188" s="578" t="str">
        <f t="shared" si="56"/>
        <v/>
      </c>
      <c r="I188" s="578" t="str">
        <f t="shared" si="57"/>
        <v/>
      </c>
      <c r="K188" s="578" t="str">
        <f t="shared" si="58"/>
        <v/>
      </c>
      <c r="M188" s="578" t="str">
        <f t="shared" si="59"/>
        <v/>
      </c>
      <c r="O188" s="578" t="str">
        <f t="shared" si="60"/>
        <v/>
      </c>
      <c r="Q188" s="578" t="str">
        <f t="shared" si="61"/>
        <v/>
      </c>
      <c r="S188" s="578" t="str">
        <f t="shared" si="73"/>
        <v/>
      </c>
      <c r="U188" s="578" t="str">
        <f t="shared" si="62"/>
        <v/>
      </c>
      <c r="W188" s="578" t="str">
        <f t="shared" si="63"/>
        <v/>
      </c>
      <c r="Y188" s="578" t="str">
        <f t="shared" si="64"/>
        <v/>
      </c>
      <c r="AA188" s="578" t="str">
        <f t="shared" si="65"/>
        <v/>
      </c>
      <c r="AC188" s="578" t="str">
        <f t="shared" si="66"/>
        <v/>
      </c>
      <c r="AE188" s="578" t="str">
        <f t="shared" si="67"/>
        <v/>
      </c>
      <c r="AG188" s="578" t="str">
        <f t="shared" si="68"/>
        <v/>
      </c>
      <c r="AI188" s="578" t="str">
        <f t="shared" si="69"/>
        <v/>
      </c>
      <c r="AK188" s="578" t="str">
        <f t="shared" si="70"/>
        <v/>
      </c>
      <c r="AM188" s="578" t="str">
        <f t="shared" si="71"/>
        <v/>
      </c>
      <c r="AO188" s="578" t="str">
        <f t="shared" si="74"/>
        <v/>
      </c>
      <c r="AQ188" s="578" t="str">
        <f t="shared" si="72"/>
        <v/>
      </c>
    </row>
    <row r="189" spans="5:43">
      <c r="E189" s="578" t="str">
        <f t="shared" si="56"/>
        <v/>
      </c>
      <c r="G189" s="578" t="str">
        <f t="shared" si="56"/>
        <v/>
      </c>
      <c r="I189" s="578" t="str">
        <f t="shared" si="57"/>
        <v/>
      </c>
      <c r="K189" s="578" t="str">
        <f t="shared" si="58"/>
        <v/>
      </c>
      <c r="M189" s="578" t="str">
        <f t="shared" si="59"/>
        <v/>
      </c>
      <c r="O189" s="578" t="str">
        <f t="shared" si="60"/>
        <v/>
      </c>
      <c r="Q189" s="578" t="str">
        <f t="shared" si="61"/>
        <v/>
      </c>
      <c r="S189" s="578" t="str">
        <f t="shared" si="73"/>
        <v/>
      </c>
      <c r="U189" s="578" t="str">
        <f t="shared" si="62"/>
        <v/>
      </c>
      <c r="W189" s="578" t="str">
        <f t="shared" si="63"/>
        <v/>
      </c>
      <c r="Y189" s="578" t="str">
        <f t="shared" si="64"/>
        <v/>
      </c>
      <c r="AA189" s="578" t="str">
        <f t="shared" si="65"/>
        <v/>
      </c>
      <c r="AC189" s="578" t="str">
        <f t="shared" si="66"/>
        <v/>
      </c>
      <c r="AE189" s="578" t="str">
        <f t="shared" si="67"/>
        <v/>
      </c>
      <c r="AG189" s="578" t="str">
        <f t="shared" si="68"/>
        <v/>
      </c>
      <c r="AI189" s="578" t="str">
        <f t="shared" si="69"/>
        <v/>
      </c>
      <c r="AK189" s="578" t="str">
        <f t="shared" si="70"/>
        <v/>
      </c>
      <c r="AM189" s="578" t="str">
        <f t="shared" si="71"/>
        <v/>
      </c>
      <c r="AO189" s="578" t="str">
        <f t="shared" si="74"/>
        <v/>
      </c>
      <c r="AQ189" s="578" t="str">
        <f t="shared" si="72"/>
        <v/>
      </c>
    </row>
    <row r="190" spans="5:43">
      <c r="E190" s="578" t="str">
        <f t="shared" si="56"/>
        <v/>
      </c>
      <c r="G190" s="578" t="str">
        <f t="shared" si="56"/>
        <v/>
      </c>
      <c r="I190" s="578" t="str">
        <f t="shared" si="57"/>
        <v/>
      </c>
      <c r="K190" s="578" t="str">
        <f t="shared" si="58"/>
        <v/>
      </c>
      <c r="M190" s="578" t="str">
        <f t="shared" si="59"/>
        <v/>
      </c>
      <c r="O190" s="578" t="str">
        <f t="shared" si="60"/>
        <v/>
      </c>
      <c r="Q190" s="578" t="str">
        <f t="shared" si="61"/>
        <v/>
      </c>
      <c r="S190" s="578" t="str">
        <f t="shared" si="73"/>
        <v/>
      </c>
      <c r="U190" s="578" t="str">
        <f t="shared" si="62"/>
        <v/>
      </c>
      <c r="W190" s="578" t="str">
        <f t="shared" si="63"/>
        <v/>
      </c>
      <c r="Y190" s="578" t="str">
        <f t="shared" si="64"/>
        <v/>
      </c>
      <c r="AA190" s="578" t="str">
        <f t="shared" si="65"/>
        <v/>
      </c>
      <c r="AC190" s="578" t="str">
        <f t="shared" si="66"/>
        <v/>
      </c>
      <c r="AE190" s="578" t="str">
        <f t="shared" si="67"/>
        <v/>
      </c>
      <c r="AG190" s="578" t="str">
        <f t="shared" si="68"/>
        <v/>
      </c>
      <c r="AI190" s="578" t="str">
        <f t="shared" si="69"/>
        <v/>
      </c>
      <c r="AK190" s="578" t="str">
        <f t="shared" si="70"/>
        <v/>
      </c>
      <c r="AM190" s="578" t="str">
        <f t="shared" si="71"/>
        <v/>
      </c>
      <c r="AO190" s="578" t="str">
        <f t="shared" si="74"/>
        <v/>
      </c>
      <c r="AQ190" s="578" t="str">
        <f t="shared" si="72"/>
        <v/>
      </c>
    </row>
    <row r="191" spans="5:43">
      <c r="E191" s="578" t="str">
        <f t="shared" si="56"/>
        <v/>
      </c>
      <c r="G191" s="578" t="str">
        <f t="shared" si="56"/>
        <v/>
      </c>
      <c r="I191" s="578" t="str">
        <f t="shared" si="57"/>
        <v/>
      </c>
      <c r="K191" s="578" t="str">
        <f t="shared" si="58"/>
        <v/>
      </c>
      <c r="M191" s="578" t="str">
        <f t="shared" si="59"/>
        <v/>
      </c>
      <c r="O191" s="578" t="str">
        <f t="shared" si="60"/>
        <v/>
      </c>
      <c r="Q191" s="578" t="str">
        <f t="shared" si="61"/>
        <v/>
      </c>
      <c r="S191" s="578" t="str">
        <f t="shared" si="73"/>
        <v/>
      </c>
      <c r="U191" s="578" t="str">
        <f t="shared" si="62"/>
        <v/>
      </c>
      <c r="W191" s="578" t="str">
        <f t="shared" si="63"/>
        <v/>
      </c>
      <c r="Y191" s="578" t="str">
        <f t="shared" si="64"/>
        <v/>
      </c>
      <c r="AA191" s="578" t="str">
        <f t="shared" si="65"/>
        <v/>
      </c>
      <c r="AC191" s="578" t="str">
        <f t="shared" si="66"/>
        <v/>
      </c>
      <c r="AE191" s="578" t="str">
        <f t="shared" si="67"/>
        <v/>
      </c>
      <c r="AG191" s="578" t="str">
        <f t="shared" si="68"/>
        <v/>
      </c>
      <c r="AI191" s="578" t="str">
        <f t="shared" si="69"/>
        <v/>
      </c>
      <c r="AK191" s="578" t="str">
        <f t="shared" si="70"/>
        <v/>
      </c>
      <c r="AM191" s="578" t="str">
        <f t="shared" si="71"/>
        <v/>
      </c>
      <c r="AO191" s="578" t="str">
        <f t="shared" si="74"/>
        <v/>
      </c>
      <c r="AQ191" s="578" t="str">
        <f t="shared" si="72"/>
        <v/>
      </c>
    </row>
    <row r="192" spans="5:43">
      <c r="E192" s="578" t="str">
        <f t="shared" si="56"/>
        <v/>
      </c>
      <c r="G192" s="578" t="str">
        <f t="shared" si="56"/>
        <v/>
      </c>
      <c r="I192" s="578" t="str">
        <f t="shared" si="57"/>
        <v/>
      </c>
      <c r="K192" s="578" t="str">
        <f t="shared" si="58"/>
        <v/>
      </c>
      <c r="M192" s="578" t="str">
        <f t="shared" si="59"/>
        <v/>
      </c>
      <c r="O192" s="578" t="str">
        <f t="shared" si="60"/>
        <v/>
      </c>
      <c r="Q192" s="578" t="str">
        <f t="shared" si="61"/>
        <v/>
      </c>
      <c r="S192" s="578" t="str">
        <f t="shared" si="73"/>
        <v/>
      </c>
      <c r="U192" s="578" t="str">
        <f t="shared" si="62"/>
        <v/>
      </c>
      <c r="W192" s="578" t="str">
        <f t="shared" si="63"/>
        <v/>
      </c>
      <c r="Y192" s="578" t="str">
        <f t="shared" si="64"/>
        <v/>
      </c>
      <c r="AA192" s="578" t="str">
        <f t="shared" si="65"/>
        <v/>
      </c>
      <c r="AC192" s="578" t="str">
        <f t="shared" si="66"/>
        <v/>
      </c>
      <c r="AE192" s="578" t="str">
        <f t="shared" si="67"/>
        <v/>
      </c>
      <c r="AG192" s="578" t="str">
        <f t="shared" si="68"/>
        <v/>
      </c>
      <c r="AI192" s="578" t="str">
        <f t="shared" si="69"/>
        <v/>
      </c>
      <c r="AK192" s="578" t="str">
        <f t="shared" si="70"/>
        <v/>
      </c>
      <c r="AM192" s="578" t="str">
        <f t="shared" si="71"/>
        <v/>
      </c>
      <c r="AO192" s="578" t="str">
        <f t="shared" si="74"/>
        <v/>
      </c>
      <c r="AQ192" s="578" t="str">
        <f t="shared" si="72"/>
        <v/>
      </c>
    </row>
    <row r="193" spans="5:43">
      <c r="E193" s="578" t="str">
        <f t="shared" si="56"/>
        <v/>
      </c>
      <c r="G193" s="578" t="str">
        <f t="shared" si="56"/>
        <v/>
      </c>
      <c r="I193" s="578" t="str">
        <f t="shared" si="57"/>
        <v/>
      </c>
      <c r="K193" s="578" t="str">
        <f t="shared" si="58"/>
        <v/>
      </c>
      <c r="M193" s="578" t="str">
        <f t="shared" si="59"/>
        <v/>
      </c>
      <c r="O193" s="578" t="str">
        <f t="shared" si="60"/>
        <v/>
      </c>
      <c r="Q193" s="578" t="str">
        <f t="shared" si="61"/>
        <v/>
      </c>
      <c r="S193" s="578" t="str">
        <f t="shared" si="73"/>
        <v/>
      </c>
      <c r="U193" s="578" t="str">
        <f t="shared" si="62"/>
        <v/>
      </c>
      <c r="W193" s="578" t="str">
        <f t="shared" si="63"/>
        <v/>
      </c>
      <c r="Y193" s="578" t="str">
        <f t="shared" si="64"/>
        <v/>
      </c>
      <c r="AA193" s="578" t="str">
        <f t="shared" si="65"/>
        <v/>
      </c>
      <c r="AC193" s="578" t="str">
        <f t="shared" si="66"/>
        <v/>
      </c>
      <c r="AE193" s="578" t="str">
        <f t="shared" si="67"/>
        <v/>
      </c>
      <c r="AG193" s="578" t="str">
        <f t="shared" si="68"/>
        <v/>
      </c>
      <c r="AI193" s="578" t="str">
        <f t="shared" si="69"/>
        <v/>
      </c>
      <c r="AK193" s="578" t="str">
        <f t="shared" si="70"/>
        <v/>
      </c>
      <c r="AM193" s="578" t="str">
        <f t="shared" si="71"/>
        <v/>
      </c>
      <c r="AO193" s="578" t="str">
        <f t="shared" si="74"/>
        <v/>
      </c>
      <c r="AQ193" s="578" t="str">
        <f t="shared" si="72"/>
        <v/>
      </c>
    </row>
    <row r="194" spans="5:43">
      <c r="E194" s="578" t="str">
        <f t="shared" si="56"/>
        <v/>
      </c>
      <c r="G194" s="578" t="str">
        <f t="shared" si="56"/>
        <v/>
      </c>
      <c r="I194" s="578" t="str">
        <f t="shared" si="57"/>
        <v/>
      </c>
      <c r="K194" s="578" t="str">
        <f t="shared" si="58"/>
        <v/>
      </c>
      <c r="M194" s="578" t="str">
        <f t="shared" si="59"/>
        <v/>
      </c>
      <c r="O194" s="578" t="str">
        <f t="shared" si="60"/>
        <v/>
      </c>
      <c r="Q194" s="578" t="str">
        <f t="shared" si="61"/>
        <v/>
      </c>
      <c r="S194" s="578" t="str">
        <f t="shared" si="73"/>
        <v/>
      </c>
      <c r="U194" s="578" t="str">
        <f t="shared" si="62"/>
        <v/>
      </c>
      <c r="W194" s="578" t="str">
        <f t="shared" si="63"/>
        <v/>
      </c>
      <c r="Y194" s="578" t="str">
        <f t="shared" si="64"/>
        <v/>
      </c>
      <c r="AA194" s="578" t="str">
        <f t="shared" si="65"/>
        <v/>
      </c>
      <c r="AC194" s="578" t="str">
        <f t="shared" si="66"/>
        <v/>
      </c>
      <c r="AE194" s="578" t="str">
        <f t="shared" si="67"/>
        <v/>
      </c>
      <c r="AG194" s="578" t="str">
        <f t="shared" si="68"/>
        <v/>
      </c>
      <c r="AI194" s="578" t="str">
        <f t="shared" si="69"/>
        <v/>
      </c>
      <c r="AK194" s="578" t="str">
        <f t="shared" si="70"/>
        <v/>
      </c>
      <c r="AM194" s="578" t="str">
        <f t="shared" si="71"/>
        <v/>
      </c>
      <c r="AO194" s="578" t="str">
        <f t="shared" si="74"/>
        <v/>
      </c>
      <c r="AQ194" s="578" t="str">
        <f t="shared" si="72"/>
        <v/>
      </c>
    </row>
    <row r="195" spans="5:43">
      <c r="E195" s="578" t="str">
        <f t="shared" si="56"/>
        <v/>
      </c>
      <c r="G195" s="578" t="str">
        <f t="shared" si="56"/>
        <v/>
      </c>
      <c r="I195" s="578" t="str">
        <f t="shared" si="57"/>
        <v/>
      </c>
      <c r="K195" s="578" t="str">
        <f t="shared" si="58"/>
        <v/>
      </c>
      <c r="M195" s="578" t="str">
        <f t="shared" si="59"/>
        <v/>
      </c>
      <c r="O195" s="578" t="str">
        <f t="shared" si="60"/>
        <v/>
      </c>
      <c r="Q195" s="578" t="str">
        <f t="shared" si="61"/>
        <v/>
      </c>
      <c r="S195" s="578" t="str">
        <f t="shared" si="73"/>
        <v/>
      </c>
      <c r="U195" s="578" t="str">
        <f t="shared" si="62"/>
        <v/>
      </c>
      <c r="W195" s="578" t="str">
        <f t="shared" si="63"/>
        <v/>
      </c>
      <c r="Y195" s="578" t="str">
        <f t="shared" si="64"/>
        <v/>
      </c>
      <c r="AA195" s="578" t="str">
        <f t="shared" si="65"/>
        <v/>
      </c>
      <c r="AC195" s="578" t="str">
        <f t="shared" si="66"/>
        <v/>
      </c>
      <c r="AE195" s="578" t="str">
        <f t="shared" si="67"/>
        <v/>
      </c>
      <c r="AG195" s="578" t="str">
        <f t="shared" si="68"/>
        <v/>
      </c>
      <c r="AI195" s="578" t="str">
        <f t="shared" si="69"/>
        <v/>
      </c>
      <c r="AK195" s="578" t="str">
        <f t="shared" si="70"/>
        <v/>
      </c>
      <c r="AM195" s="578" t="str">
        <f t="shared" si="71"/>
        <v/>
      </c>
      <c r="AO195" s="578" t="str">
        <f t="shared" si="74"/>
        <v/>
      </c>
      <c r="AQ195" s="578" t="str">
        <f t="shared" si="72"/>
        <v/>
      </c>
    </row>
    <row r="196" spans="5:43">
      <c r="E196" s="578" t="str">
        <f t="shared" si="56"/>
        <v/>
      </c>
      <c r="G196" s="578" t="str">
        <f t="shared" si="56"/>
        <v/>
      </c>
      <c r="I196" s="578" t="str">
        <f t="shared" si="57"/>
        <v/>
      </c>
      <c r="K196" s="578" t="str">
        <f t="shared" si="58"/>
        <v/>
      </c>
      <c r="M196" s="578" t="str">
        <f t="shared" si="59"/>
        <v/>
      </c>
      <c r="O196" s="578" t="str">
        <f t="shared" si="60"/>
        <v/>
      </c>
      <c r="Q196" s="578" t="str">
        <f t="shared" si="61"/>
        <v/>
      </c>
      <c r="S196" s="578" t="str">
        <f t="shared" si="73"/>
        <v/>
      </c>
      <c r="U196" s="578" t="str">
        <f t="shared" si="62"/>
        <v/>
      </c>
      <c r="W196" s="578" t="str">
        <f t="shared" si="63"/>
        <v/>
      </c>
      <c r="Y196" s="578" t="str">
        <f t="shared" si="64"/>
        <v/>
      </c>
      <c r="AA196" s="578" t="str">
        <f t="shared" si="65"/>
        <v/>
      </c>
      <c r="AC196" s="578" t="str">
        <f t="shared" si="66"/>
        <v/>
      </c>
      <c r="AE196" s="578" t="str">
        <f t="shared" si="67"/>
        <v/>
      </c>
      <c r="AG196" s="578" t="str">
        <f t="shared" si="68"/>
        <v/>
      </c>
      <c r="AI196" s="578" t="str">
        <f t="shared" si="69"/>
        <v/>
      </c>
      <c r="AK196" s="578" t="str">
        <f t="shared" si="70"/>
        <v/>
      </c>
      <c r="AM196" s="578" t="str">
        <f t="shared" si="71"/>
        <v/>
      </c>
      <c r="AO196" s="578" t="str">
        <f t="shared" si="74"/>
        <v/>
      </c>
      <c r="AQ196" s="578" t="str">
        <f t="shared" si="72"/>
        <v/>
      </c>
    </row>
    <row r="197" spans="5:43">
      <c r="E197" s="578" t="str">
        <f t="shared" si="56"/>
        <v/>
      </c>
      <c r="G197" s="578" t="str">
        <f t="shared" si="56"/>
        <v/>
      </c>
      <c r="I197" s="578" t="str">
        <f t="shared" si="57"/>
        <v/>
      </c>
      <c r="K197" s="578" t="str">
        <f t="shared" si="58"/>
        <v/>
      </c>
      <c r="M197" s="578" t="str">
        <f t="shared" si="59"/>
        <v/>
      </c>
      <c r="O197" s="578" t="str">
        <f t="shared" si="60"/>
        <v/>
      </c>
      <c r="Q197" s="578" t="str">
        <f t="shared" si="61"/>
        <v/>
      </c>
      <c r="S197" s="578" t="str">
        <f t="shared" si="73"/>
        <v/>
      </c>
      <c r="U197" s="578" t="str">
        <f t="shared" si="62"/>
        <v/>
      </c>
      <c r="W197" s="578" t="str">
        <f t="shared" si="63"/>
        <v/>
      </c>
      <c r="Y197" s="578" t="str">
        <f t="shared" si="64"/>
        <v/>
      </c>
      <c r="AA197" s="578" t="str">
        <f t="shared" si="65"/>
        <v/>
      </c>
      <c r="AC197" s="578" t="str">
        <f t="shared" si="66"/>
        <v/>
      </c>
      <c r="AE197" s="578" t="str">
        <f t="shared" si="67"/>
        <v/>
      </c>
      <c r="AG197" s="578" t="str">
        <f t="shared" si="68"/>
        <v/>
      </c>
      <c r="AI197" s="578" t="str">
        <f t="shared" si="69"/>
        <v/>
      </c>
      <c r="AK197" s="578" t="str">
        <f t="shared" si="70"/>
        <v/>
      </c>
      <c r="AM197" s="578" t="str">
        <f t="shared" si="71"/>
        <v/>
      </c>
      <c r="AO197" s="578" t="str">
        <f t="shared" si="74"/>
        <v/>
      </c>
      <c r="AQ197" s="578" t="str">
        <f t="shared" si="72"/>
        <v/>
      </c>
    </row>
    <row r="198" spans="5:43">
      <c r="E198" s="578" t="str">
        <f t="shared" si="56"/>
        <v/>
      </c>
      <c r="G198" s="578" t="str">
        <f t="shared" si="56"/>
        <v/>
      </c>
      <c r="I198" s="578" t="str">
        <f t="shared" si="57"/>
        <v/>
      </c>
      <c r="K198" s="578" t="str">
        <f t="shared" si="58"/>
        <v/>
      </c>
      <c r="M198" s="578" t="str">
        <f t="shared" si="59"/>
        <v/>
      </c>
      <c r="O198" s="578" t="str">
        <f t="shared" si="60"/>
        <v/>
      </c>
      <c r="Q198" s="578" t="str">
        <f t="shared" si="61"/>
        <v/>
      </c>
      <c r="S198" s="578" t="str">
        <f t="shared" si="73"/>
        <v/>
      </c>
      <c r="U198" s="578" t="str">
        <f t="shared" si="62"/>
        <v/>
      </c>
      <c r="W198" s="578" t="str">
        <f t="shared" si="63"/>
        <v/>
      </c>
      <c r="Y198" s="578" t="str">
        <f t="shared" si="64"/>
        <v/>
      </c>
      <c r="AA198" s="578" t="str">
        <f t="shared" si="65"/>
        <v/>
      </c>
      <c r="AC198" s="578" t="str">
        <f t="shared" si="66"/>
        <v/>
      </c>
      <c r="AE198" s="578" t="str">
        <f t="shared" si="67"/>
        <v/>
      </c>
      <c r="AG198" s="578" t="str">
        <f t="shared" si="68"/>
        <v/>
      </c>
      <c r="AI198" s="578" t="str">
        <f t="shared" si="69"/>
        <v/>
      </c>
      <c r="AK198" s="578" t="str">
        <f t="shared" si="70"/>
        <v/>
      </c>
      <c r="AM198" s="578" t="str">
        <f t="shared" si="71"/>
        <v/>
      </c>
      <c r="AO198" s="578" t="str">
        <f t="shared" si="74"/>
        <v/>
      </c>
      <c r="AQ198" s="578" t="str">
        <f t="shared" si="72"/>
        <v/>
      </c>
    </row>
    <row r="199" spans="5:43">
      <c r="E199" s="578" t="str">
        <f t="shared" ref="E199:G262" si="75">IF(OR($B199=0,D199=0),"",D199/$B199)</f>
        <v/>
      </c>
      <c r="G199" s="578" t="str">
        <f t="shared" si="75"/>
        <v/>
      </c>
      <c r="I199" s="578" t="str">
        <f t="shared" si="57"/>
        <v/>
      </c>
      <c r="K199" s="578" t="str">
        <f t="shared" si="58"/>
        <v/>
      </c>
      <c r="M199" s="578" t="str">
        <f t="shared" si="59"/>
        <v/>
      </c>
      <c r="O199" s="578" t="str">
        <f t="shared" si="60"/>
        <v/>
      </c>
      <c r="Q199" s="578" t="str">
        <f t="shared" si="61"/>
        <v/>
      </c>
      <c r="S199" s="578" t="str">
        <f t="shared" si="73"/>
        <v/>
      </c>
      <c r="U199" s="578" t="str">
        <f t="shared" si="62"/>
        <v/>
      </c>
      <c r="W199" s="578" t="str">
        <f t="shared" si="63"/>
        <v/>
      </c>
      <c r="Y199" s="578" t="str">
        <f t="shared" si="64"/>
        <v/>
      </c>
      <c r="AA199" s="578" t="str">
        <f t="shared" si="65"/>
        <v/>
      </c>
      <c r="AC199" s="578" t="str">
        <f t="shared" si="66"/>
        <v/>
      </c>
      <c r="AE199" s="578" t="str">
        <f t="shared" si="67"/>
        <v/>
      </c>
      <c r="AG199" s="578" t="str">
        <f t="shared" si="68"/>
        <v/>
      </c>
      <c r="AI199" s="578" t="str">
        <f t="shared" si="69"/>
        <v/>
      </c>
      <c r="AK199" s="578" t="str">
        <f t="shared" si="70"/>
        <v/>
      </c>
      <c r="AM199" s="578" t="str">
        <f t="shared" si="71"/>
        <v/>
      </c>
      <c r="AO199" s="578" t="str">
        <f t="shared" si="74"/>
        <v/>
      </c>
      <c r="AQ199" s="578" t="str">
        <f t="shared" si="72"/>
        <v/>
      </c>
    </row>
    <row r="200" spans="5:43">
      <c r="E200" s="578" t="str">
        <f t="shared" si="75"/>
        <v/>
      </c>
      <c r="G200" s="578" t="str">
        <f t="shared" si="75"/>
        <v/>
      </c>
      <c r="I200" s="578" t="str">
        <f t="shared" si="57"/>
        <v/>
      </c>
      <c r="K200" s="578" t="str">
        <f t="shared" si="58"/>
        <v/>
      </c>
      <c r="M200" s="578" t="str">
        <f t="shared" si="59"/>
        <v/>
      </c>
      <c r="O200" s="578" t="str">
        <f t="shared" si="60"/>
        <v/>
      </c>
      <c r="Q200" s="578" t="str">
        <f t="shared" si="61"/>
        <v/>
      </c>
      <c r="S200" s="578" t="str">
        <f t="shared" si="73"/>
        <v/>
      </c>
      <c r="U200" s="578" t="str">
        <f t="shared" si="62"/>
        <v/>
      </c>
      <c r="W200" s="578" t="str">
        <f t="shared" si="63"/>
        <v/>
      </c>
      <c r="Y200" s="578" t="str">
        <f t="shared" si="64"/>
        <v/>
      </c>
      <c r="AA200" s="578" t="str">
        <f t="shared" si="65"/>
        <v/>
      </c>
      <c r="AC200" s="578" t="str">
        <f t="shared" si="66"/>
        <v/>
      </c>
      <c r="AE200" s="578" t="str">
        <f t="shared" si="67"/>
        <v/>
      </c>
      <c r="AG200" s="578" t="str">
        <f t="shared" si="68"/>
        <v/>
      </c>
      <c r="AI200" s="578" t="str">
        <f t="shared" si="69"/>
        <v/>
      </c>
      <c r="AK200" s="578" t="str">
        <f t="shared" si="70"/>
        <v/>
      </c>
      <c r="AM200" s="578" t="str">
        <f t="shared" si="71"/>
        <v/>
      </c>
      <c r="AO200" s="578" t="str">
        <f t="shared" si="74"/>
        <v/>
      </c>
      <c r="AQ200" s="578" t="str">
        <f t="shared" si="72"/>
        <v/>
      </c>
    </row>
    <row r="201" spans="5:43">
      <c r="E201" s="578" t="str">
        <f t="shared" si="75"/>
        <v/>
      </c>
      <c r="G201" s="578" t="str">
        <f t="shared" si="75"/>
        <v/>
      </c>
      <c r="I201" s="578" t="str">
        <f t="shared" si="57"/>
        <v/>
      </c>
      <c r="K201" s="578" t="str">
        <f t="shared" si="58"/>
        <v/>
      </c>
      <c r="M201" s="578" t="str">
        <f t="shared" si="59"/>
        <v/>
      </c>
      <c r="O201" s="578" t="str">
        <f t="shared" si="60"/>
        <v/>
      </c>
      <c r="Q201" s="578" t="str">
        <f t="shared" si="61"/>
        <v/>
      </c>
      <c r="S201" s="578" t="str">
        <f t="shared" si="73"/>
        <v/>
      </c>
      <c r="U201" s="578" t="str">
        <f t="shared" si="62"/>
        <v/>
      </c>
      <c r="W201" s="578" t="str">
        <f t="shared" si="63"/>
        <v/>
      </c>
      <c r="Y201" s="578" t="str">
        <f t="shared" si="64"/>
        <v/>
      </c>
      <c r="AA201" s="578" t="str">
        <f t="shared" si="65"/>
        <v/>
      </c>
      <c r="AC201" s="578" t="str">
        <f t="shared" si="66"/>
        <v/>
      </c>
      <c r="AE201" s="578" t="str">
        <f t="shared" si="67"/>
        <v/>
      </c>
      <c r="AG201" s="578" t="str">
        <f t="shared" si="68"/>
        <v/>
      </c>
      <c r="AI201" s="578" t="str">
        <f t="shared" si="69"/>
        <v/>
      </c>
      <c r="AK201" s="578" t="str">
        <f t="shared" si="70"/>
        <v/>
      </c>
      <c r="AM201" s="578" t="str">
        <f t="shared" si="71"/>
        <v/>
      </c>
      <c r="AO201" s="578" t="str">
        <f t="shared" si="74"/>
        <v/>
      </c>
      <c r="AQ201" s="578" t="str">
        <f t="shared" si="72"/>
        <v/>
      </c>
    </row>
    <row r="202" spans="5:43">
      <c r="E202" s="578" t="str">
        <f t="shared" si="75"/>
        <v/>
      </c>
      <c r="G202" s="578" t="str">
        <f t="shared" si="75"/>
        <v/>
      </c>
      <c r="I202" s="578" t="str">
        <f t="shared" si="57"/>
        <v/>
      </c>
      <c r="K202" s="578" t="str">
        <f t="shared" si="58"/>
        <v/>
      </c>
      <c r="M202" s="578" t="str">
        <f t="shared" si="59"/>
        <v/>
      </c>
      <c r="O202" s="578" t="str">
        <f t="shared" si="60"/>
        <v/>
      </c>
      <c r="Q202" s="578" t="str">
        <f t="shared" si="61"/>
        <v/>
      </c>
      <c r="S202" s="578" t="str">
        <f t="shared" si="73"/>
        <v/>
      </c>
      <c r="U202" s="578" t="str">
        <f t="shared" si="62"/>
        <v/>
      </c>
      <c r="W202" s="578" t="str">
        <f t="shared" si="63"/>
        <v/>
      </c>
      <c r="Y202" s="578" t="str">
        <f t="shared" si="64"/>
        <v/>
      </c>
      <c r="AA202" s="578" t="str">
        <f t="shared" si="65"/>
        <v/>
      </c>
      <c r="AC202" s="578" t="str">
        <f t="shared" si="66"/>
        <v/>
      </c>
      <c r="AE202" s="578" t="str">
        <f t="shared" si="67"/>
        <v/>
      </c>
      <c r="AG202" s="578" t="str">
        <f t="shared" si="68"/>
        <v/>
      </c>
      <c r="AI202" s="578" t="str">
        <f t="shared" si="69"/>
        <v/>
      </c>
      <c r="AK202" s="578" t="str">
        <f t="shared" si="70"/>
        <v/>
      </c>
      <c r="AM202" s="578" t="str">
        <f t="shared" si="71"/>
        <v/>
      </c>
      <c r="AO202" s="578" t="str">
        <f t="shared" si="74"/>
        <v/>
      </c>
      <c r="AQ202" s="578" t="str">
        <f t="shared" si="72"/>
        <v/>
      </c>
    </row>
    <row r="203" spans="5:43">
      <c r="E203" s="578" t="str">
        <f t="shared" si="75"/>
        <v/>
      </c>
      <c r="G203" s="578" t="str">
        <f t="shared" si="75"/>
        <v/>
      </c>
      <c r="I203" s="578" t="str">
        <f t="shared" si="57"/>
        <v/>
      </c>
      <c r="K203" s="578" t="str">
        <f t="shared" si="58"/>
        <v/>
      </c>
      <c r="M203" s="578" t="str">
        <f t="shared" si="59"/>
        <v/>
      </c>
      <c r="O203" s="578" t="str">
        <f t="shared" si="60"/>
        <v/>
      </c>
      <c r="Q203" s="578" t="str">
        <f t="shared" si="61"/>
        <v/>
      </c>
      <c r="S203" s="578" t="str">
        <f t="shared" si="73"/>
        <v/>
      </c>
      <c r="U203" s="578" t="str">
        <f t="shared" si="62"/>
        <v/>
      </c>
      <c r="W203" s="578" t="str">
        <f t="shared" si="63"/>
        <v/>
      </c>
      <c r="Y203" s="578" t="str">
        <f t="shared" si="64"/>
        <v/>
      </c>
      <c r="AA203" s="578" t="str">
        <f t="shared" si="65"/>
        <v/>
      </c>
      <c r="AC203" s="578" t="str">
        <f t="shared" si="66"/>
        <v/>
      </c>
      <c r="AE203" s="578" t="str">
        <f t="shared" si="67"/>
        <v/>
      </c>
      <c r="AG203" s="578" t="str">
        <f t="shared" si="68"/>
        <v/>
      </c>
      <c r="AI203" s="578" t="str">
        <f t="shared" si="69"/>
        <v/>
      </c>
      <c r="AK203" s="578" t="str">
        <f t="shared" si="70"/>
        <v/>
      </c>
      <c r="AM203" s="578" t="str">
        <f t="shared" si="71"/>
        <v/>
      </c>
      <c r="AO203" s="578" t="str">
        <f t="shared" si="74"/>
        <v/>
      </c>
      <c r="AQ203" s="578" t="str">
        <f t="shared" si="72"/>
        <v/>
      </c>
    </row>
    <row r="204" spans="5:43">
      <c r="E204" s="578" t="str">
        <f t="shared" si="75"/>
        <v/>
      </c>
      <c r="G204" s="578" t="str">
        <f t="shared" si="75"/>
        <v/>
      </c>
      <c r="I204" s="578" t="str">
        <f t="shared" si="57"/>
        <v/>
      </c>
      <c r="K204" s="578" t="str">
        <f t="shared" si="58"/>
        <v/>
      </c>
      <c r="M204" s="578" t="str">
        <f t="shared" si="59"/>
        <v/>
      </c>
      <c r="O204" s="578" t="str">
        <f t="shared" si="60"/>
        <v/>
      </c>
      <c r="Q204" s="578" t="str">
        <f t="shared" si="61"/>
        <v/>
      </c>
      <c r="S204" s="578" t="str">
        <f t="shared" si="73"/>
        <v/>
      </c>
      <c r="U204" s="578" t="str">
        <f t="shared" si="62"/>
        <v/>
      </c>
      <c r="W204" s="578" t="str">
        <f t="shared" si="63"/>
        <v/>
      </c>
      <c r="Y204" s="578" t="str">
        <f t="shared" si="64"/>
        <v/>
      </c>
      <c r="AA204" s="578" t="str">
        <f t="shared" si="65"/>
        <v/>
      </c>
      <c r="AC204" s="578" t="str">
        <f t="shared" si="66"/>
        <v/>
      </c>
      <c r="AE204" s="578" t="str">
        <f t="shared" si="67"/>
        <v/>
      </c>
      <c r="AG204" s="578" t="str">
        <f t="shared" si="68"/>
        <v/>
      </c>
      <c r="AI204" s="578" t="str">
        <f t="shared" si="69"/>
        <v/>
      </c>
      <c r="AK204" s="578" t="str">
        <f t="shared" si="70"/>
        <v/>
      </c>
      <c r="AM204" s="578" t="str">
        <f t="shared" si="71"/>
        <v/>
      </c>
      <c r="AO204" s="578" t="str">
        <f t="shared" si="74"/>
        <v/>
      </c>
      <c r="AQ204" s="578" t="str">
        <f t="shared" si="72"/>
        <v/>
      </c>
    </row>
    <row r="205" spans="5:43">
      <c r="E205" s="578" t="str">
        <f t="shared" si="75"/>
        <v/>
      </c>
      <c r="G205" s="578" t="str">
        <f t="shared" si="75"/>
        <v/>
      </c>
      <c r="I205" s="578" t="str">
        <f t="shared" si="57"/>
        <v/>
      </c>
      <c r="K205" s="578" t="str">
        <f t="shared" si="58"/>
        <v/>
      </c>
      <c r="M205" s="578" t="str">
        <f t="shared" si="59"/>
        <v/>
      </c>
      <c r="O205" s="578" t="str">
        <f t="shared" si="60"/>
        <v/>
      </c>
      <c r="Q205" s="578" t="str">
        <f t="shared" si="61"/>
        <v/>
      </c>
      <c r="S205" s="578" t="str">
        <f t="shared" si="73"/>
        <v/>
      </c>
      <c r="U205" s="578" t="str">
        <f t="shared" si="62"/>
        <v/>
      </c>
      <c r="W205" s="578" t="str">
        <f t="shared" si="63"/>
        <v/>
      </c>
      <c r="Y205" s="578" t="str">
        <f t="shared" si="64"/>
        <v/>
      </c>
      <c r="AA205" s="578" t="str">
        <f t="shared" si="65"/>
        <v/>
      </c>
      <c r="AC205" s="578" t="str">
        <f t="shared" si="66"/>
        <v/>
      </c>
      <c r="AE205" s="578" t="str">
        <f t="shared" si="67"/>
        <v/>
      </c>
      <c r="AG205" s="578" t="str">
        <f t="shared" si="68"/>
        <v/>
      </c>
      <c r="AI205" s="578" t="str">
        <f t="shared" si="69"/>
        <v/>
      </c>
      <c r="AK205" s="578" t="str">
        <f t="shared" si="70"/>
        <v/>
      </c>
      <c r="AM205" s="578" t="str">
        <f t="shared" si="71"/>
        <v/>
      </c>
      <c r="AO205" s="578" t="str">
        <f t="shared" si="74"/>
        <v/>
      </c>
      <c r="AQ205" s="578" t="str">
        <f t="shared" si="72"/>
        <v/>
      </c>
    </row>
    <row r="206" spans="5:43">
      <c r="E206" s="578" t="str">
        <f t="shared" si="75"/>
        <v/>
      </c>
      <c r="G206" s="578" t="str">
        <f t="shared" si="75"/>
        <v/>
      </c>
      <c r="I206" s="578" t="str">
        <f t="shared" si="57"/>
        <v/>
      </c>
      <c r="K206" s="578" t="str">
        <f t="shared" si="58"/>
        <v/>
      </c>
      <c r="M206" s="578" t="str">
        <f t="shared" si="59"/>
        <v/>
      </c>
      <c r="O206" s="578" t="str">
        <f t="shared" si="60"/>
        <v/>
      </c>
      <c r="Q206" s="578" t="str">
        <f t="shared" si="61"/>
        <v/>
      </c>
      <c r="S206" s="578" t="str">
        <f t="shared" si="73"/>
        <v/>
      </c>
      <c r="U206" s="578" t="str">
        <f t="shared" si="62"/>
        <v/>
      </c>
      <c r="W206" s="578" t="str">
        <f t="shared" si="63"/>
        <v/>
      </c>
      <c r="Y206" s="578" t="str">
        <f t="shared" si="64"/>
        <v/>
      </c>
      <c r="AA206" s="578" t="str">
        <f t="shared" si="65"/>
        <v/>
      </c>
      <c r="AC206" s="578" t="str">
        <f t="shared" si="66"/>
        <v/>
      </c>
      <c r="AE206" s="578" t="str">
        <f t="shared" si="67"/>
        <v/>
      </c>
      <c r="AG206" s="578" t="str">
        <f t="shared" si="68"/>
        <v/>
      </c>
      <c r="AI206" s="578" t="str">
        <f t="shared" si="69"/>
        <v/>
      </c>
      <c r="AK206" s="578" t="str">
        <f t="shared" si="70"/>
        <v/>
      </c>
      <c r="AM206" s="578" t="str">
        <f t="shared" si="71"/>
        <v/>
      </c>
      <c r="AO206" s="578" t="str">
        <f t="shared" si="74"/>
        <v/>
      </c>
      <c r="AQ206" s="578" t="str">
        <f t="shared" si="72"/>
        <v/>
      </c>
    </row>
    <row r="207" spans="5:43">
      <c r="E207" s="578" t="str">
        <f t="shared" si="75"/>
        <v/>
      </c>
      <c r="G207" s="578" t="str">
        <f t="shared" si="75"/>
        <v/>
      </c>
      <c r="I207" s="578" t="str">
        <f t="shared" si="57"/>
        <v/>
      </c>
      <c r="K207" s="578" t="str">
        <f t="shared" si="58"/>
        <v/>
      </c>
      <c r="M207" s="578" t="str">
        <f t="shared" si="59"/>
        <v/>
      </c>
      <c r="O207" s="578" t="str">
        <f t="shared" si="60"/>
        <v/>
      </c>
      <c r="Q207" s="578" t="str">
        <f t="shared" si="61"/>
        <v/>
      </c>
      <c r="S207" s="578" t="str">
        <f t="shared" si="73"/>
        <v/>
      </c>
      <c r="U207" s="578" t="str">
        <f t="shared" si="62"/>
        <v/>
      </c>
      <c r="W207" s="578" t="str">
        <f t="shared" si="63"/>
        <v/>
      </c>
      <c r="Y207" s="578" t="str">
        <f t="shared" si="64"/>
        <v/>
      </c>
      <c r="AA207" s="578" t="str">
        <f t="shared" si="65"/>
        <v/>
      </c>
      <c r="AC207" s="578" t="str">
        <f t="shared" si="66"/>
        <v/>
      </c>
      <c r="AE207" s="578" t="str">
        <f t="shared" si="67"/>
        <v/>
      </c>
      <c r="AG207" s="578" t="str">
        <f t="shared" si="68"/>
        <v/>
      </c>
      <c r="AI207" s="578" t="str">
        <f t="shared" si="69"/>
        <v/>
      </c>
      <c r="AK207" s="578" t="str">
        <f t="shared" si="70"/>
        <v/>
      </c>
      <c r="AM207" s="578" t="str">
        <f t="shared" si="71"/>
        <v/>
      </c>
      <c r="AO207" s="578" t="str">
        <f t="shared" si="74"/>
        <v/>
      </c>
      <c r="AQ207" s="578" t="str">
        <f t="shared" si="72"/>
        <v/>
      </c>
    </row>
    <row r="208" spans="5:43">
      <c r="E208" s="578" t="str">
        <f t="shared" si="75"/>
        <v/>
      </c>
      <c r="G208" s="578" t="str">
        <f t="shared" si="75"/>
        <v/>
      </c>
      <c r="I208" s="578" t="str">
        <f t="shared" si="57"/>
        <v/>
      </c>
      <c r="K208" s="578" t="str">
        <f t="shared" si="58"/>
        <v/>
      </c>
      <c r="M208" s="578" t="str">
        <f t="shared" si="59"/>
        <v/>
      </c>
      <c r="O208" s="578" t="str">
        <f t="shared" si="60"/>
        <v/>
      </c>
      <c r="Q208" s="578" t="str">
        <f t="shared" si="61"/>
        <v/>
      </c>
      <c r="S208" s="578" t="str">
        <f t="shared" si="73"/>
        <v/>
      </c>
      <c r="U208" s="578" t="str">
        <f t="shared" si="62"/>
        <v/>
      </c>
      <c r="W208" s="578" t="str">
        <f t="shared" si="63"/>
        <v/>
      </c>
      <c r="Y208" s="578" t="str">
        <f t="shared" si="64"/>
        <v/>
      </c>
      <c r="AA208" s="578" t="str">
        <f t="shared" si="65"/>
        <v/>
      </c>
      <c r="AC208" s="578" t="str">
        <f t="shared" si="66"/>
        <v/>
      </c>
      <c r="AE208" s="578" t="str">
        <f t="shared" si="67"/>
        <v/>
      </c>
      <c r="AG208" s="578" t="str">
        <f t="shared" si="68"/>
        <v/>
      </c>
      <c r="AI208" s="578" t="str">
        <f t="shared" si="69"/>
        <v/>
      </c>
      <c r="AK208" s="578" t="str">
        <f t="shared" si="70"/>
        <v/>
      </c>
      <c r="AM208" s="578" t="str">
        <f t="shared" si="71"/>
        <v/>
      </c>
      <c r="AO208" s="578" t="str">
        <f t="shared" si="74"/>
        <v/>
      </c>
      <c r="AQ208" s="578" t="str">
        <f t="shared" si="72"/>
        <v/>
      </c>
    </row>
    <row r="209" spans="5:43">
      <c r="E209" s="578" t="str">
        <f t="shared" si="75"/>
        <v/>
      </c>
      <c r="G209" s="578" t="str">
        <f t="shared" si="75"/>
        <v/>
      </c>
      <c r="I209" s="578" t="str">
        <f t="shared" si="57"/>
        <v/>
      </c>
      <c r="K209" s="578" t="str">
        <f t="shared" si="58"/>
        <v/>
      </c>
      <c r="M209" s="578" t="str">
        <f t="shared" si="59"/>
        <v/>
      </c>
      <c r="O209" s="578" t="str">
        <f t="shared" si="60"/>
        <v/>
      </c>
      <c r="Q209" s="578" t="str">
        <f t="shared" si="61"/>
        <v/>
      </c>
      <c r="S209" s="578" t="str">
        <f t="shared" si="73"/>
        <v/>
      </c>
      <c r="U209" s="578" t="str">
        <f t="shared" si="62"/>
        <v/>
      </c>
      <c r="W209" s="578" t="str">
        <f t="shared" si="63"/>
        <v/>
      </c>
      <c r="Y209" s="578" t="str">
        <f t="shared" si="64"/>
        <v/>
      </c>
      <c r="AA209" s="578" t="str">
        <f t="shared" si="65"/>
        <v/>
      </c>
      <c r="AC209" s="578" t="str">
        <f t="shared" si="66"/>
        <v/>
      </c>
      <c r="AE209" s="578" t="str">
        <f t="shared" si="67"/>
        <v/>
      </c>
      <c r="AG209" s="578" t="str">
        <f t="shared" si="68"/>
        <v/>
      </c>
      <c r="AI209" s="578" t="str">
        <f t="shared" si="69"/>
        <v/>
      </c>
      <c r="AK209" s="578" t="str">
        <f t="shared" si="70"/>
        <v/>
      </c>
      <c r="AM209" s="578" t="str">
        <f t="shared" si="71"/>
        <v/>
      </c>
      <c r="AO209" s="578" t="str">
        <f t="shared" si="74"/>
        <v/>
      </c>
      <c r="AQ209" s="578" t="str">
        <f t="shared" si="72"/>
        <v/>
      </c>
    </row>
    <row r="210" spans="5:43">
      <c r="E210" s="578" t="str">
        <f t="shared" si="75"/>
        <v/>
      </c>
      <c r="G210" s="578" t="str">
        <f t="shared" si="75"/>
        <v/>
      </c>
      <c r="I210" s="578" t="str">
        <f t="shared" si="57"/>
        <v/>
      </c>
      <c r="K210" s="578" t="str">
        <f t="shared" si="58"/>
        <v/>
      </c>
      <c r="M210" s="578" t="str">
        <f t="shared" si="59"/>
        <v/>
      </c>
      <c r="O210" s="578" t="str">
        <f t="shared" si="60"/>
        <v/>
      </c>
      <c r="Q210" s="578" t="str">
        <f t="shared" si="61"/>
        <v/>
      </c>
      <c r="S210" s="578" t="str">
        <f t="shared" si="73"/>
        <v/>
      </c>
      <c r="U210" s="578" t="str">
        <f t="shared" si="62"/>
        <v/>
      </c>
      <c r="W210" s="578" t="str">
        <f t="shared" si="63"/>
        <v/>
      </c>
      <c r="Y210" s="578" t="str">
        <f t="shared" si="64"/>
        <v/>
      </c>
      <c r="AA210" s="578" t="str">
        <f t="shared" si="65"/>
        <v/>
      </c>
      <c r="AC210" s="578" t="str">
        <f t="shared" si="66"/>
        <v/>
      </c>
      <c r="AE210" s="578" t="str">
        <f t="shared" si="67"/>
        <v/>
      </c>
      <c r="AG210" s="578" t="str">
        <f t="shared" si="68"/>
        <v/>
      </c>
      <c r="AI210" s="578" t="str">
        <f t="shared" si="69"/>
        <v/>
      </c>
      <c r="AK210" s="578" t="str">
        <f t="shared" si="70"/>
        <v/>
      </c>
      <c r="AM210" s="578" t="str">
        <f t="shared" si="71"/>
        <v/>
      </c>
      <c r="AO210" s="578" t="str">
        <f t="shared" si="74"/>
        <v/>
      </c>
      <c r="AQ210" s="578" t="str">
        <f t="shared" si="72"/>
        <v/>
      </c>
    </row>
    <row r="211" spans="5:43">
      <c r="E211" s="578" t="str">
        <f t="shared" si="75"/>
        <v/>
      </c>
      <c r="G211" s="578" t="str">
        <f t="shared" si="75"/>
        <v/>
      </c>
      <c r="I211" s="578" t="str">
        <f t="shared" si="57"/>
        <v/>
      </c>
      <c r="K211" s="578" t="str">
        <f t="shared" si="58"/>
        <v/>
      </c>
      <c r="M211" s="578" t="str">
        <f t="shared" si="59"/>
        <v/>
      </c>
      <c r="O211" s="578" t="str">
        <f t="shared" si="60"/>
        <v/>
      </c>
      <c r="Q211" s="578" t="str">
        <f t="shared" si="61"/>
        <v/>
      </c>
      <c r="S211" s="578" t="str">
        <f t="shared" si="73"/>
        <v/>
      </c>
      <c r="U211" s="578" t="str">
        <f t="shared" si="62"/>
        <v/>
      </c>
      <c r="W211" s="578" t="str">
        <f t="shared" si="63"/>
        <v/>
      </c>
      <c r="Y211" s="578" t="str">
        <f t="shared" si="64"/>
        <v/>
      </c>
      <c r="AA211" s="578" t="str">
        <f t="shared" si="65"/>
        <v/>
      </c>
      <c r="AC211" s="578" t="str">
        <f t="shared" si="66"/>
        <v/>
      </c>
      <c r="AE211" s="578" t="str">
        <f t="shared" si="67"/>
        <v/>
      </c>
      <c r="AG211" s="578" t="str">
        <f t="shared" si="68"/>
        <v/>
      </c>
      <c r="AI211" s="578" t="str">
        <f t="shared" si="69"/>
        <v/>
      </c>
      <c r="AK211" s="578" t="str">
        <f t="shared" si="70"/>
        <v/>
      </c>
      <c r="AM211" s="578" t="str">
        <f t="shared" si="71"/>
        <v/>
      </c>
      <c r="AO211" s="578" t="str">
        <f t="shared" si="74"/>
        <v/>
      </c>
      <c r="AQ211" s="578" t="str">
        <f t="shared" si="72"/>
        <v/>
      </c>
    </row>
    <row r="212" spans="5:43">
      <c r="E212" s="578" t="str">
        <f t="shared" si="75"/>
        <v/>
      </c>
      <c r="G212" s="578" t="str">
        <f t="shared" si="75"/>
        <v/>
      </c>
      <c r="I212" s="578" t="str">
        <f t="shared" si="57"/>
        <v/>
      </c>
      <c r="K212" s="578" t="str">
        <f t="shared" si="58"/>
        <v/>
      </c>
      <c r="M212" s="578" t="str">
        <f t="shared" si="59"/>
        <v/>
      </c>
      <c r="O212" s="578" t="str">
        <f t="shared" si="60"/>
        <v/>
      </c>
      <c r="Q212" s="578" t="str">
        <f t="shared" si="61"/>
        <v/>
      </c>
      <c r="S212" s="578" t="str">
        <f t="shared" si="73"/>
        <v/>
      </c>
      <c r="U212" s="578" t="str">
        <f t="shared" si="62"/>
        <v/>
      </c>
      <c r="W212" s="578" t="str">
        <f t="shared" si="63"/>
        <v/>
      </c>
      <c r="Y212" s="578" t="str">
        <f t="shared" si="64"/>
        <v/>
      </c>
      <c r="AA212" s="578" t="str">
        <f t="shared" si="65"/>
        <v/>
      </c>
      <c r="AC212" s="578" t="str">
        <f t="shared" si="66"/>
        <v/>
      </c>
      <c r="AE212" s="578" t="str">
        <f t="shared" si="67"/>
        <v/>
      </c>
      <c r="AG212" s="578" t="str">
        <f t="shared" si="68"/>
        <v/>
      </c>
      <c r="AI212" s="578" t="str">
        <f t="shared" si="69"/>
        <v/>
      </c>
      <c r="AK212" s="578" t="str">
        <f t="shared" si="70"/>
        <v/>
      </c>
      <c r="AM212" s="578" t="str">
        <f t="shared" si="71"/>
        <v/>
      </c>
      <c r="AO212" s="578" t="str">
        <f t="shared" si="74"/>
        <v/>
      </c>
      <c r="AQ212" s="578" t="str">
        <f t="shared" si="72"/>
        <v/>
      </c>
    </row>
    <row r="213" spans="5:43">
      <c r="E213" s="578" t="str">
        <f t="shared" si="75"/>
        <v/>
      </c>
      <c r="G213" s="578" t="str">
        <f t="shared" si="75"/>
        <v/>
      </c>
      <c r="I213" s="578" t="str">
        <f t="shared" si="57"/>
        <v/>
      </c>
      <c r="K213" s="578" t="str">
        <f t="shared" si="58"/>
        <v/>
      </c>
      <c r="M213" s="578" t="str">
        <f t="shared" si="59"/>
        <v/>
      </c>
      <c r="O213" s="578" t="str">
        <f t="shared" si="60"/>
        <v/>
      </c>
      <c r="Q213" s="578" t="str">
        <f t="shared" si="61"/>
        <v/>
      </c>
      <c r="S213" s="578" t="str">
        <f t="shared" si="73"/>
        <v/>
      </c>
      <c r="U213" s="578" t="str">
        <f t="shared" si="62"/>
        <v/>
      </c>
      <c r="W213" s="578" t="str">
        <f t="shared" si="63"/>
        <v/>
      </c>
      <c r="Y213" s="578" t="str">
        <f t="shared" si="64"/>
        <v/>
      </c>
      <c r="AA213" s="578" t="str">
        <f t="shared" si="65"/>
        <v/>
      </c>
      <c r="AC213" s="578" t="str">
        <f t="shared" si="66"/>
        <v/>
      </c>
      <c r="AE213" s="578" t="str">
        <f t="shared" si="67"/>
        <v/>
      </c>
      <c r="AG213" s="578" t="str">
        <f t="shared" si="68"/>
        <v/>
      </c>
      <c r="AI213" s="578" t="str">
        <f t="shared" si="69"/>
        <v/>
      </c>
      <c r="AK213" s="578" t="str">
        <f t="shared" si="70"/>
        <v/>
      </c>
      <c r="AM213" s="578" t="str">
        <f t="shared" si="71"/>
        <v/>
      </c>
      <c r="AO213" s="578" t="str">
        <f t="shared" si="74"/>
        <v/>
      </c>
      <c r="AQ213" s="578" t="str">
        <f t="shared" si="72"/>
        <v/>
      </c>
    </row>
    <row r="214" spans="5:43">
      <c r="E214" s="578" t="str">
        <f t="shared" si="75"/>
        <v/>
      </c>
      <c r="G214" s="578" t="str">
        <f t="shared" si="75"/>
        <v/>
      </c>
      <c r="I214" s="578" t="str">
        <f t="shared" si="57"/>
        <v/>
      </c>
      <c r="K214" s="578" t="str">
        <f t="shared" si="58"/>
        <v/>
      </c>
      <c r="M214" s="578" t="str">
        <f t="shared" si="59"/>
        <v/>
      </c>
      <c r="O214" s="578" t="str">
        <f t="shared" si="60"/>
        <v/>
      </c>
      <c r="Q214" s="578" t="str">
        <f t="shared" si="61"/>
        <v/>
      </c>
      <c r="S214" s="578" t="str">
        <f t="shared" si="73"/>
        <v/>
      </c>
      <c r="U214" s="578" t="str">
        <f t="shared" si="62"/>
        <v/>
      </c>
      <c r="W214" s="578" t="str">
        <f t="shared" si="63"/>
        <v/>
      </c>
      <c r="Y214" s="578" t="str">
        <f t="shared" si="64"/>
        <v/>
      </c>
      <c r="AA214" s="578" t="str">
        <f t="shared" si="65"/>
        <v/>
      </c>
      <c r="AC214" s="578" t="str">
        <f t="shared" si="66"/>
        <v/>
      </c>
      <c r="AE214" s="578" t="str">
        <f t="shared" si="67"/>
        <v/>
      </c>
      <c r="AG214" s="578" t="str">
        <f t="shared" si="68"/>
        <v/>
      </c>
      <c r="AI214" s="578" t="str">
        <f t="shared" si="69"/>
        <v/>
      </c>
      <c r="AK214" s="578" t="str">
        <f t="shared" si="70"/>
        <v/>
      </c>
      <c r="AM214" s="578" t="str">
        <f t="shared" si="71"/>
        <v/>
      </c>
      <c r="AO214" s="578" t="str">
        <f t="shared" si="74"/>
        <v/>
      </c>
      <c r="AQ214" s="578" t="str">
        <f t="shared" si="72"/>
        <v/>
      </c>
    </row>
    <row r="215" spans="5:43">
      <c r="E215" s="578" t="str">
        <f t="shared" si="75"/>
        <v/>
      </c>
      <c r="G215" s="578" t="str">
        <f t="shared" si="75"/>
        <v/>
      </c>
      <c r="I215" s="578" t="str">
        <f t="shared" si="57"/>
        <v/>
      </c>
      <c r="K215" s="578" t="str">
        <f t="shared" si="58"/>
        <v/>
      </c>
      <c r="M215" s="578" t="str">
        <f t="shared" si="59"/>
        <v/>
      </c>
      <c r="O215" s="578" t="str">
        <f t="shared" si="60"/>
        <v/>
      </c>
      <c r="Q215" s="578" t="str">
        <f t="shared" si="61"/>
        <v/>
      </c>
      <c r="S215" s="578" t="str">
        <f t="shared" si="73"/>
        <v/>
      </c>
      <c r="U215" s="578" t="str">
        <f t="shared" si="62"/>
        <v/>
      </c>
      <c r="W215" s="578" t="str">
        <f t="shared" si="63"/>
        <v/>
      </c>
      <c r="Y215" s="578" t="str">
        <f t="shared" si="64"/>
        <v/>
      </c>
      <c r="AA215" s="578" t="str">
        <f t="shared" si="65"/>
        <v/>
      </c>
      <c r="AC215" s="578" t="str">
        <f t="shared" si="66"/>
        <v/>
      </c>
      <c r="AE215" s="578" t="str">
        <f t="shared" si="67"/>
        <v/>
      </c>
      <c r="AG215" s="578" t="str">
        <f t="shared" si="68"/>
        <v/>
      </c>
      <c r="AI215" s="578" t="str">
        <f t="shared" si="69"/>
        <v/>
      </c>
      <c r="AK215" s="578" t="str">
        <f t="shared" si="70"/>
        <v/>
      </c>
      <c r="AM215" s="578" t="str">
        <f t="shared" si="71"/>
        <v/>
      </c>
      <c r="AO215" s="578" t="str">
        <f t="shared" si="74"/>
        <v/>
      </c>
      <c r="AQ215" s="578" t="str">
        <f t="shared" si="72"/>
        <v/>
      </c>
    </row>
    <row r="216" spans="5:43">
      <c r="E216" s="578" t="str">
        <f t="shared" si="75"/>
        <v/>
      </c>
      <c r="G216" s="578" t="str">
        <f t="shared" si="75"/>
        <v/>
      </c>
      <c r="I216" s="578" t="str">
        <f t="shared" si="57"/>
        <v/>
      </c>
      <c r="K216" s="578" t="str">
        <f t="shared" si="58"/>
        <v/>
      </c>
      <c r="M216" s="578" t="str">
        <f t="shared" si="59"/>
        <v/>
      </c>
      <c r="O216" s="578" t="str">
        <f t="shared" si="60"/>
        <v/>
      </c>
      <c r="Q216" s="578" t="str">
        <f t="shared" si="61"/>
        <v/>
      </c>
      <c r="S216" s="578" t="str">
        <f t="shared" si="73"/>
        <v/>
      </c>
      <c r="U216" s="578" t="str">
        <f t="shared" si="62"/>
        <v/>
      </c>
      <c r="W216" s="578" t="str">
        <f t="shared" si="63"/>
        <v/>
      </c>
      <c r="Y216" s="578" t="str">
        <f t="shared" si="64"/>
        <v/>
      </c>
      <c r="AA216" s="578" t="str">
        <f t="shared" si="65"/>
        <v/>
      </c>
      <c r="AC216" s="578" t="str">
        <f t="shared" si="66"/>
        <v/>
      </c>
      <c r="AE216" s="578" t="str">
        <f t="shared" si="67"/>
        <v/>
      </c>
      <c r="AG216" s="578" t="str">
        <f t="shared" si="68"/>
        <v/>
      </c>
      <c r="AI216" s="578" t="str">
        <f t="shared" si="69"/>
        <v/>
      </c>
      <c r="AK216" s="578" t="str">
        <f t="shared" si="70"/>
        <v/>
      </c>
      <c r="AM216" s="578" t="str">
        <f t="shared" si="71"/>
        <v/>
      </c>
      <c r="AO216" s="578" t="str">
        <f t="shared" si="74"/>
        <v/>
      </c>
      <c r="AQ216" s="578" t="str">
        <f t="shared" si="72"/>
        <v/>
      </c>
    </row>
    <row r="217" spans="5:43">
      <c r="E217" s="578" t="str">
        <f t="shared" si="75"/>
        <v/>
      </c>
      <c r="G217" s="578" t="str">
        <f t="shared" si="75"/>
        <v/>
      </c>
      <c r="I217" s="578" t="str">
        <f t="shared" si="57"/>
        <v/>
      </c>
      <c r="K217" s="578" t="str">
        <f t="shared" si="58"/>
        <v/>
      </c>
      <c r="M217" s="578" t="str">
        <f t="shared" si="59"/>
        <v/>
      </c>
      <c r="O217" s="578" t="str">
        <f t="shared" si="60"/>
        <v/>
      </c>
      <c r="Q217" s="578" t="str">
        <f t="shared" si="61"/>
        <v/>
      </c>
      <c r="S217" s="578" t="str">
        <f t="shared" si="73"/>
        <v/>
      </c>
      <c r="U217" s="578" t="str">
        <f t="shared" si="62"/>
        <v/>
      </c>
      <c r="W217" s="578" t="str">
        <f t="shared" si="63"/>
        <v/>
      </c>
      <c r="Y217" s="578" t="str">
        <f t="shared" si="64"/>
        <v/>
      </c>
      <c r="AA217" s="578" t="str">
        <f t="shared" si="65"/>
        <v/>
      </c>
      <c r="AC217" s="578" t="str">
        <f t="shared" si="66"/>
        <v/>
      </c>
      <c r="AE217" s="578" t="str">
        <f t="shared" si="67"/>
        <v/>
      </c>
      <c r="AG217" s="578" t="str">
        <f t="shared" si="68"/>
        <v/>
      </c>
      <c r="AI217" s="578" t="str">
        <f t="shared" si="69"/>
        <v/>
      </c>
      <c r="AK217" s="578" t="str">
        <f t="shared" si="70"/>
        <v/>
      </c>
      <c r="AM217" s="578" t="str">
        <f t="shared" si="71"/>
        <v/>
      </c>
      <c r="AO217" s="578" t="str">
        <f t="shared" si="74"/>
        <v/>
      </c>
      <c r="AQ217" s="578" t="str">
        <f t="shared" si="72"/>
        <v/>
      </c>
    </row>
    <row r="218" spans="5:43">
      <c r="E218" s="578" t="str">
        <f t="shared" si="75"/>
        <v/>
      </c>
      <c r="G218" s="578" t="str">
        <f t="shared" si="75"/>
        <v/>
      </c>
      <c r="I218" s="578" t="str">
        <f t="shared" si="57"/>
        <v/>
      </c>
      <c r="K218" s="578" t="str">
        <f t="shared" si="58"/>
        <v/>
      </c>
      <c r="M218" s="578" t="str">
        <f t="shared" si="59"/>
        <v/>
      </c>
      <c r="O218" s="578" t="str">
        <f t="shared" si="60"/>
        <v/>
      </c>
      <c r="Q218" s="578" t="str">
        <f t="shared" si="61"/>
        <v/>
      </c>
      <c r="S218" s="578" t="str">
        <f t="shared" si="73"/>
        <v/>
      </c>
      <c r="U218" s="578" t="str">
        <f t="shared" si="62"/>
        <v/>
      </c>
      <c r="W218" s="578" t="str">
        <f t="shared" si="63"/>
        <v/>
      </c>
      <c r="Y218" s="578" t="str">
        <f t="shared" si="64"/>
        <v/>
      </c>
      <c r="AA218" s="578" t="str">
        <f t="shared" si="65"/>
        <v/>
      </c>
      <c r="AC218" s="578" t="str">
        <f t="shared" si="66"/>
        <v/>
      </c>
      <c r="AE218" s="578" t="str">
        <f t="shared" si="67"/>
        <v/>
      </c>
      <c r="AG218" s="578" t="str">
        <f t="shared" si="68"/>
        <v/>
      </c>
      <c r="AI218" s="578" t="str">
        <f t="shared" si="69"/>
        <v/>
      </c>
      <c r="AK218" s="578" t="str">
        <f t="shared" si="70"/>
        <v/>
      </c>
      <c r="AM218" s="578" t="str">
        <f t="shared" si="71"/>
        <v/>
      </c>
      <c r="AO218" s="578" t="str">
        <f t="shared" si="74"/>
        <v/>
      </c>
      <c r="AQ218" s="578" t="str">
        <f t="shared" si="72"/>
        <v/>
      </c>
    </row>
    <row r="219" spans="5:43">
      <c r="E219" s="578" t="str">
        <f t="shared" si="75"/>
        <v/>
      </c>
      <c r="G219" s="578" t="str">
        <f t="shared" si="75"/>
        <v/>
      </c>
      <c r="I219" s="578" t="str">
        <f t="shared" si="57"/>
        <v/>
      </c>
      <c r="K219" s="578" t="str">
        <f t="shared" si="58"/>
        <v/>
      </c>
      <c r="M219" s="578" t="str">
        <f t="shared" si="59"/>
        <v/>
      </c>
      <c r="O219" s="578" t="str">
        <f t="shared" si="60"/>
        <v/>
      </c>
      <c r="Q219" s="578" t="str">
        <f t="shared" si="61"/>
        <v/>
      </c>
      <c r="S219" s="578" t="str">
        <f t="shared" si="73"/>
        <v/>
      </c>
      <c r="U219" s="578" t="str">
        <f t="shared" si="62"/>
        <v/>
      </c>
      <c r="W219" s="578" t="str">
        <f t="shared" si="63"/>
        <v/>
      </c>
      <c r="Y219" s="578" t="str">
        <f t="shared" si="64"/>
        <v/>
      </c>
      <c r="AA219" s="578" t="str">
        <f t="shared" si="65"/>
        <v/>
      </c>
      <c r="AC219" s="578" t="str">
        <f t="shared" si="66"/>
        <v/>
      </c>
      <c r="AE219" s="578" t="str">
        <f t="shared" si="67"/>
        <v/>
      </c>
      <c r="AG219" s="578" t="str">
        <f t="shared" si="68"/>
        <v/>
      </c>
      <c r="AI219" s="578" t="str">
        <f t="shared" si="69"/>
        <v/>
      </c>
      <c r="AK219" s="578" t="str">
        <f t="shared" si="70"/>
        <v/>
      </c>
      <c r="AM219" s="578" t="str">
        <f t="shared" si="71"/>
        <v/>
      </c>
      <c r="AO219" s="578" t="str">
        <f t="shared" si="74"/>
        <v/>
      </c>
      <c r="AQ219" s="578" t="str">
        <f t="shared" si="72"/>
        <v/>
      </c>
    </row>
    <row r="220" spans="5:43">
      <c r="E220" s="578" t="str">
        <f t="shared" si="75"/>
        <v/>
      </c>
      <c r="G220" s="578" t="str">
        <f t="shared" si="75"/>
        <v/>
      </c>
      <c r="I220" s="578" t="str">
        <f t="shared" si="57"/>
        <v/>
      </c>
      <c r="K220" s="578" t="str">
        <f t="shared" si="58"/>
        <v/>
      </c>
      <c r="M220" s="578" t="str">
        <f t="shared" si="59"/>
        <v/>
      </c>
      <c r="O220" s="578" t="str">
        <f t="shared" si="60"/>
        <v/>
      </c>
      <c r="Q220" s="578" t="str">
        <f t="shared" si="61"/>
        <v/>
      </c>
      <c r="S220" s="578" t="str">
        <f t="shared" si="73"/>
        <v/>
      </c>
      <c r="U220" s="578" t="str">
        <f t="shared" si="62"/>
        <v/>
      </c>
      <c r="W220" s="578" t="str">
        <f t="shared" si="63"/>
        <v/>
      </c>
      <c r="Y220" s="578" t="str">
        <f t="shared" si="64"/>
        <v/>
      </c>
      <c r="AA220" s="578" t="str">
        <f t="shared" si="65"/>
        <v/>
      </c>
      <c r="AC220" s="578" t="str">
        <f t="shared" si="66"/>
        <v/>
      </c>
      <c r="AE220" s="578" t="str">
        <f t="shared" si="67"/>
        <v/>
      </c>
      <c r="AG220" s="578" t="str">
        <f t="shared" si="68"/>
        <v/>
      </c>
      <c r="AI220" s="578" t="str">
        <f t="shared" si="69"/>
        <v/>
      </c>
      <c r="AK220" s="578" t="str">
        <f t="shared" si="70"/>
        <v/>
      </c>
      <c r="AM220" s="578" t="str">
        <f t="shared" si="71"/>
        <v/>
      </c>
      <c r="AO220" s="578" t="str">
        <f t="shared" si="74"/>
        <v/>
      </c>
      <c r="AQ220" s="578" t="str">
        <f t="shared" si="72"/>
        <v/>
      </c>
    </row>
    <row r="221" spans="5:43">
      <c r="E221" s="578" t="str">
        <f t="shared" si="75"/>
        <v/>
      </c>
      <c r="G221" s="578" t="str">
        <f t="shared" si="75"/>
        <v/>
      </c>
      <c r="I221" s="578" t="str">
        <f t="shared" si="57"/>
        <v/>
      </c>
      <c r="K221" s="578" t="str">
        <f t="shared" si="58"/>
        <v/>
      </c>
      <c r="M221" s="578" t="str">
        <f t="shared" si="59"/>
        <v/>
      </c>
      <c r="O221" s="578" t="str">
        <f t="shared" si="60"/>
        <v/>
      </c>
      <c r="Q221" s="578" t="str">
        <f t="shared" si="61"/>
        <v/>
      </c>
      <c r="S221" s="578" t="str">
        <f t="shared" si="73"/>
        <v/>
      </c>
      <c r="U221" s="578" t="str">
        <f t="shared" si="62"/>
        <v/>
      </c>
      <c r="W221" s="578" t="str">
        <f t="shared" si="63"/>
        <v/>
      </c>
      <c r="Y221" s="578" t="str">
        <f t="shared" si="64"/>
        <v/>
      </c>
      <c r="AA221" s="578" t="str">
        <f t="shared" si="65"/>
        <v/>
      </c>
      <c r="AC221" s="578" t="str">
        <f t="shared" si="66"/>
        <v/>
      </c>
      <c r="AE221" s="578" t="str">
        <f t="shared" si="67"/>
        <v/>
      </c>
      <c r="AG221" s="578" t="str">
        <f t="shared" si="68"/>
        <v/>
      </c>
      <c r="AI221" s="578" t="str">
        <f t="shared" si="69"/>
        <v/>
      </c>
      <c r="AK221" s="578" t="str">
        <f t="shared" si="70"/>
        <v/>
      </c>
      <c r="AM221" s="578" t="str">
        <f t="shared" si="71"/>
        <v/>
      </c>
      <c r="AO221" s="578" t="str">
        <f t="shared" si="74"/>
        <v/>
      </c>
      <c r="AQ221" s="578" t="str">
        <f t="shared" si="72"/>
        <v/>
      </c>
    </row>
    <row r="222" spans="5:43">
      <c r="E222" s="578" t="str">
        <f t="shared" si="75"/>
        <v/>
      </c>
      <c r="G222" s="578" t="str">
        <f t="shared" si="75"/>
        <v/>
      </c>
      <c r="I222" s="578" t="str">
        <f t="shared" si="57"/>
        <v/>
      </c>
      <c r="K222" s="578" t="str">
        <f t="shared" si="58"/>
        <v/>
      </c>
      <c r="M222" s="578" t="str">
        <f t="shared" si="59"/>
        <v/>
      </c>
      <c r="O222" s="578" t="str">
        <f t="shared" si="60"/>
        <v/>
      </c>
      <c r="Q222" s="578" t="str">
        <f t="shared" si="61"/>
        <v/>
      </c>
      <c r="S222" s="578" t="str">
        <f t="shared" si="73"/>
        <v/>
      </c>
      <c r="U222" s="578" t="str">
        <f t="shared" si="62"/>
        <v/>
      </c>
      <c r="W222" s="578" t="str">
        <f t="shared" si="63"/>
        <v/>
      </c>
      <c r="Y222" s="578" t="str">
        <f t="shared" si="64"/>
        <v/>
      </c>
      <c r="AA222" s="578" t="str">
        <f t="shared" si="65"/>
        <v/>
      </c>
      <c r="AC222" s="578" t="str">
        <f t="shared" si="66"/>
        <v/>
      </c>
      <c r="AE222" s="578" t="str">
        <f t="shared" si="67"/>
        <v/>
      </c>
      <c r="AG222" s="578" t="str">
        <f t="shared" si="68"/>
        <v/>
      </c>
      <c r="AI222" s="578" t="str">
        <f t="shared" si="69"/>
        <v/>
      </c>
      <c r="AK222" s="578" t="str">
        <f t="shared" si="70"/>
        <v/>
      </c>
      <c r="AM222" s="578" t="str">
        <f t="shared" si="71"/>
        <v/>
      </c>
      <c r="AO222" s="578" t="str">
        <f t="shared" si="74"/>
        <v/>
      </c>
      <c r="AQ222" s="578" t="str">
        <f t="shared" si="72"/>
        <v/>
      </c>
    </row>
    <row r="223" spans="5:43">
      <c r="E223" s="578" t="str">
        <f t="shared" si="75"/>
        <v/>
      </c>
      <c r="G223" s="578" t="str">
        <f t="shared" si="75"/>
        <v/>
      </c>
      <c r="I223" s="578" t="str">
        <f t="shared" si="57"/>
        <v/>
      </c>
      <c r="K223" s="578" t="str">
        <f t="shared" si="58"/>
        <v/>
      </c>
      <c r="M223" s="578" t="str">
        <f t="shared" si="59"/>
        <v/>
      </c>
      <c r="O223" s="578" t="str">
        <f t="shared" si="60"/>
        <v/>
      </c>
      <c r="Q223" s="578" t="str">
        <f t="shared" si="61"/>
        <v/>
      </c>
      <c r="S223" s="578" t="str">
        <f t="shared" si="73"/>
        <v/>
      </c>
      <c r="U223" s="578" t="str">
        <f t="shared" si="62"/>
        <v/>
      </c>
      <c r="W223" s="578" t="str">
        <f t="shared" si="63"/>
        <v/>
      </c>
      <c r="Y223" s="578" t="str">
        <f t="shared" si="64"/>
        <v/>
      </c>
      <c r="AA223" s="578" t="str">
        <f t="shared" si="65"/>
        <v/>
      </c>
      <c r="AC223" s="578" t="str">
        <f t="shared" si="66"/>
        <v/>
      </c>
      <c r="AE223" s="578" t="str">
        <f t="shared" si="67"/>
        <v/>
      </c>
      <c r="AG223" s="578" t="str">
        <f t="shared" si="68"/>
        <v/>
      </c>
      <c r="AI223" s="578" t="str">
        <f t="shared" si="69"/>
        <v/>
      </c>
      <c r="AK223" s="578" t="str">
        <f t="shared" si="70"/>
        <v/>
      </c>
      <c r="AM223" s="578" t="str">
        <f t="shared" si="71"/>
        <v/>
      </c>
      <c r="AO223" s="578" t="str">
        <f t="shared" si="74"/>
        <v/>
      </c>
      <c r="AQ223" s="578" t="str">
        <f t="shared" si="72"/>
        <v/>
      </c>
    </row>
    <row r="224" spans="5:43">
      <c r="E224" s="578" t="str">
        <f t="shared" si="75"/>
        <v/>
      </c>
      <c r="G224" s="578" t="str">
        <f t="shared" si="75"/>
        <v/>
      </c>
      <c r="I224" s="578" t="str">
        <f t="shared" si="57"/>
        <v/>
      </c>
      <c r="K224" s="578" t="str">
        <f t="shared" si="58"/>
        <v/>
      </c>
      <c r="M224" s="578" t="str">
        <f t="shared" si="59"/>
        <v/>
      </c>
      <c r="O224" s="578" t="str">
        <f t="shared" si="60"/>
        <v/>
      </c>
      <c r="Q224" s="578" t="str">
        <f t="shared" si="61"/>
        <v/>
      </c>
      <c r="S224" s="578" t="str">
        <f t="shared" si="73"/>
        <v/>
      </c>
      <c r="U224" s="578" t="str">
        <f t="shared" si="62"/>
        <v/>
      </c>
      <c r="W224" s="578" t="str">
        <f t="shared" si="63"/>
        <v/>
      </c>
      <c r="Y224" s="578" t="str">
        <f t="shared" si="64"/>
        <v/>
      </c>
      <c r="AA224" s="578" t="str">
        <f t="shared" si="65"/>
        <v/>
      </c>
      <c r="AC224" s="578" t="str">
        <f t="shared" si="66"/>
        <v/>
      </c>
      <c r="AE224" s="578" t="str">
        <f t="shared" si="67"/>
        <v/>
      </c>
      <c r="AG224" s="578" t="str">
        <f t="shared" si="68"/>
        <v/>
      </c>
      <c r="AI224" s="578" t="str">
        <f t="shared" si="69"/>
        <v/>
      </c>
      <c r="AK224" s="578" t="str">
        <f t="shared" si="70"/>
        <v/>
      </c>
      <c r="AM224" s="578" t="str">
        <f t="shared" si="71"/>
        <v/>
      </c>
      <c r="AO224" s="578" t="str">
        <f t="shared" si="74"/>
        <v/>
      </c>
      <c r="AQ224" s="578" t="str">
        <f t="shared" si="72"/>
        <v/>
      </c>
    </row>
    <row r="225" spans="5:43">
      <c r="E225" s="578" t="str">
        <f t="shared" si="75"/>
        <v/>
      </c>
      <c r="G225" s="578" t="str">
        <f t="shared" si="75"/>
        <v/>
      </c>
      <c r="I225" s="578" t="str">
        <f t="shared" si="57"/>
        <v/>
      </c>
      <c r="K225" s="578" t="str">
        <f t="shared" si="58"/>
        <v/>
      </c>
      <c r="M225" s="578" t="str">
        <f t="shared" si="59"/>
        <v/>
      </c>
      <c r="O225" s="578" t="str">
        <f t="shared" si="60"/>
        <v/>
      </c>
      <c r="Q225" s="578" t="str">
        <f t="shared" si="61"/>
        <v/>
      </c>
      <c r="S225" s="578" t="str">
        <f t="shared" si="73"/>
        <v/>
      </c>
      <c r="U225" s="578" t="str">
        <f t="shared" si="62"/>
        <v/>
      </c>
      <c r="W225" s="578" t="str">
        <f t="shared" si="63"/>
        <v/>
      </c>
      <c r="Y225" s="578" t="str">
        <f t="shared" si="64"/>
        <v/>
      </c>
      <c r="AA225" s="578" t="str">
        <f t="shared" si="65"/>
        <v/>
      </c>
      <c r="AC225" s="578" t="str">
        <f t="shared" si="66"/>
        <v/>
      </c>
      <c r="AE225" s="578" t="str">
        <f t="shared" si="67"/>
        <v/>
      </c>
      <c r="AG225" s="578" t="str">
        <f t="shared" si="68"/>
        <v/>
      </c>
      <c r="AI225" s="578" t="str">
        <f t="shared" si="69"/>
        <v/>
      </c>
      <c r="AK225" s="578" t="str">
        <f t="shared" si="70"/>
        <v/>
      </c>
      <c r="AM225" s="578" t="str">
        <f t="shared" si="71"/>
        <v/>
      </c>
      <c r="AO225" s="578" t="str">
        <f t="shared" si="74"/>
        <v/>
      </c>
      <c r="AQ225" s="578" t="str">
        <f t="shared" si="72"/>
        <v/>
      </c>
    </row>
    <row r="226" spans="5:43">
      <c r="E226" s="578" t="str">
        <f t="shared" si="75"/>
        <v/>
      </c>
      <c r="G226" s="578" t="str">
        <f t="shared" si="75"/>
        <v/>
      </c>
      <c r="I226" s="578" t="str">
        <f t="shared" si="57"/>
        <v/>
      </c>
      <c r="K226" s="578" t="str">
        <f t="shared" si="58"/>
        <v/>
      </c>
      <c r="M226" s="578" t="str">
        <f t="shared" si="59"/>
        <v/>
      </c>
      <c r="O226" s="578" t="str">
        <f t="shared" si="60"/>
        <v/>
      </c>
      <c r="Q226" s="578" t="str">
        <f t="shared" si="61"/>
        <v/>
      </c>
      <c r="S226" s="578" t="str">
        <f t="shared" si="73"/>
        <v/>
      </c>
      <c r="U226" s="578" t="str">
        <f t="shared" si="62"/>
        <v/>
      </c>
      <c r="W226" s="578" t="str">
        <f t="shared" si="63"/>
        <v/>
      </c>
      <c r="Y226" s="578" t="str">
        <f t="shared" si="64"/>
        <v/>
      </c>
      <c r="AA226" s="578" t="str">
        <f t="shared" si="65"/>
        <v/>
      </c>
      <c r="AC226" s="578" t="str">
        <f t="shared" si="66"/>
        <v/>
      </c>
      <c r="AE226" s="578" t="str">
        <f t="shared" si="67"/>
        <v/>
      </c>
      <c r="AG226" s="578" t="str">
        <f t="shared" si="68"/>
        <v/>
      </c>
      <c r="AI226" s="578" t="str">
        <f t="shared" si="69"/>
        <v/>
      </c>
      <c r="AK226" s="578" t="str">
        <f t="shared" si="70"/>
        <v/>
      </c>
      <c r="AM226" s="578" t="str">
        <f t="shared" si="71"/>
        <v/>
      </c>
      <c r="AO226" s="578" t="str">
        <f t="shared" si="74"/>
        <v/>
      </c>
      <c r="AQ226" s="578" t="str">
        <f t="shared" si="72"/>
        <v/>
      </c>
    </row>
    <row r="227" spans="5:43">
      <c r="E227" s="578" t="str">
        <f t="shared" si="75"/>
        <v/>
      </c>
      <c r="G227" s="578" t="str">
        <f t="shared" si="75"/>
        <v/>
      </c>
      <c r="I227" s="578" t="str">
        <f t="shared" si="57"/>
        <v/>
      </c>
      <c r="K227" s="578" t="str">
        <f t="shared" si="58"/>
        <v/>
      </c>
      <c r="M227" s="578" t="str">
        <f t="shared" si="59"/>
        <v/>
      </c>
      <c r="O227" s="578" t="str">
        <f t="shared" si="60"/>
        <v/>
      </c>
      <c r="Q227" s="578" t="str">
        <f t="shared" si="61"/>
        <v/>
      </c>
      <c r="S227" s="578" t="str">
        <f t="shared" si="73"/>
        <v/>
      </c>
      <c r="U227" s="578" t="str">
        <f t="shared" si="62"/>
        <v/>
      </c>
      <c r="W227" s="578" t="str">
        <f t="shared" si="63"/>
        <v/>
      </c>
      <c r="Y227" s="578" t="str">
        <f t="shared" si="64"/>
        <v/>
      </c>
      <c r="AA227" s="578" t="str">
        <f t="shared" si="65"/>
        <v/>
      </c>
      <c r="AC227" s="578" t="str">
        <f t="shared" si="66"/>
        <v/>
      </c>
      <c r="AE227" s="578" t="str">
        <f t="shared" si="67"/>
        <v/>
      </c>
      <c r="AG227" s="578" t="str">
        <f t="shared" si="68"/>
        <v/>
      </c>
      <c r="AI227" s="578" t="str">
        <f t="shared" si="69"/>
        <v/>
      </c>
      <c r="AK227" s="578" t="str">
        <f t="shared" si="70"/>
        <v/>
      </c>
      <c r="AM227" s="578" t="str">
        <f t="shared" si="71"/>
        <v/>
      </c>
      <c r="AO227" s="578" t="str">
        <f t="shared" si="74"/>
        <v/>
      </c>
      <c r="AQ227" s="578" t="str">
        <f t="shared" si="72"/>
        <v/>
      </c>
    </row>
    <row r="228" spans="5:43">
      <c r="E228" s="578" t="str">
        <f t="shared" si="75"/>
        <v/>
      </c>
      <c r="G228" s="578" t="str">
        <f t="shared" si="75"/>
        <v/>
      </c>
      <c r="I228" s="578" t="str">
        <f t="shared" si="57"/>
        <v/>
      </c>
      <c r="K228" s="578" t="str">
        <f t="shared" si="58"/>
        <v/>
      </c>
      <c r="M228" s="578" t="str">
        <f t="shared" si="59"/>
        <v/>
      </c>
      <c r="O228" s="578" t="str">
        <f t="shared" si="60"/>
        <v/>
      </c>
      <c r="Q228" s="578" t="str">
        <f t="shared" si="61"/>
        <v/>
      </c>
      <c r="S228" s="578" t="str">
        <f t="shared" si="73"/>
        <v/>
      </c>
      <c r="U228" s="578" t="str">
        <f t="shared" si="62"/>
        <v/>
      </c>
      <c r="W228" s="578" t="str">
        <f t="shared" si="63"/>
        <v/>
      </c>
      <c r="Y228" s="578" t="str">
        <f t="shared" si="64"/>
        <v/>
      </c>
      <c r="AA228" s="578" t="str">
        <f t="shared" si="65"/>
        <v/>
      </c>
      <c r="AC228" s="578" t="str">
        <f t="shared" si="66"/>
        <v/>
      </c>
      <c r="AE228" s="578" t="str">
        <f t="shared" si="67"/>
        <v/>
      </c>
      <c r="AG228" s="578" t="str">
        <f t="shared" si="68"/>
        <v/>
      </c>
      <c r="AI228" s="578" t="str">
        <f t="shared" si="69"/>
        <v/>
      </c>
      <c r="AK228" s="578" t="str">
        <f t="shared" si="70"/>
        <v/>
      </c>
      <c r="AM228" s="578" t="str">
        <f t="shared" si="71"/>
        <v/>
      </c>
      <c r="AO228" s="578" t="str">
        <f t="shared" si="74"/>
        <v/>
      </c>
      <c r="AQ228" s="578" t="str">
        <f t="shared" si="72"/>
        <v/>
      </c>
    </row>
    <row r="229" spans="5:43">
      <c r="E229" s="578" t="str">
        <f t="shared" si="75"/>
        <v/>
      </c>
      <c r="G229" s="578" t="str">
        <f t="shared" si="75"/>
        <v/>
      </c>
      <c r="I229" s="578" t="str">
        <f t="shared" si="57"/>
        <v/>
      </c>
      <c r="K229" s="578" t="str">
        <f t="shared" si="58"/>
        <v/>
      </c>
      <c r="M229" s="578" t="str">
        <f t="shared" si="59"/>
        <v/>
      </c>
      <c r="O229" s="578" t="str">
        <f t="shared" si="60"/>
        <v/>
      </c>
      <c r="Q229" s="578" t="str">
        <f t="shared" si="61"/>
        <v/>
      </c>
      <c r="S229" s="578" t="str">
        <f t="shared" si="73"/>
        <v/>
      </c>
      <c r="U229" s="578" t="str">
        <f t="shared" si="62"/>
        <v/>
      </c>
      <c r="W229" s="578" t="str">
        <f t="shared" si="63"/>
        <v/>
      </c>
      <c r="Y229" s="578" t="str">
        <f t="shared" si="64"/>
        <v/>
      </c>
      <c r="AA229" s="578" t="str">
        <f t="shared" si="65"/>
        <v/>
      </c>
      <c r="AC229" s="578" t="str">
        <f t="shared" si="66"/>
        <v/>
      </c>
      <c r="AE229" s="578" t="str">
        <f t="shared" si="67"/>
        <v/>
      </c>
      <c r="AG229" s="578" t="str">
        <f t="shared" si="68"/>
        <v/>
      </c>
      <c r="AI229" s="578" t="str">
        <f t="shared" si="69"/>
        <v/>
      </c>
      <c r="AK229" s="578" t="str">
        <f t="shared" si="70"/>
        <v/>
      </c>
      <c r="AM229" s="578" t="str">
        <f t="shared" si="71"/>
        <v/>
      </c>
      <c r="AO229" s="578" t="str">
        <f t="shared" si="74"/>
        <v/>
      </c>
      <c r="AQ229" s="578" t="str">
        <f t="shared" si="72"/>
        <v/>
      </c>
    </row>
    <row r="230" spans="5:43">
      <c r="E230" s="578" t="str">
        <f t="shared" si="75"/>
        <v/>
      </c>
      <c r="G230" s="578" t="str">
        <f t="shared" si="75"/>
        <v/>
      </c>
      <c r="I230" s="578" t="str">
        <f t="shared" si="57"/>
        <v/>
      </c>
      <c r="K230" s="578" t="str">
        <f t="shared" si="58"/>
        <v/>
      </c>
      <c r="M230" s="578" t="str">
        <f t="shared" si="59"/>
        <v/>
      </c>
      <c r="O230" s="578" t="str">
        <f t="shared" si="60"/>
        <v/>
      </c>
      <c r="Q230" s="578" t="str">
        <f t="shared" si="61"/>
        <v/>
      </c>
      <c r="S230" s="578" t="str">
        <f t="shared" si="73"/>
        <v/>
      </c>
      <c r="U230" s="578" t="str">
        <f t="shared" si="62"/>
        <v/>
      </c>
      <c r="W230" s="578" t="str">
        <f t="shared" si="63"/>
        <v/>
      </c>
      <c r="Y230" s="578" t="str">
        <f t="shared" si="64"/>
        <v/>
      </c>
      <c r="AA230" s="578" t="str">
        <f t="shared" si="65"/>
        <v/>
      </c>
      <c r="AC230" s="578" t="str">
        <f t="shared" si="66"/>
        <v/>
      </c>
      <c r="AE230" s="578" t="str">
        <f t="shared" si="67"/>
        <v/>
      </c>
      <c r="AG230" s="578" t="str">
        <f t="shared" si="68"/>
        <v/>
      </c>
      <c r="AI230" s="578" t="str">
        <f t="shared" si="69"/>
        <v/>
      </c>
      <c r="AK230" s="578" t="str">
        <f t="shared" si="70"/>
        <v/>
      </c>
      <c r="AM230" s="578" t="str">
        <f t="shared" si="71"/>
        <v/>
      </c>
      <c r="AO230" s="578" t="str">
        <f t="shared" si="74"/>
        <v/>
      </c>
      <c r="AQ230" s="578" t="str">
        <f t="shared" si="72"/>
        <v/>
      </c>
    </row>
    <row r="231" spans="5:43">
      <c r="E231" s="578" t="str">
        <f t="shared" si="75"/>
        <v/>
      </c>
      <c r="G231" s="578" t="str">
        <f t="shared" si="75"/>
        <v/>
      </c>
      <c r="I231" s="578" t="str">
        <f t="shared" si="57"/>
        <v/>
      </c>
      <c r="K231" s="578" t="str">
        <f t="shared" si="58"/>
        <v/>
      </c>
      <c r="M231" s="578" t="str">
        <f t="shared" si="59"/>
        <v/>
      </c>
      <c r="O231" s="578" t="str">
        <f t="shared" si="60"/>
        <v/>
      </c>
      <c r="Q231" s="578" t="str">
        <f t="shared" si="61"/>
        <v/>
      </c>
      <c r="S231" s="578" t="str">
        <f t="shared" si="73"/>
        <v/>
      </c>
      <c r="U231" s="578" t="str">
        <f t="shared" si="62"/>
        <v/>
      </c>
      <c r="W231" s="578" t="str">
        <f t="shared" si="63"/>
        <v/>
      </c>
      <c r="Y231" s="578" t="str">
        <f t="shared" si="64"/>
        <v/>
      </c>
      <c r="AA231" s="578" t="str">
        <f t="shared" si="65"/>
        <v/>
      </c>
      <c r="AC231" s="578" t="str">
        <f t="shared" si="66"/>
        <v/>
      </c>
      <c r="AE231" s="578" t="str">
        <f t="shared" si="67"/>
        <v/>
      </c>
      <c r="AG231" s="578" t="str">
        <f t="shared" si="68"/>
        <v/>
      </c>
      <c r="AI231" s="578" t="str">
        <f t="shared" si="69"/>
        <v/>
      </c>
      <c r="AK231" s="578" t="str">
        <f t="shared" si="70"/>
        <v/>
      </c>
      <c r="AM231" s="578" t="str">
        <f t="shared" si="71"/>
        <v/>
      </c>
      <c r="AO231" s="578" t="str">
        <f t="shared" si="74"/>
        <v/>
      </c>
      <c r="AQ231" s="578" t="str">
        <f t="shared" si="72"/>
        <v/>
      </c>
    </row>
    <row r="232" spans="5:43">
      <c r="E232" s="578" t="str">
        <f t="shared" si="75"/>
        <v/>
      </c>
      <c r="G232" s="578" t="str">
        <f t="shared" si="75"/>
        <v/>
      </c>
      <c r="I232" s="578" t="str">
        <f t="shared" si="57"/>
        <v/>
      </c>
      <c r="K232" s="578" t="str">
        <f t="shared" si="58"/>
        <v/>
      </c>
      <c r="M232" s="578" t="str">
        <f t="shared" si="59"/>
        <v/>
      </c>
      <c r="O232" s="578" t="str">
        <f t="shared" si="60"/>
        <v/>
      </c>
      <c r="Q232" s="578" t="str">
        <f t="shared" si="61"/>
        <v/>
      </c>
      <c r="S232" s="578" t="str">
        <f t="shared" si="73"/>
        <v/>
      </c>
      <c r="U232" s="578" t="str">
        <f t="shared" si="62"/>
        <v/>
      </c>
      <c r="W232" s="578" t="str">
        <f t="shared" si="63"/>
        <v/>
      </c>
      <c r="Y232" s="578" t="str">
        <f t="shared" si="64"/>
        <v/>
      </c>
      <c r="AA232" s="578" t="str">
        <f t="shared" si="65"/>
        <v/>
      </c>
      <c r="AC232" s="578" t="str">
        <f t="shared" si="66"/>
        <v/>
      </c>
      <c r="AE232" s="578" t="str">
        <f t="shared" si="67"/>
        <v/>
      </c>
      <c r="AG232" s="578" t="str">
        <f t="shared" si="68"/>
        <v/>
      </c>
      <c r="AI232" s="578" t="str">
        <f t="shared" si="69"/>
        <v/>
      </c>
      <c r="AK232" s="578" t="str">
        <f t="shared" si="70"/>
        <v/>
      </c>
      <c r="AM232" s="578" t="str">
        <f t="shared" si="71"/>
        <v/>
      </c>
      <c r="AO232" s="578" t="str">
        <f t="shared" si="74"/>
        <v/>
      </c>
      <c r="AQ232" s="578" t="str">
        <f t="shared" si="72"/>
        <v/>
      </c>
    </row>
    <row r="233" spans="5:43">
      <c r="E233" s="578" t="str">
        <f t="shared" si="75"/>
        <v/>
      </c>
      <c r="G233" s="578" t="str">
        <f t="shared" si="75"/>
        <v/>
      </c>
      <c r="I233" s="578" t="str">
        <f t="shared" si="57"/>
        <v/>
      </c>
      <c r="K233" s="578" t="str">
        <f t="shared" si="58"/>
        <v/>
      </c>
      <c r="M233" s="578" t="str">
        <f t="shared" si="59"/>
        <v/>
      </c>
      <c r="O233" s="578" t="str">
        <f t="shared" si="60"/>
        <v/>
      </c>
      <c r="Q233" s="578" t="str">
        <f t="shared" si="61"/>
        <v/>
      </c>
      <c r="S233" s="578" t="str">
        <f t="shared" si="73"/>
        <v/>
      </c>
      <c r="U233" s="578" t="str">
        <f t="shared" si="62"/>
        <v/>
      </c>
      <c r="W233" s="578" t="str">
        <f t="shared" si="63"/>
        <v/>
      </c>
      <c r="Y233" s="578" t="str">
        <f t="shared" si="64"/>
        <v/>
      </c>
      <c r="AA233" s="578" t="str">
        <f t="shared" si="65"/>
        <v/>
      </c>
      <c r="AC233" s="578" t="str">
        <f t="shared" si="66"/>
        <v/>
      </c>
      <c r="AE233" s="578" t="str">
        <f t="shared" si="67"/>
        <v/>
      </c>
      <c r="AG233" s="578" t="str">
        <f t="shared" si="68"/>
        <v/>
      </c>
      <c r="AI233" s="578" t="str">
        <f t="shared" si="69"/>
        <v/>
      </c>
      <c r="AK233" s="578" t="str">
        <f t="shared" si="70"/>
        <v/>
      </c>
      <c r="AM233" s="578" t="str">
        <f t="shared" si="71"/>
        <v/>
      </c>
      <c r="AO233" s="578" t="str">
        <f t="shared" si="74"/>
        <v/>
      </c>
      <c r="AQ233" s="578" t="str">
        <f t="shared" si="72"/>
        <v/>
      </c>
    </row>
    <row r="234" spans="5:43">
      <c r="E234" s="578" t="str">
        <f t="shared" si="75"/>
        <v/>
      </c>
      <c r="G234" s="578" t="str">
        <f t="shared" si="75"/>
        <v/>
      </c>
      <c r="I234" s="578" t="str">
        <f t="shared" si="57"/>
        <v/>
      </c>
      <c r="K234" s="578" t="str">
        <f t="shared" si="58"/>
        <v/>
      </c>
      <c r="M234" s="578" t="str">
        <f t="shared" si="59"/>
        <v/>
      </c>
      <c r="O234" s="578" t="str">
        <f t="shared" si="60"/>
        <v/>
      </c>
      <c r="Q234" s="578" t="str">
        <f t="shared" si="61"/>
        <v/>
      </c>
      <c r="S234" s="578" t="str">
        <f t="shared" si="73"/>
        <v/>
      </c>
      <c r="U234" s="578" t="str">
        <f t="shared" si="62"/>
        <v/>
      </c>
      <c r="W234" s="578" t="str">
        <f t="shared" si="63"/>
        <v/>
      </c>
      <c r="Y234" s="578" t="str">
        <f t="shared" si="64"/>
        <v/>
      </c>
      <c r="AA234" s="578" t="str">
        <f t="shared" si="65"/>
        <v/>
      </c>
      <c r="AC234" s="578" t="str">
        <f t="shared" si="66"/>
        <v/>
      </c>
      <c r="AE234" s="578" t="str">
        <f t="shared" si="67"/>
        <v/>
      </c>
      <c r="AG234" s="578" t="str">
        <f t="shared" si="68"/>
        <v/>
      </c>
      <c r="AI234" s="578" t="str">
        <f t="shared" si="69"/>
        <v/>
      </c>
      <c r="AK234" s="578" t="str">
        <f t="shared" si="70"/>
        <v/>
      </c>
      <c r="AM234" s="578" t="str">
        <f t="shared" si="71"/>
        <v/>
      </c>
      <c r="AO234" s="578" t="str">
        <f t="shared" si="74"/>
        <v/>
      </c>
      <c r="AQ234" s="578" t="str">
        <f t="shared" si="72"/>
        <v/>
      </c>
    </row>
    <row r="235" spans="5:43">
      <c r="E235" s="578" t="str">
        <f t="shared" si="75"/>
        <v/>
      </c>
      <c r="G235" s="578" t="str">
        <f t="shared" si="75"/>
        <v/>
      </c>
      <c r="I235" s="578" t="str">
        <f t="shared" ref="I235:I294" si="76">IF(OR($B235=0,H235=0),"",H235/$B235)</f>
        <v/>
      </c>
      <c r="K235" s="578" t="str">
        <f t="shared" ref="K235:K294" si="77">IF(OR($B235=0,J235=0),"",J235/$B235)</f>
        <v/>
      </c>
      <c r="M235" s="578" t="str">
        <f t="shared" ref="M235:M294" si="78">IF(OR($B235=0,L235=0),"",L235/$B235)</f>
        <v/>
      </c>
      <c r="O235" s="578" t="str">
        <f t="shared" ref="O235:O294" si="79">IF(OR($B235=0,N235=0),"",N235/$B235)</f>
        <v/>
      </c>
      <c r="Q235" s="578" t="str">
        <f t="shared" ref="Q235:Q294" si="80">IF(OR($B235=0,P235=0),"",P235/$B235)</f>
        <v/>
      </c>
      <c r="S235" s="578" t="str">
        <f t="shared" si="73"/>
        <v/>
      </c>
      <c r="U235" s="578" t="str">
        <f t="shared" ref="U235:U294" si="81">IF(OR($B235=0,T235=0),"",T235/$B235)</f>
        <v/>
      </c>
      <c r="W235" s="578" t="str">
        <f t="shared" ref="W235:W294" si="82">IF(OR($B235=0,V235=0),"",V235/$B235)</f>
        <v/>
      </c>
      <c r="Y235" s="578" t="str">
        <f t="shared" ref="Y235:Y294" si="83">IF(OR($B235=0,X235=0),"",X235/$B235)</f>
        <v/>
      </c>
      <c r="AA235" s="578" t="str">
        <f t="shared" ref="AA235:AA294" si="84">IF(OR($B235=0,Z235=0),"",Z235/$B235)</f>
        <v/>
      </c>
      <c r="AC235" s="578" t="str">
        <f t="shared" ref="AC235:AC294" si="85">IF(OR($B235=0,AB235=0),"",AB235/$B235)</f>
        <v/>
      </c>
      <c r="AE235" s="578" t="str">
        <f t="shared" ref="AE235:AE294" si="86">IF(OR($B235=0,AD235=0),"",AD235/$B235)</f>
        <v/>
      </c>
      <c r="AG235" s="578" t="str">
        <f t="shared" ref="AG235:AG294" si="87">IF(OR($B235=0,AF235=0),"",AF235/$B235)</f>
        <v/>
      </c>
      <c r="AI235" s="578" t="str">
        <f t="shared" ref="AI235:AI294" si="88">IF(OR($B235=0,AH235=0),"",AH235/$B235)</f>
        <v/>
      </c>
      <c r="AK235" s="578" t="str">
        <f t="shared" ref="AK235:AK294" si="89">IF(OR($B235=0,AJ235=0),"",AJ235/$B235)</f>
        <v/>
      </c>
      <c r="AM235" s="578" t="str">
        <f t="shared" ref="AM235:AM294" si="90">IF(OR($B235=0,AL235=0),"",AL235/$B235)</f>
        <v/>
      </c>
      <c r="AO235" s="578" t="str">
        <f t="shared" si="74"/>
        <v/>
      </c>
      <c r="AQ235" s="578" t="str">
        <f t="shared" ref="AQ235:AQ294" si="91">IF(OR($B235=0,AP235=0),"",AP235/$B235)</f>
        <v/>
      </c>
    </row>
    <row r="236" spans="5:43">
      <c r="E236" s="578" t="str">
        <f t="shared" si="75"/>
        <v/>
      </c>
      <c r="G236" s="578" t="str">
        <f t="shared" si="75"/>
        <v/>
      </c>
      <c r="I236" s="578" t="str">
        <f t="shared" si="76"/>
        <v/>
      </c>
      <c r="K236" s="578" t="str">
        <f t="shared" si="77"/>
        <v/>
      </c>
      <c r="M236" s="578" t="str">
        <f t="shared" si="78"/>
        <v/>
      </c>
      <c r="O236" s="578" t="str">
        <f t="shared" si="79"/>
        <v/>
      </c>
      <c r="Q236" s="578" t="str">
        <f t="shared" si="80"/>
        <v/>
      </c>
      <c r="S236" s="578" t="str">
        <f t="shared" ref="S236:S294" si="92">IF(OR($B236=0,R236=0),"",R236/$B236)</f>
        <v/>
      </c>
      <c r="U236" s="578" t="str">
        <f t="shared" si="81"/>
        <v/>
      </c>
      <c r="W236" s="578" t="str">
        <f t="shared" si="82"/>
        <v/>
      </c>
      <c r="Y236" s="578" t="str">
        <f t="shared" si="83"/>
        <v/>
      </c>
      <c r="AA236" s="578" t="str">
        <f t="shared" si="84"/>
        <v/>
      </c>
      <c r="AC236" s="578" t="str">
        <f t="shared" si="85"/>
        <v/>
      </c>
      <c r="AE236" s="578" t="str">
        <f t="shared" si="86"/>
        <v/>
      </c>
      <c r="AG236" s="578" t="str">
        <f t="shared" si="87"/>
        <v/>
      </c>
      <c r="AI236" s="578" t="str">
        <f t="shared" si="88"/>
        <v/>
      </c>
      <c r="AK236" s="578" t="str">
        <f t="shared" si="89"/>
        <v/>
      </c>
      <c r="AM236" s="578" t="str">
        <f t="shared" si="90"/>
        <v/>
      </c>
      <c r="AO236" s="578" t="str">
        <f t="shared" si="74"/>
        <v/>
      </c>
      <c r="AQ236" s="578" t="str">
        <f t="shared" si="91"/>
        <v/>
      </c>
    </row>
    <row r="237" spans="5:43">
      <c r="E237" s="578" t="str">
        <f t="shared" si="75"/>
        <v/>
      </c>
      <c r="G237" s="578" t="str">
        <f t="shared" si="75"/>
        <v/>
      </c>
      <c r="I237" s="578" t="str">
        <f t="shared" si="76"/>
        <v/>
      </c>
      <c r="K237" s="578" t="str">
        <f t="shared" si="77"/>
        <v/>
      </c>
      <c r="M237" s="578" t="str">
        <f t="shared" si="78"/>
        <v/>
      </c>
      <c r="O237" s="578" t="str">
        <f t="shared" si="79"/>
        <v/>
      </c>
      <c r="Q237" s="578" t="str">
        <f t="shared" si="80"/>
        <v/>
      </c>
      <c r="S237" s="578" t="str">
        <f t="shared" si="92"/>
        <v/>
      </c>
      <c r="U237" s="578" t="str">
        <f t="shared" si="81"/>
        <v/>
      </c>
      <c r="W237" s="578" t="str">
        <f t="shared" si="82"/>
        <v/>
      </c>
      <c r="Y237" s="578" t="str">
        <f t="shared" si="83"/>
        <v/>
      </c>
      <c r="AA237" s="578" t="str">
        <f t="shared" si="84"/>
        <v/>
      </c>
      <c r="AC237" s="578" t="str">
        <f t="shared" si="85"/>
        <v/>
      </c>
      <c r="AE237" s="578" t="str">
        <f t="shared" si="86"/>
        <v/>
      </c>
      <c r="AG237" s="578" t="str">
        <f t="shared" si="87"/>
        <v/>
      </c>
      <c r="AI237" s="578" t="str">
        <f t="shared" si="88"/>
        <v/>
      </c>
      <c r="AK237" s="578" t="str">
        <f t="shared" si="89"/>
        <v/>
      </c>
      <c r="AM237" s="578" t="str">
        <f t="shared" si="90"/>
        <v/>
      </c>
      <c r="AO237" s="578" t="str">
        <f t="shared" si="74"/>
        <v/>
      </c>
      <c r="AQ237" s="578" t="str">
        <f t="shared" si="91"/>
        <v/>
      </c>
    </row>
    <row r="238" spans="5:43">
      <c r="E238" s="578" t="str">
        <f t="shared" si="75"/>
        <v/>
      </c>
      <c r="G238" s="578" t="str">
        <f t="shared" si="75"/>
        <v/>
      </c>
      <c r="I238" s="578" t="str">
        <f t="shared" si="76"/>
        <v/>
      </c>
      <c r="K238" s="578" t="str">
        <f t="shared" si="77"/>
        <v/>
      </c>
      <c r="M238" s="578" t="str">
        <f t="shared" si="78"/>
        <v/>
      </c>
      <c r="O238" s="578" t="str">
        <f t="shared" si="79"/>
        <v/>
      </c>
      <c r="Q238" s="578" t="str">
        <f t="shared" si="80"/>
        <v/>
      </c>
      <c r="S238" s="578" t="str">
        <f t="shared" si="92"/>
        <v/>
      </c>
      <c r="U238" s="578" t="str">
        <f t="shared" si="81"/>
        <v/>
      </c>
      <c r="W238" s="578" t="str">
        <f t="shared" si="82"/>
        <v/>
      </c>
      <c r="Y238" s="578" t="str">
        <f t="shared" si="83"/>
        <v/>
      </c>
      <c r="AA238" s="578" t="str">
        <f t="shared" si="84"/>
        <v/>
      </c>
      <c r="AC238" s="578" t="str">
        <f t="shared" si="85"/>
        <v/>
      </c>
      <c r="AE238" s="578" t="str">
        <f t="shared" si="86"/>
        <v/>
      </c>
      <c r="AG238" s="578" t="str">
        <f t="shared" si="87"/>
        <v/>
      </c>
      <c r="AI238" s="578" t="str">
        <f t="shared" si="88"/>
        <v/>
      </c>
      <c r="AK238" s="578" t="str">
        <f t="shared" si="89"/>
        <v/>
      </c>
      <c r="AM238" s="578" t="str">
        <f t="shared" si="90"/>
        <v/>
      </c>
      <c r="AO238" s="578" t="str">
        <f t="shared" si="74"/>
        <v/>
      </c>
      <c r="AQ238" s="578" t="str">
        <f t="shared" si="91"/>
        <v/>
      </c>
    </row>
    <row r="239" spans="5:43">
      <c r="E239" s="578" t="str">
        <f t="shared" si="75"/>
        <v/>
      </c>
      <c r="G239" s="578" t="str">
        <f t="shared" si="75"/>
        <v/>
      </c>
      <c r="I239" s="578" t="str">
        <f t="shared" si="76"/>
        <v/>
      </c>
      <c r="K239" s="578" t="str">
        <f t="shared" si="77"/>
        <v/>
      </c>
      <c r="M239" s="578" t="str">
        <f t="shared" si="78"/>
        <v/>
      </c>
      <c r="O239" s="578" t="str">
        <f t="shared" si="79"/>
        <v/>
      </c>
      <c r="Q239" s="578" t="str">
        <f t="shared" si="80"/>
        <v/>
      </c>
      <c r="S239" s="578" t="str">
        <f t="shared" si="92"/>
        <v/>
      </c>
      <c r="U239" s="578" t="str">
        <f t="shared" si="81"/>
        <v/>
      </c>
      <c r="W239" s="578" t="str">
        <f t="shared" si="82"/>
        <v/>
      </c>
      <c r="Y239" s="578" t="str">
        <f t="shared" si="83"/>
        <v/>
      </c>
      <c r="AA239" s="578" t="str">
        <f t="shared" si="84"/>
        <v/>
      </c>
      <c r="AC239" s="578" t="str">
        <f t="shared" si="85"/>
        <v/>
      </c>
      <c r="AE239" s="578" t="str">
        <f t="shared" si="86"/>
        <v/>
      </c>
      <c r="AG239" s="578" t="str">
        <f t="shared" si="87"/>
        <v/>
      </c>
      <c r="AI239" s="578" t="str">
        <f t="shared" si="88"/>
        <v/>
      </c>
      <c r="AK239" s="578" t="str">
        <f t="shared" si="89"/>
        <v/>
      </c>
      <c r="AM239" s="578" t="str">
        <f t="shared" si="90"/>
        <v/>
      </c>
      <c r="AO239" s="578" t="str">
        <f t="shared" ref="AO239:AO296" si="93">IF(OR($B239=0,AN239=0),"",AN239/$B239)</f>
        <v/>
      </c>
      <c r="AQ239" s="578" t="str">
        <f t="shared" si="91"/>
        <v/>
      </c>
    </row>
    <row r="240" spans="5:43">
      <c r="E240" s="578" t="str">
        <f t="shared" si="75"/>
        <v/>
      </c>
      <c r="G240" s="578" t="str">
        <f t="shared" si="75"/>
        <v/>
      </c>
      <c r="I240" s="578" t="str">
        <f t="shared" si="76"/>
        <v/>
      </c>
      <c r="K240" s="578" t="str">
        <f t="shared" si="77"/>
        <v/>
      </c>
      <c r="M240" s="578" t="str">
        <f t="shared" si="78"/>
        <v/>
      </c>
      <c r="O240" s="578" t="str">
        <f t="shared" si="79"/>
        <v/>
      </c>
      <c r="Q240" s="578" t="str">
        <f t="shared" si="80"/>
        <v/>
      </c>
      <c r="S240" s="578" t="str">
        <f t="shared" si="92"/>
        <v/>
      </c>
      <c r="U240" s="578" t="str">
        <f t="shared" si="81"/>
        <v/>
      </c>
      <c r="W240" s="578" t="str">
        <f t="shared" si="82"/>
        <v/>
      </c>
      <c r="Y240" s="578" t="str">
        <f t="shared" si="83"/>
        <v/>
      </c>
      <c r="AA240" s="578" t="str">
        <f t="shared" si="84"/>
        <v/>
      </c>
      <c r="AC240" s="578" t="str">
        <f t="shared" si="85"/>
        <v/>
      </c>
      <c r="AE240" s="578" t="str">
        <f t="shared" si="86"/>
        <v/>
      </c>
      <c r="AG240" s="578" t="str">
        <f t="shared" si="87"/>
        <v/>
      </c>
      <c r="AI240" s="578" t="str">
        <f t="shared" si="88"/>
        <v/>
      </c>
      <c r="AK240" s="578" t="str">
        <f t="shared" si="89"/>
        <v/>
      </c>
      <c r="AM240" s="578" t="str">
        <f t="shared" si="90"/>
        <v/>
      </c>
      <c r="AO240" s="578" t="str">
        <f t="shared" si="93"/>
        <v/>
      </c>
      <c r="AQ240" s="578" t="str">
        <f t="shared" si="91"/>
        <v/>
      </c>
    </row>
    <row r="241" spans="5:43">
      <c r="E241" s="578" t="str">
        <f t="shared" si="75"/>
        <v/>
      </c>
      <c r="G241" s="578" t="str">
        <f t="shared" si="75"/>
        <v/>
      </c>
      <c r="I241" s="578" t="str">
        <f t="shared" si="76"/>
        <v/>
      </c>
      <c r="K241" s="578" t="str">
        <f t="shared" si="77"/>
        <v/>
      </c>
      <c r="M241" s="578" t="str">
        <f t="shared" si="78"/>
        <v/>
      </c>
      <c r="O241" s="578" t="str">
        <f t="shared" si="79"/>
        <v/>
      </c>
      <c r="Q241" s="578" t="str">
        <f t="shared" si="80"/>
        <v/>
      </c>
      <c r="S241" s="578" t="str">
        <f t="shared" si="92"/>
        <v/>
      </c>
      <c r="U241" s="578" t="str">
        <f t="shared" si="81"/>
        <v/>
      </c>
      <c r="W241" s="578" t="str">
        <f t="shared" si="82"/>
        <v/>
      </c>
      <c r="Y241" s="578" t="str">
        <f t="shared" si="83"/>
        <v/>
      </c>
      <c r="AA241" s="578" t="str">
        <f t="shared" si="84"/>
        <v/>
      </c>
      <c r="AC241" s="578" t="str">
        <f t="shared" si="85"/>
        <v/>
      </c>
      <c r="AE241" s="578" t="str">
        <f t="shared" si="86"/>
        <v/>
      </c>
      <c r="AG241" s="578" t="str">
        <f t="shared" si="87"/>
        <v/>
      </c>
      <c r="AI241" s="578" t="str">
        <f t="shared" si="88"/>
        <v/>
      </c>
      <c r="AK241" s="578" t="str">
        <f t="shared" si="89"/>
        <v/>
      </c>
      <c r="AM241" s="578" t="str">
        <f t="shared" si="90"/>
        <v/>
      </c>
      <c r="AO241" s="578" t="str">
        <f t="shared" si="93"/>
        <v/>
      </c>
      <c r="AQ241" s="578" t="str">
        <f t="shared" si="91"/>
        <v/>
      </c>
    </row>
    <row r="242" spans="5:43">
      <c r="E242" s="578" t="str">
        <f t="shared" si="75"/>
        <v/>
      </c>
      <c r="G242" s="578" t="str">
        <f t="shared" si="75"/>
        <v/>
      </c>
      <c r="I242" s="578" t="str">
        <f t="shared" si="76"/>
        <v/>
      </c>
      <c r="K242" s="578" t="str">
        <f t="shared" si="77"/>
        <v/>
      </c>
      <c r="M242" s="578" t="str">
        <f t="shared" si="78"/>
        <v/>
      </c>
      <c r="O242" s="578" t="str">
        <f t="shared" si="79"/>
        <v/>
      </c>
      <c r="Q242" s="578" t="str">
        <f t="shared" si="80"/>
        <v/>
      </c>
      <c r="S242" s="578" t="str">
        <f t="shared" si="92"/>
        <v/>
      </c>
      <c r="U242" s="578" t="str">
        <f t="shared" si="81"/>
        <v/>
      </c>
      <c r="W242" s="578" t="str">
        <f t="shared" si="82"/>
        <v/>
      </c>
      <c r="Y242" s="578" t="str">
        <f t="shared" si="83"/>
        <v/>
      </c>
      <c r="AA242" s="578" t="str">
        <f t="shared" si="84"/>
        <v/>
      </c>
      <c r="AC242" s="578" t="str">
        <f t="shared" si="85"/>
        <v/>
      </c>
      <c r="AE242" s="578" t="str">
        <f t="shared" si="86"/>
        <v/>
      </c>
      <c r="AG242" s="578" t="str">
        <f t="shared" si="87"/>
        <v/>
      </c>
      <c r="AI242" s="578" t="str">
        <f t="shared" si="88"/>
        <v/>
      </c>
      <c r="AK242" s="578" t="str">
        <f t="shared" si="89"/>
        <v/>
      </c>
      <c r="AM242" s="578" t="str">
        <f t="shared" si="90"/>
        <v/>
      </c>
      <c r="AO242" s="578" t="str">
        <f t="shared" si="93"/>
        <v/>
      </c>
      <c r="AQ242" s="578" t="str">
        <f t="shared" si="91"/>
        <v/>
      </c>
    </row>
    <row r="243" spans="5:43">
      <c r="E243" s="578" t="str">
        <f t="shared" si="75"/>
        <v/>
      </c>
      <c r="G243" s="578" t="str">
        <f t="shared" si="75"/>
        <v/>
      </c>
      <c r="I243" s="578" t="str">
        <f t="shared" si="76"/>
        <v/>
      </c>
      <c r="K243" s="578" t="str">
        <f t="shared" si="77"/>
        <v/>
      </c>
      <c r="M243" s="578" t="str">
        <f t="shared" si="78"/>
        <v/>
      </c>
      <c r="O243" s="578" t="str">
        <f t="shared" si="79"/>
        <v/>
      </c>
      <c r="Q243" s="578" t="str">
        <f t="shared" si="80"/>
        <v/>
      </c>
      <c r="S243" s="578" t="str">
        <f t="shared" si="92"/>
        <v/>
      </c>
      <c r="U243" s="578" t="str">
        <f t="shared" si="81"/>
        <v/>
      </c>
      <c r="W243" s="578" t="str">
        <f t="shared" si="82"/>
        <v/>
      </c>
      <c r="Y243" s="578" t="str">
        <f t="shared" si="83"/>
        <v/>
      </c>
      <c r="AA243" s="578" t="str">
        <f t="shared" si="84"/>
        <v/>
      </c>
      <c r="AC243" s="578" t="str">
        <f t="shared" si="85"/>
        <v/>
      </c>
      <c r="AE243" s="578" t="str">
        <f t="shared" si="86"/>
        <v/>
      </c>
      <c r="AG243" s="578" t="str">
        <f t="shared" si="87"/>
        <v/>
      </c>
      <c r="AI243" s="578" t="str">
        <f t="shared" si="88"/>
        <v/>
      </c>
      <c r="AK243" s="578" t="str">
        <f t="shared" si="89"/>
        <v/>
      </c>
      <c r="AM243" s="578" t="str">
        <f t="shared" si="90"/>
        <v/>
      </c>
      <c r="AO243" s="578" t="str">
        <f t="shared" si="93"/>
        <v/>
      </c>
      <c r="AQ243" s="578" t="str">
        <f t="shared" si="91"/>
        <v/>
      </c>
    </row>
    <row r="244" spans="5:43">
      <c r="E244" s="578" t="str">
        <f t="shared" si="75"/>
        <v/>
      </c>
      <c r="G244" s="578" t="str">
        <f t="shared" si="75"/>
        <v/>
      </c>
      <c r="I244" s="578" t="str">
        <f t="shared" si="76"/>
        <v/>
      </c>
      <c r="K244" s="578" t="str">
        <f t="shared" si="77"/>
        <v/>
      </c>
      <c r="M244" s="578" t="str">
        <f t="shared" si="78"/>
        <v/>
      </c>
      <c r="O244" s="578" t="str">
        <f t="shared" si="79"/>
        <v/>
      </c>
      <c r="Q244" s="578" t="str">
        <f t="shared" si="80"/>
        <v/>
      </c>
      <c r="S244" s="578" t="str">
        <f t="shared" si="92"/>
        <v/>
      </c>
      <c r="U244" s="578" t="str">
        <f t="shared" si="81"/>
        <v/>
      </c>
      <c r="W244" s="578" t="str">
        <f t="shared" si="82"/>
        <v/>
      </c>
      <c r="Y244" s="578" t="str">
        <f t="shared" si="83"/>
        <v/>
      </c>
      <c r="AA244" s="578" t="str">
        <f t="shared" si="84"/>
        <v/>
      </c>
      <c r="AC244" s="578" t="str">
        <f t="shared" si="85"/>
        <v/>
      </c>
      <c r="AE244" s="578" t="str">
        <f t="shared" si="86"/>
        <v/>
      </c>
      <c r="AG244" s="578" t="str">
        <f t="shared" si="87"/>
        <v/>
      </c>
      <c r="AI244" s="578" t="str">
        <f t="shared" si="88"/>
        <v/>
      </c>
      <c r="AK244" s="578" t="str">
        <f t="shared" si="89"/>
        <v/>
      </c>
      <c r="AM244" s="578" t="str">
        <f t="shared" si="90"/>
        <v/>
      </c>
      <c r="AO244" s="578" t="str">
        <f t="shared" si="93"/>
        <v/>
      </c>
      <c r="AQ244" s="578" t="str">
        <f t="shared" si="91"/>
        <v/>
      </c>
    </row>
    <row r="245" spans="5:43">
      <c r="E245" s="578" t="str">
        <f t="shared" si="75"/>
        <v/>
      </c>
      <c r="G245" s="578" t="str">
        <f t="shared" si="75"/>
        <v/>
      </c>
      <c r="I245" s="578" t="str">
        <f t="shared" si="76"/>
        <v/>
      </c>
      <c r="K245" s="578" t="str">
        <f t="shared" si="77"/>
        <v/>
      </c>
      <c r="M245" s="578" t="str">
        <f t="shared" si="78"/>
        <v/>
      </c>
      <c r="O245" s="578" t="str">
        <f t="shared" si="79"/>
        <v/>
      </c>
      <c r="Q245" s="578" t="str">
        <f t="shared" si="80"/>
        <v/>
      </c>
      <c r="S245" s="578" t="str">
        <f t="shared" si="92"/>
        <v/>
      </c>
      <c r="U245" s="578" t="str">
        <f t="shared" si="81"/>
        <v/>
      </c>
      <c r="W245" s="578" t="str">
        <f t="shared" si="82"/>
        <v/>
      </c>
      <c r="Y245" s="578" t="str">
        <f t="shared" si="83"/>
        <v/>
      </c>
      <c r="AA245" s="578" t="str">
        <f t="shared" si="84"/>
        <v/>
      </c>
      <c r="AC245" s="578" t="str">
        <f t="shared" si="85"/>
        <v/>
      </c>
      <c r="AE245" s="578" t="str">
        <f t="shared" si="86"/>
        <v/>
      </c>
      <c r="AG245" s="578" t="str">
        <f t="shared" si="87"/>
        <v/>
      </c>
      <c r="AI245" s="578" t="str">
        <f t="shared" si="88"/>
        <v/>
      </c>
      <c r="AK245" s="578" t="str">
        <f t="shared" si="89"/>
        <v/>
      </c>
      <c r="AM245" s="578" t="str">
        <f t="shared" si="90"/>
        <v/>
      </c>
      <c r="AO245" s="578" t="str">
        <f t="shared" si="93"/>
        <v/>
      </c>
      <c r="AQ245" s="578" t="str">
        <f t="shared" si="91"/>
        <v/>
      </c>
    </row>
    <row r="246" spans="5:43">
      <c r="E246" s="578" t="str">
        <f t="shared" si="75"/>
        <v/>
      </c>
      <c r="G246" s="578" t="str">
        <f t="shared" si="75"/>
        <v/>
      </c>
      <c r="I246" s="578" t="str">
        <f t="shared" si="76"/>
        <v/>
      </c>
      <c r="K246" s="578" t="str">
        <f t="shared" si="77"/>
        <v/>
      </c>
      <c r="M246" s="578" t="str">
        <f t="shared" si="78"/>
        <v/>
      </c>
      <c r="O246" s="578" t="str">
        <f t="shared" si="79"/>
        <v/>
      </c>
      <c r="Q246" s="578" t="str">
        <f t="shared" si="80"/>
        <v/>
      </c>
      <c r="S246" s="578" t="str">
        <f t="shared" si="92"/>
        <v/>
      </c>
      <c r="U246" s="578" t="str">
        <f t="shared" si="81"/>
        <v/>
      </c>
      <c r="W246" s="578" t="str">
        <f t="shared" si="82"/>
        <v/>
      </c>
      <c r="Y246" s="578" t="str">
        <f t="shared" si="83"/>
        <v/>
      </c>
      <c r="AA246" s="578" t="str">
        <f t="shared" si="84"/>
        <v/>
      </c>
      <c r="AC246" s="578" t="str">
        <f t="shared" si="85"/>
        <v/>
      </c>
      <c r="AE246" s="578" t="str">
        <f t="shared" si="86"/>
        <v/>
      </c>
      <c r="AG246" s="578" t="str">
        <f t="shared" si="87"/>
        <v/>
      </c>
      <c r="AI246" s="578" t="str">
        <f t="shared" si="88"/>
        <v/>
      </c>
      <c r="AK246" s="578" t="str">
        <f t="shared" si="89"/>
        <v/>
      </c>
      <c r="AM246" s="578" t="str">
        <f t="shared" si="90"/>
        <v/>
      </c>
      <c r="AO246" s="578" t="str">
        <f t="shared" si="93"/>
        <v/>
      </c>
      <c r="AQ246" s="578" t="str">
        <f t="shared" si="91"/>
        <v/>
      </c>
    </row>
    <row r="247" spans="5:43">
      <c r="E247" s="578" t="str">
        <f t="shared" si="75"/>
        <v/>
      </c>
      <c r="G247" s="578" t="str">
        <f t="shared" si="75"/>
        <v/>
      </c>
      <c r="I247" s="578" t="str">
        <f t="shared" si="76"/>
        <v/>
      </c>
      <c r="K247" s="578" t="str">
        <f t="shared" si="77"/>
        <v/>
      </c>
      <c r="M247" s="578" t="str">
        <f t="shared" si="78"/>
        <v/>
      </c>
      <c r="O247" s="578" t="str">
        <f t="shared" si="79"/>
        <v/>
      </c>
      <c r="Q247" s="578" t="str">
        <f t="shared" si="80"/>
        <v/>
      </c>
      <c r="S247" s="578" t="str">
        <f t="shared" si="92"/>
        <v/>
      </c>
      <c r="U247" s="578" t="str">
        <f t="shared" si="81"/>
        <v/>
      </c>
      <c r="W247" s="578" t="str">
        <f t="shared" si="82"/>
        <v/>
      </c>
      <c r="Y247" s="578" t="str">
        <f t="shared" si="83"/>
        <v/>
      </c>
      <c r="AA247" s="578" t="str">
        <f t="shared" si="84"/>
        <v/>
      </c>
      <c r="AC247" s="578" t="str">
        <f t="shared" si="85"/>
        <v/>
      </c>
      <c r="AE247" s="578" t="str">
        <f t="shared" si="86"/>
        <v/>
      </c>
      <c r="AG247" s="578" t="str">
        <f t="shared" si="87"/>
        <v/>
      </c>
      <c r="AI247" s="578" t="str">
        <f t="shared" si="88"/>
        <v/>
      </c>
      <c r="AK247" s="578" t="str">
        <f t="shared" si="89"/>
        <v/>
      </c>
      <c r="AM247" s="578" t="str">
        <f t="shared" si="90"/>
        <v/>
      </c>
      <c r="AO247" s="578" t="str">
        <f t="shared" si="93"/>
        <v/>
      </c>
      <c r="AQ247" s="578" t="str">
        <f t="shared" si="91"/>
        <v/>
      </c>
    </row>
    <row r="248" spans="5:43">
      <c r="E248" s="578" t="str">
        <f t="shared" si="75"/>
        <v/>
      </c>
      <c r="G248" s="578" t="str">
        <f t="shared" si="75"/>
        <v/>
      </c>
      <c r="I248" s="578" t="str">
        <f t="shared" si="76"/>
        <v/>
      </c>
      <c r="K248" s="578" t="str">
        <f t="shared" si="77"/>
        <v/>
      </c>
      <c r="M248" s="578" t="str">
        <f t="shared" si="78"/>
        <v/>
      </c>
      <c r="O248" s="578" t="str">
        <f t="shared" si="79"/>
        <v/>
      </c>
      <c r="Q248" s="578" t="str">
        <f t="shared" si="80"/>
        <v/>
      </c>
      <c r="S248" s="578" t="str">
        <f t="shared" si="92"/>
        <v/>
      </c>
      <c r="U248" s="578" t="str">
        <f t="shared" si="81"/>
        <v/>
      </c>
      <c r="W248" s="578" t="str">
        <f t="shared" si="82"/>
        <v/>
      </c>
      <c r="Y248" s="578" t="str">
        <f t="shared" si="83"/>
        <v/>
      </c>
      <c r="AA248" s="578" t="str">
        <f t="shared" si="84"/>
        <v/>
      </c>
      <c r="AC248" s="578" t="str">
        <f t="shared" si="85"/>
        <v/>
      </c>
      <c r="AE248" s="578" t="str">
        <f t="shared" si="86"/>
        <v/>
      </c>
      <c r="AG248" s="578" t="str">
        <f t="shared" si="87"/>
        <v/>
      </c>
      <c r="AI248" s="578" t="str">
        <f t="shared" si="88"/>
        <v/>
      </c>
      <c r="AK248" s="578" t="str">
        <f t="shared" si="89"/>
        <v/>
      </c>
      <c r="AM248" s="578" t="str">
        <f t="shared" si="90"/>
        <v/>
      </c>
      <c r="AO248" s="578" t="str">
        <f t="shared" si="93"/>
        <v/>
      </c>
      <c r="AQ248" s="578" t="str">
        <f t="shared" si="91"/>
        <v/>
      </c>
    </row>
    <row r="249" spans="5:43">
      <c r="E249" s="578" t="str">
        <f t="shared" si="75"/>
        <v/>
      </c>
      <c r="G249" s="578" t="str">
        <f t="shared" si="75"/>
        <v/>
      </c>
      <c r="I249" s="578" t="str">
        <f t="shared" si="76"/>
        <v/>
      </c>
      <c r="K249" s="578" t="str">
        <f t="shared" si="77"/>
        <v/>
      </c>
      <c r="M249" s="578" t="str">
        <f t="shared" si="78"/>
        <v/>
      </c>
      <c r="O249" s="578" t="str">
        <f t="shared" si="79"/>
        <v/>
      </c>
      <c r="Q249" s="578" t="str">
        <f t="shared" si="80"/>
        <v/>
      </c>
      <c r="S249" s="578" t="str">
        <f t="shared" si="92"/>
        <v/>
      </c>
      <c r="U249" s="578" t="str">
        <f t="shared" si="81"/>
        <v/>
      </c>
      <c r="W249" s="578" t="str">
        <f t="shared" si="82"/>
        <v/>
      </c>
      <c r="Y249" s="578" t="str">
        <f t="shared" si="83"/>
        <v/>
      </c>
      <c r="AA249" s="578" t="str">
        <f t="shared" si="84"/>
        <v/>
      </c>
      <c r="AC249" s="578" t="str">
        <f t="shared" si="85"/>
        <v/>
      </c>
      <c r="AE249" s="578" t="str">
        <f t="shared" si="86"/>
        <v/>
      </c>
      <c r="AG249" s="578" t="str">
        <f t="shared" si="87"/>
        <v/>
      </c>
      <c r="AI249" s="578" t="str">
        <f t="shared" si="88"/>
        <v/>
      </c>
      <c r="AK249" s="578" t="str">
        <f t="shared" si="89"/>
        <v/>
      </c>
      <c r="AM249" s="578" t="str">
        <f t="shared" si="90"/>
        <v/>
      </c>
      <c r="AO249" s="578" t="str">
        <f t="shared" si="93"/>
        <v/>
      </c>
      <c r="AQ249" s="578" t="str">
        <f t="shared" si="91"/>
        <v/>
      </c>
    </row>
    <row r="250" spans="5:43">
      <c r="E250" s="578" t="str">
        <f t="shared" si="75"/>
        <v/>
      </c>
      <c r="G250" s="578" t="str">
        <f t="shared" si="75"/>
        <v/>
      </c>
      <c r="I250" s="578" t="str">
        <f t="shared" si="76"/>
        <v/>
      </c>
      <c r="K250" s="578" t="str">
        <f t="shared" si="77"/>
        <v/>
      </c>
      <c r="M250" s="578" t="str">
        <f t="shared" si="78"/>
        <v/>
      </c>
      <c r="O250" s="578" t="str">
        <f t="shared" si="79"/>
        <v/>
      </c>
      <c r="Q250" s="578" t="str">
        <f t="shared" si="80"/>
        <v/>
      </c>
      <c r="S250" s="578" t="str">
        <f t="shared" si="92"/>
        <v/>
      </c>
      <c r="U250" s="578" t="str">
        <f t="shared" si="81"/>
        <v/>
      </c>
      <c r="W250" s="578" t="str">
        <f t="shared" si="82"/>
        <v/>
      </c>
      <c r="Y250" s="578" t="str">
        <f t="shared" si="83"/>
        <v/>
      </c>
      <c r="AA250" s="578" t="str">
        <f t="shared" si="84"/>
        <v/>
      </c>
      <c r="AC250" s="578" t="str">
        <f t="shared" si="85"/>
        <v/>
      </c>
      <c r="AE250" s="578" t="str">
        <f t="shared" si="86"/>
        <v/>
      </c>
      <c r="AG250" s="578" t="str">
        <f t="shared" si="87"/>
        <v/>
      </c>
      <c r="AI250" s="578" t="str">
        <f t="shared" si="88"/>
        <v/>
      </c>
      <c r="AK250" s="578" t="str">
        <f t="shared" si="89"/>
        <v/>
      </c>
      <c r="AM250" s="578" t="str">
        <f t="shared" si="90"/>
        <v/>
      </c>
      <c r="AO250" s="578" t="str">
        <f t="shared" si="93"/>
        <v/>
      </c>
      <c r="AQ250" s="578" t="str">
        <f t="shared" si="91"/>
        <v/>
      </c>
    </row>
    <row r="251" spans="5:43">
      <c r="E251" s="578" t="str">
        <f t="shared" si="75"/>
        <v/>
      </c>
      <c r="G251" s="578" t="str">
        <f t="shared" si="75"/>
        <v/>
      </c>
      <c r="I251" s="578" t="str">
        <f t="shared" si="76"/>
        <v/>
      </c>
      <c r="K251" s="578" t="str">
        <f t="shared" si="77"/>
        <v/>
      </c>
      <c r="M251" s="578" t="str">
        <f t="shared" si="78"/>
        <v/>
      </c>
      <c r="O251" s="578" t="str">
        <f t="shared" si="79"/>
        <v/>
      </c>
      <c r="Q251" s="578" t="str">
        <f t="shared" si="80"/>
        <v/>
      </c>
      <c r="S251" s="578" t="str">
        <f t="shared" si="92"/>
        <v/>
      </c>
      <c r="U251" s="578" t="str">
        <f t="shared" si="81"/>
        <v/>
      </c>
      <c r="W251" s="578" t="str">
        <f t="shared" si="82"/>
        <v/>
      </c>
      <c r="Y251" s="578" t="str">
        <f t="shared" si="83"/>
        <v/>
      </c>
      <c r="AA251" s="578" t="str">
        <f t="shared" si="84"/>
        <v/>
      </c>
      <c r="AC251" s="578" t="str">
        <f t="shared" si="85"/>
        <v/>
      </c>
      <c r="AE251" s="578" t="str">
        <f t="shared" si="86"/>
        <v/>
      </c>
      <c r="AG251" s="578" t="str">
        <f t="shared" si="87"/>
        <v/>
      </c>
      <c r="AI251" s="578" t="str">
        <f t="shared" si="88"/>
        <v/>
      </c>
      <c r="AK251" s="578" t="str">
        <f t="shared" si="89"/>
        <v/>
      </c>
      <c r="AM251" s="578" t="str">
        <f t="shared" si="90"/>
        <v/>
      </c>
      <c r="AO251" s="578" t="str">
        <f t="shared" si="93"/>
        <v/>
      </c>
      <c r="AQ251" s="578" t="str">
        <f t="shared" si="91"/>
        <v/>
      </c>
    </row>
    <row r="252" spans="5:43">
      <c r="E252" s="578" t="str">
        <f t="shared" si="75"/>
        <v/>
      </c>
      <c r="G252" s="578" t="str">
        <f t="shared" si="75"/>
        <v/>
      </c>
      <c r="I252" s="578" t="str">
        <f t="shared" si="76"/>
        <v/>
      </c>
      <c r="K252" s="578" t="str">
        <f t="shared" si="77"/>
        <v/>
      </c>
      <c r="M252" s="578" t="str">
        <f t="shared" si="78"/>
        <v/>
      </c>
      <c r="O252" s="578" t="str">
        <f t="shared" si="79"/>
        <v/>
      </c>
      <c r="Q252" s="578" t="str">
        <f t="shared" si="80"/>
        <v/>
      </c>
      <c r="S252" s="578" t="str">
        <f t="shared" si="92"/>
        <v/>
      </c>
      <c r="U252" s="578" t="str">
        <f t="shared" si="81"/>
        <v/>
      </c>
      <c r="W252" s="578" t="str">
        <f t="shared" si="82"/>
        <v/>
      </c>
      <c r="Y252" s="578" t="str">
        <f t="shared" si="83"/>
        <v/>
      </c>
      <c r="AA252" s="578" t="str">
        <f t="shared" si="84"/>
        <v/>
      </c>
      <c r="AC252" s="578" t="str">
        <f t="shared" si="85"/>
        <v/>
      </c>
      <c r="AE252" s="578" t="str">
        <f t="shared" si="86"/>
        <v/>
      </c>
      <c r="AG252" s="578" t="str">
        <f t="shared" si="87"/>
        <v/>
      </c>
      <c r="AI252" s="578" t="str">
        <f t="shared" si="88"/>
        <v/>
      </c>
      <c r="AK252" s="578" t="str">
        <f t="shared" si="89"/>
        <v/>
      </c>
      <c r="AM252" s="578" t="str">
        <f t="shared" si="90"/>
        <v/>
      </c>
      <c r="AO252" s="578" t="str">
        <f t="shared" si="93"/>
        <v/>
      </c>
      <c r="AQ252" s="578" t="str">
        <f t="shared" si="91"/>
        <v/>
      </c>
    </row>
    <row r="253" spans="5:43">
      <c r="E253" s="578" t="str">
        <f t="shared" si="75"/>
        <v/>
      </c>
      <c r="G253" s="578" t="str">
        <f t="shared" si="75"/>
        <v/>
      </c>
      <c r="I253" s="578" t="str">
        <f t="shared" si="76"/>
        <v/>
      </c>
      <c r="K253" s="578" t="str">
        <f t="shared" si="77"/>
        <v/>
      </c>
      <c r="M253" s="578" t="str">
        <f t="shared" si="78"/>
        <v/>
      </c>
      <c r="O253" s="578" t="str">
        <f t="shared" si="79"/>
        <v/>
      </c>
      <c r="Q253" s="578" t="str">
        <f t="shared" si="80"/>
        <v/>
      </c>
      <c r="S253" s="578" t="str">
        <f t="shared" si="92"/>
        <v/>
      </c>
      <c r="U253" s="578" t="str">
        <f t="shared" si="81"/>
        <v/>
      </c>
      <c r="W253" s="578" t="str">
        <f t="shared" si="82"/>
        <v/>
      </c>
      <c r="Y253" s="578" t="str">
        <f t="shared" si="83"/>
        <v/>
      </c>
      <c r="AA253" s="578" t="str">
        <f t="shared" si="84"/>
        <v/>
      </c>
      <c r="AC253" s="578" t="str">
        <f t="shared" si="85"/>
        <v/>
      </c>
      <c r="AE253" s="578" t="str">
        <f t="shared" si="86"/>
        <v/>
      </c>
      <c r="AG253" s="578" t="str">
        <f t="shared" si="87"/>
        <v/>
      </c>
      <c r="AI253" s="578" t="str">
        <f t="shared" si="88"/>
        <v/>
      </c>
      <c r="AK253" s="578" t="str">
        <f t="shared" si="89"/>
        <v/>
      </c>
      <c r="AM253" s="578" t="str">
        <f t="shared" si="90"/>
        <v/>
      </c>
      <c r="AO253" s="578" t="str">
        <f t="shared" si="93"/>
        <v/>
      </c>
      <c r="AQ253" s="578" t="str">
        <f t="shared" si="91"/>
        <v/>
      </c>
    </row>
    <row r="254" spans="5:43">
      <c r="E254" s="578" t="str">
        <f t="shared" si="75"/>
        <v/>
      </c>
      <c r="G254" s="578" t="str">
        <f t="shared" si="75"/>
        <v/>
      </c>
      <c r="I254" s="578" t="str">
        <f t="shared" si="76"/>
        <v/>
      </c>
      <c r="K254" s="578" t="str">
        <f t="shared" si="77"/>
        <v/>
      </c>
      <c r="M254" s="578" t="str">
        <f t="shared" si="78"/>
        <v/>
      </c>
      <c r="O254" s="578" t="str">
        <f t="shared" si="79"/>
        <v/>
      </c>
      <c r="Q254" s="578" t="str">
        <f t="shared" si="80"/>
        <v/>
      </c>
      <c r="S254" s="578" t="str">
        <f t="shared" si="92"/>
        <v/>
      </c>
      <c r="U254" s="578" t="str">
        <f t="shared" si="81"/>
        <v/>
      </c>
      <c r="W254" s="578" t="str">
        <f t="shared" si="82"/>
        <v/>
      </c>
      <c r="Y254" s="578" t="str">
        <f t="shared" si="83"/>
        <v/>
      </c>
      <c r="AA254" s="578" t="str">
        <f t="shared" si="84"/>
        <v/>
      </c>
      <c r="AC254" s="578" t="str">
        <f t="shared" si="85"/>
        <v/>
      </c>
      <c r="AE254" s="578" t="str">
        <f t="shared" si="86"/>
        <v/>
      </c>
      <c r="AG254" s="578" t="str">
        <f t="shared" si="87"/>
        <v/>
      </c>
      <c r="AI254" s="578" t="str">
        <f t="shared" si="88"/>
        <v/>
      </c>
      <c r="AK254" s="578" t="str">
        <f t="shared" si="89"/>
        <v/>
      </c>
      <c r="AM254" s="578" t="str">
        <f t="shared" si="90"/>
        <v/>
      </c>
      <c r="AO254" s="578" t="str">
        <f t="shared" si="93"/>
        <v/>
      </c>
      <c r="AQ254" s="578" t="str">
        <f t="shared" si="91"/>
        <v/>
      </c>
    </row>
    <row r="255" spans="5:43">
      <c r="E255" s="578" t="str">
        <f t="shared" si="75"/>
        <v/>
      </c>
      <c r="G255" s="578" t="str">
        <f t="shared" si="75"/>
        <v/>
      </c>
      <c r="I255" s="578" t="str">
        <f t="shared" si="76"/>
        <v/>
      </c>
      <c r="K255" s="578" t="str">
        <f t="shared" si="77"/>
        <v/>
      </c>
      <c r="M255" s="578" t="str">
        <f t="shared" si="78"/>
        <v/>
      </c>
      <c r="O255" s="578" t="str">
        <f t="shared" si="79"/>
        <v/>
      </c>
      <c r="Q255" s="578" t="str">
        <f t="shared" si="80"/>
        <v/>
      </c>
      <c r="S255" s="578" t="str">
        <f t="shared" si="92"/>
        <v/>
      </c>
      <c r="U255" s="578" t="str">
        <f t="shared" si="81"/>
        <v/>
      </c>
      <c r="W255" s="578" t="str">
        <f t="shared" si="82"/>
        <v/>
      </c>
      <c r="Y255" s="578" t="str">
        <f t="shared" si="83"/>
        <v/>
      </c>
      <c r="AA255" s="578" t="str">
        <f t="shared" si="84"/>
        <v/>
      </c>
      <c r="AC255" s="578" t="str">
        <f t="shared" si="85"/>
        <v/>
      </c>
      <c r="AE255" s="578" t="str">
        <f t="shared" si="86"/>
        <v/>
      </c>
      <c r="AG255" s="578" t="str">
        <f t="shared" si="87"/>
        <v/>
      </c>
      <c r="AI255" s="578" t="str">
        <f t="shared" si="88"/>
        <v/>
      </c>
      <c r="AK255" s="578" t="str">
        <f t="shared" si="89"/>
        <v/>
      </c>
      <c r="AM255" s="578" t="str">
        <f t="shared" si="90"/>
        <v/>
      </c>
      <c r="AO255" s="578" t="str">
        <f t="shared" si="93"/>
        <v/>
      </c>
      <c r="AQ255" s="578" t="str">
        <f t="shared" si="91"/>
        <v/>
      </c>
    </row>
    <row r="256" spans="5:43">
      <c r="E256" s="578" t="str">
        <f t="shared" si="75"/>
        <v/>
      </c>
      <c r="G256" s="578" t="str">
        <f t="shared" si="75"/>
        <v/>
      </c>
      <c r="I256" s="578" t="str">
        <f t="shared" si="76"/>
        <v/>
      </c>
      <c r="K256" s="578" t="str">
        <f t="shared" si="77"/>
        <v/>
      </c>
      <c r="M256" s="578" t="str">
        <f t="shared" si="78"/>
        <v/>
      </c>
      <c r="O256" s="578" t="str">
        <f t="shared" si="79"/>
        <v/>
      </c>
      <c r="Q256" s="578" t="str">
        <f t="shared" si="80"/>
        <v/>
      </c>
      <c r="S256" s="578" t="str">
        <f t="shared" si="92"/>
        <v/>
      </c>
      <c r="U256" s="578" t="str">
        <f t="shared" si="81"/>
        <v/>
      </c>
      <c r="W256" s="578" t="str">
        <f t="shared" si="82"/>
        <v/>
      </c>
      <c r="Y256" s="578" t="str">
        <f t="shared" si="83"/>
        <v/>
      </c>
      <c r="AA256" s="578" t="str">
        <f t="shared" si="84"/>
        <v/>
      </c>
      <c r="AC256" s="578" t="str">
        <f t="shared" si="85"/>
        <v/>
      </c>
      <c r="AE256" s="578" t="str">
        <f t="shared" si="86"/>
        <v/>
      </c>
      <c r="AG256" s="578" t="str">
        <f t="shared" si="87"/>
        <v/>
      </c>
      <c r="AI256" s="578" t="str">
        <f t="shared" si="88"/>
        <v/>
      </c>
      <c r="AK256" s="578" t="str">
        <f t="shared" si="89"/>
        <v/>
      </c>
      <c r="AM256" s="578" t="str">
        <f t="shared" si="90"/>
        <v/>
      </c>
      <c r="AO256" s="578" t="str">
        <f t="shared" si="93"/>
        <v/>
      </c>
      <c r="AQ256" s="578" t="str">
        <f t="shared" si="91"/>
        <v/>
      </c>
    </row>
    <row r="257" spans="5:43">
      <c r="E257" s="578" t="str">
        <f t="shared" si="75"/>
        <v/>
      </c>
      <c r="G257" s="578" t="str">
        <f t="shared" si="75"/>
        <v/>
      </c>
      <c r="I257" s="578" t="str">
        <f t="shared" si="76"/>
        <v/>
      </c>
      <c r="K257" s="578" t="str">
        <f t="shared" si="77"/>
        <v/>
      </c>
      <c r="M257" s="578" t="str">
        <f t="shared" si="78"/>
        <v/>
      </c>
      <c r="O257" s="578" t="str">
        <f t="shared" si="79"/>
        <v/>
      </c>
      <c r="Q257" s="578" t="str">
        <f t="shared" si="80"/>
        <v/>
      </c>
      <c r="S257" s="578" t="str">
        <f t="shared" si="92"/>
        <v/>
      </c>
      <c r="U257" s="578" t="str">
        <f t="shared" si="81"/>
        <v/>
      </c>
      <c r="W257" s="578" t="str">
        <f t="shared" si="82"/>
        <v/>
      </c>
      <c r="Y257" s="578" t="str">
        <f t="shared" si="83"/>
        <v/>
      </c>
      <c r="AA257" s="578" t="str">
        <f t="shared" si="84"/>
        <v/>
      </c>
      <c r="AC257" s="578" t="str">
        <f t="shared" si="85"/>
        <v/>
      </c>
      <c r="AE257" s="578" t="str">
        <f t="shared" si="86"/>
        <v/>
      </c>
      <c r="AG257" s="578" t="str">
        <f t="shared" si="87"/>
        <v/>
      </c>
      <c r="AI257" s="578" t="str">
        <f t="shared" si="88"/>
        <v/>
      </c>
      <c r="AK257" s="578" t="str">
        <f t="shared" si="89"/>
        <v/>
      </c>
      <c r="AM257" s="578" t="str">
        <f t="shared" si="90"/>
        <v/>
      </c>
      <c r="AO257" s="578" t="str">
        <f t="shared" si="93"/>
        <v/>
      </c>
      <c r="AQ257" s="578" t="str">
        <f t="shared" si="91"/>
        <v/>
      </c>
    </row>
    <row r="258" spans="5:43">
      <c r="E258" s="578" t="str">
        <f t="shared" si="75"/>
        <v/>
      </c>
      <c r="G258" s="578" t="str">
        <f t="shared" si="75"/>
        <v/>
      </c>
      <c r="I258" s="578" t="str">
        <f t="shared" si="76"/>
        <v/>
      </c>
      <c r="K258" s="578" t="str">
        <f t="shared" si="77"/>
        <v/>
      </c>
      <c r="M258" s="578" t="str">
        <f t="shared" si="78"/>
        <v/>
      </c>
      <c r="O258" s="578" t="str">
        <f t="shared" si="79"/>
        <v/>
      </c>
      <c r="Q258" s="578" t="str">
        <f t="shared" si="80"/>
        <v/>
      </c>
      <c r="S258" s="578" t="str">
        <f t="shared" si="92"/>
        <v/>
      </c>
      <c r="U258" s="578" t="str">
        <f t="shared" si="81"/>
        <v/>
      </c>
      <c r="W258" s="578" t="str">
        <f t="shared" si="82"/>
        <v/>
      </c>
      <c r="Y258" s="578" t="str">
        <f t="shared" si="83"/>
        <v/>
      </c>
      <c r="AA258" s="578" t="str">
        <f t="shared" si="84"/>
        <v/>
      </c>
      <c r="AC258" s="578" t="str">
        <f t="shared" si="85"/>
        <v/>
      </c>
      <c r="AE258" s="578" t="str">
        <f t="shared" si="86"/>
        <v/>
      </c>
      <c r="AG258" s="578" t="str">
        <f t="shared" si="87"/>
        <v/>
      </c>
      <c r="AI258" s="578" t="str">
        <f t="shared" si="88"/>
        <v/>
      </c>
      <c r="AK258" s="578" t="str">
        <f t="shared" si="89"/>
        <v/>
      </c>
      <c r="AM258" s="578" t="str">
        <f t="shared" si="90"/>
        <v/>
      </c>
      <c r="AO258" s="578" t="str">
        <f t="shared" si="93"/>
        <v/>
      </c>
      <c r="AQ258" s="578" t="str">
        <f t="shared" si="91"/>
        <v/>
      </c>
    </row>
    <row r="259" spans="5:43">
      <c r="E259" s="578" t="str">
        <f t="shared" si="75"/>
        <v/>
      </c>
      <c r="G259" s="578" t="str">
        <f t="shared" si="75"/>
        <v/>
      </c>
      <c r="I259" s="578" t="str">
        <f t="shared" si="76"/>
        <v/>
      </c>
      <c r="K259" s="578" t="str">
        <f t="shared" si="77"/>
        <v/>
      </c>
      <c r="M259" s="578" t="str">
        <f t="shared" si="78"/>
        <v/>
      </c>
      <c r="O259" s="578" t="str">
        <f t="shared" si="79"/>
        <v/>
      </c>
      <c r="Q259" s="578" t="str">
        <f t="shared" si="80"/>
        <v/>
      </c>
      <c r="S259" s="578" t="str">
        <f t="shared" si="92"/>
        <v/>
      </c>
      <c r="U259" s="578" t="str">
        <f t="shared" si="81"/>
        <v/>
      </c>
      <c r="W259" s="578" t="str">
        <f t="shared" si="82"/>
        <v/>
      </c>
      <c r="Y259" s="578" t="str">
        <f t="shared" si="83"/>
        <v/>
      </c>
      <c r="AA259" s="578" t="str">
        <f t="shared" si="84"/>
        <v/>
      </c>
      <c r="AC259" s="578" t="str">
        <f t="shared" si="85"/>
        <v/>
      </c>
      <c r="AE259" s="578" t="str">
        <f t="shared" si="86"/>
        <v/>
      </c>
      <c r="AG259" s="578" t="str">
        <f t="shared" si="87"/>
        <v/>
      </c>
      <c r="AI259" s="578" t="str">
        <f t="shared" si="88"/>
        <v/>
      </c>
      <c r="AK259" s="578" t="str">
        <f t="shared" si="89"/>
        <v/>
      </c>
      <c r="AM259" s="578" t="str">
        <f t="shared" si="90"/>
        <v/>
      </c>
      <c r="AO259" s="578" t="str">
        <f t="shared" si="93"/>
        <v/>
      </c>
      <c r="AQ259" s="578" t="str">
        <f t="shared" si="91"/>
        <v/>
      </c>
    </row>
    <row r="260" spans="5:43">
      <c r="E260" s="578" t="str">
        <f t="shared" si="75"/>
        <v/>
      </c>
      <c r="G260" s="578" t="str">
        <f t="shared" si="75"/>
        <v/>
      </c>
      <c r="I260" s="578" t="str">
        <f t="shared" si="76"/>
        <v/>
      </c>
      <c r="K260" s="578" t="str">
        <f t="shared" si="77"/>
        <v/>
      </c>
      <c r="M260" s="578" t="str">
        <f t="shared" si="78"/>
        <v/>
      </c>
      <c r="O260" s="578" t="str">
        <f t="shared" si="79"/>
        <v/>
      </c>
      <c r="Q260" s="578" t="str">
        <f t="shared" si="80"/>
        <v/>
      </c>
      <c r="S260" s="578" t="str">
        <f t="shared" si="92"/>
        <v/>
      </c>
      <c r="U260" s="578" t="str">
        <f t="shared" si="81"/>
        <v/>
      </c>
      <c r="W260" s="578" t="str">
        <f t="shared" si="82"/>
        <v/>
      </c>
      <c r="Y260" s="578" t="str">
        <f t="shared" si="83"/>
        <v/>
      </c>
      <c r="AA260" s="578" t="str">
        <f t="shared" si="84"/>
        <v/>
      </c>
      <c r="AC260" s="578" t="str">
        <f t="shared" si="85"/>
        <v/>
      </c>
      <c r="AE260" s="578" t="str">
        <f t="shared" si="86"/>
        <v/>
      </c>
      <c r="AG260" s="578" t="str">
        <f t="shared" si="87"/>
        <v/>
      </c>
      <c r="AI260" s="578" t="str">
        <f t="shared" si="88"/>
        <v/>
      </c>
      <c r="AK260" s="578" t="str">
        <f t="shared" si="89"/>
        <v/>
      </c>
      <c r="AM260" s="578" t="str">
        <f t="shared" si="90"/>
        <v/>
      </c>
      <c r="AO260" s="578" t="str">
        <f t="shared" si="93"/>
        <v/>
      </c>
      <c r="AQ260" s="578" t="str">
        <f t="shared" si="91"/>
        <v/>
      </c>
    </row>
    <row r="261" spans="5:43">
      <c r="E261" s="578" t="str">
        <f t="shared" si="75"/>
        <v/>
      </c>
      <c r="G261" s="578" t="str">
        <f t="shared" si="75"/>
        <v/>
      </c>
      <c r="I261" s="578" t="str">
        <f t="shared" si="76"/>
        <v/>
      </c>
      <c r="K261" s="578" t="str">
        <f t="shared" si="77"/>
        <v/>
      </c>
      <c r="M261" s="578" t="str">
        <f t="shared" si="78"/>
        <v/>
      </c>
      <c r="O261" s="578" t="str">
        <f t="shared" si="79"/>
        <v/>
      </c>
      <c r="Q261" s="578" t="str">
        <f t="shared" si="80"/>
        <v/>
      </c>
      <c r="S261" s="578" t="str">
        <f t="shared" si="92"/>
        <v/>
      </c>
      <c r="U261" s="578" t="str">
        <f t="shared" si="81"/>
        <v/>
      </c>
      <c r="W261" s="578" t="str">
        <f t="shared" si="82"/>
        <v/>
      </c>
      <c r="Y261" s="578" t="str">
        <f t="shared" si="83"/>
        <v/>
      </c>
      <c r="AA261" s="578" t="str">
        <f t="shared" si="84"/>
        <v/>
      </c>
      <c r="AC261" s="578" t="str">
        <f t="shared" si="85"/>
        <v/>
      </c>
      <c r="AE261" s="578" t="str">
        <f t="shared" si="86"/>
        <v/>
      </c>
      <c r="AG261" s="578" t="str">
        <f t="shared" si="87"/>
        <v/>
      </c>
      <c r="AI261" s="578" t="str">
        <f t="shared" si="88"/>
        <v/>
      </c>
      <c r="AK261" s="578" t="str">
        <f t="shared" si="89"/>
        <v/>
      </c>
      <c r="AM261" s="578" t="str">
        <f t="shared" si="90"/>
        <v/>
      </c>
      <c r="AO261" s="578" t="str">
        <f t="shared" si="93"/>
        <v/>
      </c>
      <c r="AQ261" s="578" t="str">
        <f t="shared" si="91"/>
        <v/>
      </c>
    </row>
    <row r="262" spans="5:43">
      <c r="E262" s="578" t="str">
        <f t="shared" si="75"/>
        <v/>
      </c>
      <c r="G262" s="578" t="str">
        <f t="shared" si="75"/>
        <v/>
      </c>
      <c r="I262" s="578" t="str">
        <f t="shared" si="76"/>
        <v/>
      </c>
      <c r="K262" s="578" t="str">
        <f t="shared" si="77"/>
        <v/>
      </c>
      <c r="M262" s="578" t="str">
        <f t="shared" si="78"/>
        <v/>
      </c>
      <c r="O262" s="578" t="str">
        <f t="shared" si="79"/>
        <v/>
      </c>
      <c r="Q262" s="578" t="str">
        <f t="shared" si="80"/>
        <v/>
      </c>
      <c r="S262" s="578" t="str">
        <f t="shared" si="92"/>
        <v/>
      </c>
      <c r="U262" s="578" t="str">
        <f t="shared" si="81"/>
        <v/>
      </c>
      <c r="W262" s="578" t="str">
        <f t="shared" si="82"/>
        <v/>
      </c>
      <c r="Y262" s="578" t="str">
        <f t="shared" si="83"/>
        <v/>
      </c>
      <c r="AA262" s="578" t="str">
        <f t="shared" si="84"/>
        <v/>
      </c>
      <c r="AC262" s="578" t="str">
        <f t="shared" si="85"/>
        <v/>
      </c>
      <c r="AE262" s="578" t="str">
        <f t="shared" si="86"/>
        <v/>
      </c>
      <c r="AG262" s="578" t="str">
        <f t="shared" si="87"/>
        <v/>
      </c>
      <c r="AI262" s="578" t="str">
        <f t="shared" si="88"/>
        <v/>
      </c>
      <c r="AK262" s="578" t="str">
        <f t="shared" si="89"/>
        <v/>
      </c>
      <c r="AM262" s="578" t="str">
        <f t="shared" si="90"/>
        <v/>
      </c>
      <c r="AO262" s="578" t="str">
        <f t="shared" si="93"/>
        <v/>
      </c>
      <c r="AQ262" s="578" t="str">
        <f t="shared" si="91"/>
        <v/>
      </c>
    </row>
    <row r="263" spans="5:43">
      <c r="E263" s="578" t="str">
        <f t="shared" ref="E263:G294" si="94">IF(OR($B263=0,D263=0),"",D263/$B263)</f>
        <v/>
      </c>
      <c r="G263" s="578" t="str">
        <f t="shared" si="94"/>
        <v/>
      </c>
      <c r="I263" s="578" t="str">
        <f t="shared" si="76"/>
        <v/>
      </c>
      <c r="K263" s="578" t="str">
        <f t="shared" si="77"/>
        <v/>
      </c>
      <c r="M263" s="578" t="str">
        <f t="shared" si="78"/>
        <v/>
      </c>
      <c r="O263" s="578" t="str">
        <f t="shared" si="79"/>
        <v/>
      </c>
      <c r="Q263" s="578" t="str">
        <f t="shared" si="80"/>
        <v/>
      </c>
      <c r="S263" s="578" t="str">
        <f t="shared" si="92"/>
        <v/>
      </c>
      <c r="U263" s="578" t="str">
        <f t="shared" si="81"/>
        <v/>
      </c>
      <c r="W263" s="578" t="str">
        <f t="shared" si="82"/>
        <v/>
      </c>
      <c r="Y263" s="578" t="str">
        <f t="shared" si="83"/>
        <v/>
      </c>
      <c r="AA263" s="578" t="str">
        <f t="shared" si="84"/>
        <v/>
      </c>
      <c r="AC263" s="578" t="str">
        <f t="shared" si="85"/>
        <v/>
      </c>
      <c r="AE263" s="578" t="str">
        <f t="shared" si="86"/>
        <v/>
      </c>
      <c r="AG263" s="578" t="str">
        <f t="shared" si="87"/>
        <v/>
      </c>
      <c r="AI263" s="578" t="str">
        <f t="shared" si="88"/>
        <v/>
      </c>
      <c r="AK263" s="578" t="str">
        <f t="shared" si="89"/>
        <v/>
      </c>
      <c r="AM263" s="578" t="str">
        <f t="shared" si="90"/>
        <v/>
      </c>
      <c r="AO263" s="578" t="str">
        <f t="shared" si="93"/>
        <v/>
      </c>
      <c r="AQ263" s="578" t="str">
        <f t="shared" si="91"/>
        <v/>
      </c>
    </row>
    <row r="264" spans="5:43">
      <c r="E264" s="578" t="str">
        <f t="shared" si="94"/>
        <v/>
      </c>
      <c r="G264" s="578" t="str">
        <f t="shared" si="94"/>
        <v/>
      </c>
      <c r="I264" s="578" t="str">
        <f t="shared" si="76"/>
        <v/>
      </c>
      <c r="K264" s="578" t="str">
        <f t="shared" si="77"/>
        <v/>
      </c>
      <c r="M264" s="578" t="str">
        <f t="shared" si="78"/>
        <v/>
      </c>
      <c r="O264" s="578" t="str">
        <f t="shared" si="79"/>
        <v/>
      </c>
      <c r="Q264" s="578" t="str">
        <f t="shared" si="80"/>
        <v/>
      </c>
      <c r="S264" s="578" t="str">
        <f t="shared" si="92"/>
        <v/>
      </c>
      <c r="U264" s="578" t="str">
        <f t="shared" si="81"/>
        <v/>
      </c>
      <c r="W264" s="578" t="str">
        <f t="shared" si="82"/>
        <v/>
      </c>
      <c r="Y264" s="578" t="str">
        <f t="shared" si="83"/>
        <v/>
      </c>
      <c r="AA264" s="578" t="str">
        <f t="shared" si="84"/>
        <v/>
      </c>
      <c r="AC264" s="578" t="str">
        <f t="shared" si="85"/>
        <v/>
      </c>
      <c r="AE264" s="578" t="str">
        <f t="shared" si="86"/>
        <v/>
      </c>
      <c r="AG264" s="578" t="str">
        <f t="shared" si="87"/>
        <v/>
      </c>
      <c r="AI264" s="578" t="str">
        <f t="shared" si="88"/>
        <v/>
      </c>
      <c r="AK264" s="578" t="str">
        <f t="shared" si="89"/>
        <v/>
      </c>
      <c r="AM264" s="578" t="str">
        <f t="shared" si="90"/>
        <v/>
      </c>
      <c r="AO264" s="578" t="str">
        <f t="shared" si="93"/>
        <v/>
      </c>
      <c r="AQ264" s="578" t="str">
        <f t="shared" si="91"/>
        <v/>
      </c>
    </row>
    <row r="265" spans="5:43">
      <c r="E265" s="578" t="str">
        <f t="shared" si="94"/>
        <v/>
      </c>
      <c r="G265" s="578" t="str">
        <f t="shared" si="94"/>
        <v/>
      </c>
      <c r="I265" s="578" t="str">
        <f t="shared" si="76"/>
        <v/>
      </c>
      <c r="K265" s="578" t="str">
        <f t="shared" si="77"/>
        <v/>
      </c>
      <c r="M265" s="578" t="str">
        <f t="shared" si="78"/>
        <v/>
      </c>
      <c r="O265" s="578" t="str">
        <f t="shared" si="79"/>
        <v/>
      </c>
      <c r="Q265" s="578" t="str">
        <f t="shared" si="80"/>
        <v/>
      </c>
      <c r="S265" s="578" t="str">
        <f t="shared" si="92"/>
        <v/>
      </c>
      <c r="U265" s="578" t="str">
        <f t="shared" si="81"/>
        <v/>
      </c>
      <c r="W265" s="578" t="str">
        <f t="shared" si="82"/>
        <v/>
      </c>
      <c r="Y265" s="578" t="str">
        <f t="shared" si="83"/>
        <v/>
      </c>
      <c r="AA265" s="578" t="str">
        <f t="shared" si="84"/>
        <v/>
      </c>
      <c r="AC265" s="578" t="str">
        <f t="shared" si="85"/>
        <v/>
      </c>
      <c r="AE265" s="578" t="str">
        <f t="shared" si="86"/>
        <v/>
      </c>
      <c r="AG265" s="578" t="str">
        <f t="shared" si="87"/>
        <v/>
      </c>
      <c r="AI265" s="578" t="str">
        <f t="shared" si="88"/>
        <v/>
      </c>
      <c r="AK265" s="578" t="str">
        <f t="shared" si="89"/>
        <v/>
      </c>
      <c r="AM265" s="578" t="str">
        <f t="shared" si="90"/>
        <v/>
      </c>
      <c r="AO265" s="578" t="str">
        <f t="shared" si="93"/>
        <v/>
      </c>
      <c r="AQ265" s="578" t="str">
        <f t="shared" si="91"/>
        <v/>
      </c>
    </row>
    <row r="266" spans="5:43">
      <c r="E266" s="578" t="str">
        <f t="shared" si="94"/>
        <v/>
      </c>
      <c r="G266" s="578" t="str">
        <f t="shared" si="94"/>
        <v/>
      </c>
      <c r="I266" s="578" t="str">
        <f t="shared" si="76"/>
        <v/>
      </c>
      <c r="K266" s="578" t="str">
        <f t="shared" si="77"/>
        <v/>
      </c>
      <c r="M266" s="578" t="str">
        <f t="shared" si="78"/>
        <v/>
      </c>
      <c r="O266" s="578" t="str">
        <f t="shared" si="79"/>
        <v/>
      </c>
      <c r="Q266" s="578" t="str">
        <f t="shared" si="80"/>
        <v/>
      </c>
      <c r="S266" s="578" t="str">
        <f t="shared" si="92"/>
        <v/>
      </c>
      <c r="U266" s="578" t="str">
        <f t="shared" si="81"/>
        <v/>
      </c>
      <c r="W266" s="578" t="str">
        <f t="shared" si="82"/>
        <v/>
      </c>
      <c r="Y266" s="578" t="str">
        <f t="shared" si="83"/>
        <v/>
      </c>
      <c r="AA266" s="578" t="str">
        <f t="shared" si="84"/>
        <v/>
      </c>
      <c r="AC266" s="578" t="str">
        <f t="shared" si="85"/>
        <v/>
      </c>
      <c r="AE266" s="578" t="str">
        <f t="shared" si="86"/>
        <v/>
      </c>
      <c r="AG266" s="578" t="str">
        <f t="shared" si="87"/>
        <v/>
      </c>
      <c r="AI266" s="578" t="str">
        <f t="shared" si="88"/>
        <v/>
      </c>
      <c r="AK266" s="578" t="str">
        <f t="shared" si="89"/>
        <v/>
      </c>
      <c r="AM266" s="578" t="str">
        <f t="shared" si="90"/>
        <v/>
      </c>
      <c r="AO266" s="578" t="str">
        <f t="shared" si="93"/>
        <v/>
      </c>
      <c r="AQ266" s="578" t="str">
        <f t="shared" si="91"/>
        <v/>
      </c>
    </row>
    <row r="267" spans="5:43">
      <c r="E267" s="578" t="str">
        <f t="shared" si="94"/>
        <v/>
      </c>
      <c r="G267" s="578" t="str">
        <f t="shared" si="94"/>
        <v/>
      </c>
      <c r="I267" s="578" t="str">
        <f t="shared" si="76"/>
        <v/>
      </c>
      <c r="K267" s="578" t="str">
        <f t="shared" si="77"/>
        <v/>
      </c>
      <c r="M267" s="578" t="str">
        <f t="shared" si="78"/>
        <v/>
      </c>
      <c r="O267" s="578" t="str">
        <f t="shared" si="79"/>
        <v/>
      </c>
      <c r="Q267" s="578" t="str">
        <f t="shared" si="80"/>
        <v/>
      </c>
      <c r="S267" s="578" t="str">
        <f t="shared" si="92"/>
        <v/>
      </c>
      <c r="U267" s="578" t="str">
        <f t="shared" si="81"/>
        <v/>
      </c>
      <c r="W267" s="578" t="str">
        <f t="shared" si="82"/>
        <v/>
      </c>
      <c r="Y267" s="578" t="str">
        <f t="shared" si="83"/>
        <v/>
      </c>
      <c r="AA267" s="578" t="str">
        <f t="shared" si="84"/>
        <v/>
      </c>
      <c r="AC267" s="578" t="str">
        <f t="shared" si="85"/>
        <v/>
      </c>
      <c r="AE267" s="578" t="str">
        <f t="shared" si="86"/>
        <v/>
      </c>
      <c r="AG267" s="578" t="str">
        <f t="shared" si="87"/>
        <v/>
      </c>
      <c r="AI267" s="578" t="str">
        <f t="shared" si="88"/>
        <v/>
      </c>
      <c r="AK267" s="578" t="str">
        <f t="shared" si="89"/>
        <v/>
      </c>
      <c r="AM267" s="578" t="str">
        <f t="shared" si="90"/>
        <v/>
      </c>
      <c r="AO267" s="578" t="str">
        <f t="shared" si="93"/>
        <v/>
      </c>
      <c r="AQ267" s="578" t="str">
        <f t="shared" si="91"/>
        <v/>
      </c>
    </row>
    <row r="268" spans="5:43">
      <c r="E268" s="578" t="str">
        <f t="shared" si="94"/>
        <v/>
      </c>
      <c r="G268" s="578" t="str">
        <f t="shared" si="94"/>
        <v/>
      </c>
      <c r="I268" s="578" t="str">
        <f t="shared" si="76"/>
        <v/>
      </c>
      <c r="K268" s="578" t="str">
        <f t="shared" si="77"/>
        <v/>
      </c>
      <c r="M268" s="578" t="str">
        <f t="shared" si="78"/>
        <v/>
      </c>
      <c r="O268" s="578" t="str">
        <f t="shared" si="79"/>
        <v/>
      </c>
      <c r="Q268" s="578" t="str">
        <f t="shared" si="80"/>
        <v/>
      </c>
      <c r="S268" s="578" t="str">
        <f t="shared" si="92"/>
        <v/>
      </c>
      <c r="U268" s="578" t="str">
        <f t="shared" si="81"/>
        <v/>
      </c>
      <c r="W268" s="578" t="str">
        <f t="shared" si="82"/>
        <v/>
      </c>
      <c r="Y268" s="578" t="str">
        <f t="shared" si="83"/>
        <v/>
      </c>
      <c r="AA268" s="578" t="str">
        <f t="shared" si="84"/>
        <v/>
      </c>
      <c r="AC268" s="578" t="str">
        <f t="shared" si="85"/>
        <v/>
      </c>
      <c r="AE268" s="578" t="str">
        <f t="shared" si="86"/>
        <v/>
      </c>
      <c r="AG268" s="578" t="str">
        <f t="shared" si="87"/>
        <v/>
      </c>
      <c r="AI268" s="578" t="str">
        <f t="shared" si="88"/>
        <v/>
      </c>
      <c r="AK268" s="578" t="str">
        <f t="shared" si="89"/>
        <v/>
      </c>
      <c r="AM268" s="578" t="str">
        <f t="shared" si="90"/>
        <v/>
      </c>
      <c r="AO268" s="578" t="str">
        <f t="shared" si="93"/>
        <v/>
      </c>
      <c r="AQ268" s="578" t="str">
        <f t="shared" si="91"/>
        <v/>
      </c>
    </row>
    <row r="269" spans="5:43">
      <c r="E269" s="578" t="str">
        <f t="shared" si="94"/>
        <v/>
      </c>
      <c r="G269" s="578" t="str">
        <f t="shared" si="94"/>
        <v/>
      </c>
      <c r="I269" s="578" t="str">
        <f t="shared" si="76"/>
        <v/>
      </c>
      <c r="K269" s="578" t="str">
        <f t="shared" si="77"/>
        <v/>
      </c>
      <c r="M269" s="578" t="str">
        <f t="shared" si="78"/>
        <v/>
      </c>
      <c r="O269" s="578" t="str">
        <f t="shared" si="79"/>
        <v/>
      </c>
      <c r="Q269" s="578" t="str">
        <f t="shared" si="80"/>
        <v/>
      </c>
      <c r="S269" s="578" t="str">
        <f t="shared" si="92"/>
        <v/>
      </c>
      <c r="U269" s="578" t="str">
        <f t="shared" si="81"/>
        <v/>
      </c>
      <c r="W269" s="578" t="str">
        <f t="shared" si="82"/>
        <v/>
      </c>
      <c r="Y269" s="578" t="str">
        <f t="shared" si="83"/>
        <v/>
      </c>
      <c r="AA269" s="578" t="str">
        <f t="shared" si="84"/>
        <v/>
      </c>
      <c r="AC269" s="578" t="str">
        <f t="shared" si="85"/>
        <v/>
      </c>
      <c r="AE269" s="578" t="str">
        <f t="shared" si="86"/>
        <v/>
      </c>
      <c r="AG269" s="578" t="str">
        <f t="shared" si="87"/>
        <v/>
      </c>
      <c r="AI269" s="578" t="str">
        <f t="shared" si="88"/>
        <v/>
      </c>
      <c r="AK269" s="578" t="str">
        <f t="shared" si="89"/>
        <v/>
      </c>
      <c r="AM269" s="578" t="str">
        <f t="shared" si="90"/>
        <v/>
      </c>
      <c r="AO269" s="578" t="str">
        <f t="shared" si="93"/>
        <v/>
      </c>
      <c r="AQ269" s="578" t="str">
        <f t="shared" si="91"/>
        <v/>
      </c>
    </row>
    <row r="270" spans="5:43">
      <c r="E270" s="578" t="str">
        <f t="shared" si="94"/>
        <v/>
      </c>
      <c r="G270" s="578" t="str">
        <f t="shared" si="94"/>
        <v/>
      </c>
      <c r="I270" s="578" t="str">
        <f t="shared" si="76"/>
        <v/>
      </c>
      <c r="K270" s="578" t="str">
        <f t="shared" si="77"/>
        <v/>
      </c>
      <c r="M270" s="578" t="str">
        <f t="shared" si="78"/>
        <v/>
      </c>
      <c r="O270" s="578" t="str">
        <f t="shared" si="79"/>
        <v/>
      </c>
      <c r="Q270" s="578" t="str">
        <f t="shared" si="80"/>
        <v/>
      </c>
      <c r="S270" s="578" t="str">
        <f t="shared" si="92"/>
        <v/>
      </c>
      <c r="U270" s="578" t="str">
        <f t="shared" si="81"/>
        <v/>
      </c>
      <c r="W270" s="578" t="str">
        <f t="shared" si="82"/>
        <v/>
      </c>
      <c r="Y270" s="578" t="str">
        <f t="shared" si="83"/>
        <v/>
      </c>
      <c r="AA270" s="578" t="str">
        <f t="shared" si="84"/>
        <v/>
      </c>
      <c r="AC270" s="578" t="str">
        <f t="shared" si="85"/>
        <v/>
      </c>
      <c r="AE270" s="578" t="str">
        <f t="shared" si="86"/>
        <v/>
      </c>
      <c r="AG270" s="578" t="str">
        <f t="shared" si="87"/>
        <v/>
      </c>
      <c r="AI270" s="578" t="str">
        <f t="shared" si="88"/>
        <v/>
      </c>
      <c r="AK270" s="578" t="str">
        <f t="shared" si="89"/>
        <v/>
      </c>
      <c r="AM270" s="578" t="str">
        <f t="shared" si="90"/>
        <v/>
      </c>
      <c r="AO270" s="578" t="str">
        <f t="shared" si="93"/>
        <v/>
      </c>
      <c r="AQ270" s="578" t="str">
        <f t="shared" si="91"/>
        <v/>
      </c>
    </row>
    <row r="271" spans="5:43">
      <c r="E271" s="578" t="str">
        <f t="shared" si="94"/>
        <v/>
      </c>
      <c r="G271" s="578" t="str">
        <f t="shared" si="94"/>
        <v/>
      </c>
      <c r="I271" s="578" t="str">
        <f t="shared" si="76"/>
        <v/>
      </c>
      <c r="K271" s="578" t="str">
        <f t="shared" si="77"/>
        <v/>
      </c>
      <c r="M271" s="578" t="str">
        <f t="shared" si="78"/>
        <v/>
      </c>
      <c r="O271" s="578" t="str">
        <f t="shared" si="79"/>
        <v/>
      </c>
      <c r="Q271" s="578" t="str">
        <f t="shared" si="80"/>
        <v/>
      </c>
      <c r="S271" s="578" t="str">
        <f t="shared" si="92"/>
        <v/>
      </c>
      <c r="U271" s="578" t="str">
        <f t="shared" si="81"/>
        <v/>
      </c>
      <c r="W271" s="578" t="str">
        <f t="shared" si="82"/>
        <v/>
      </c>
      <c r="Y271" s="578" t="str">
        <f t="shared" si="83"/>
        <v/>
      </c>
      <c r="AA271" s="578" t="str">
        <f t="shared" si="84"/>
        <v/>
      </c>
      <c r="AC271" s="578" t="str">
        <f t="shared" si="85"/>
        <v/>
      </c>
      <c r="AE271" s="578" t="str">
        <f t="shared" si="86"/>
        <v/>
      </c>
      <c r="AG271" s="578" t="str">
        <f t="shared" si="87"/>
        <v/>
      </c>
      <c r="AI271" s="578" t="str">
        <f t="shared" si="88"/>
        <v/>
      </c>
      <c r="AK271" s="578" t="str">
        <f t="shared" si="89"/>
        <v/>
      </c>
      <c r="AM271" s="578" t="str">
        <f t="shared" si="90"/>
        <v/>
      </c>
      <c r="AO271" s="578" t="str">
        <f t="shared" si="93"/>
        <v/>
      </c>
      <c r="AQ271" s="578" t="str">
        <f t="shared" si="91"/>
        <v/>
      </c>
    </row>
    <row r="272" spans="5:43">
      <c r="E272" s="578" t="str">
        <f t="shared" si="94"/>
        <v/>
      </c>
      <c r="G272" s="578" t="str">
        <f t="shared" si="94"/>
        <v/>
      </c>
      <c r="I272" s="578" t="str">
        <f t="shared" si="76"/>
        <v/>
      </c>
      <c r="K272" s="578" t="str">
        <f t="shared" si="77"/>
        <v/>
      </c>
      <c r="M272" s="578" t="str">
        <f t="shared" si="78"/>
        <v/>
      </c>
      <c r="O272" s="578" t="str">
        <f t="shared" si="79"/>
        <v/>
      </c>
      <c r="Q272" s="578" t="str">
        <f t="shared" si="80"/>
        <v/>
      </c>
      <c r="S272" s="578" t="str">
        <f t="shared" si="92"/>
        <v/>
      </c>
      <c r="U272" s="578" t="str">
        <f t="shared" si="81"/>
        <v/>
      </c>
      <c r="W272" s="578" t="str">
        <f t="shared" si="82"/>
        <v/>
      </c>
      <c r="Y272" s="578" t="str">
        <f t="shared" si="83"/>
        <v/>
      </c>
      <c r="AA272" s="578" t="str">
        <f t="shared" si="84"/>
        <v/>
      </c>
      <c r="AC272" s="578" t="str">
        <f t="shared" si="85"/>
        <v/>
      </c>
      <c r="AE272" s="578" t="str">
        <f t="shared" si="86"/>
        <v/>
      </c>
      <c r="AG272" s="578" t="str">
        <f t="shared" si="87"/>
        <v/>
      </c>
      <c r="AI272" s="578" t="str">
        <f t="shared" si="88"/>
        <v/>
      </c>
      <c r="AK272" s="578" t="str">
        <f t="shared" si="89"/>
        <v/>
      </c>
      <c r="AM272" s="578" t="str">
        <f t="shared" si="90"/>
        <v/>
      </c>
      <c r="AO272" s="578" t="str">
        <f t="shared" si="93"/>
        <v/>
      </c>
      <c r="AQ272" s="578" t="str">
        <f t="shared" si="91"/>
        <v/>
      </c>
    </row>
    <row r="273" spans="5:43">
      <c r="E273" s="578" t="str">
        <f t="shared" si="94"/>
        <v/>
      </c>
      <c r="G273" s="578" t="str">
        <f t="shared" si="94"/>
        <v/>
      </c>
      <c r="I273" s="578" t="str">
        <f t="shared" si="76"/>
        <v/>
      </c>
      <c r="K273" s="578" t="str">
        <f t="shared" si="77"/>
        <v/>
      </c>
      <c r="M273" s="578" t="str">
        <f t="shared" si="78"/>
        <v/>
      </c>
      <c r="O273" s="578" t="str">
        <f t="shared" si="79"/>
        <v/>
      </c>
      <c r="Q273" s="578" t="str">
        <f t="shared" si="80"/>
        <v/>
      </c>
      <c r="S273" s="578" t="str">
        <f t="shared" si="92"/>
        <v/>
      </c>
      <c r="U273" s="578" t="str">
        <f t="shared" si="81"/>
        <v/>
      </c>
      <c r="W273" s="578" t="str">
        <f t="shared" si="82"/>
        <v/>
      </c>
      <c r="Y273" s="578" t="str">
        <f t="shared" si="83"/>
        <v/>
      </c>
      <c r="AA273" s="578" t="str">
        <f t="shared" si="84"/>
        <v/>
      </c>
      <c r="AC273" s="578" t="str">
        <f t="shared" si="85"/>
        <v/>
      </c>
      <c r="AE273" s="578" t="str">
        <f t="shared" si="86"/>
        <v/>
      </c>
      <c r="AG273" s="578" t="str">
        <f t="shared" si="87"/>
        <v/>
      </c>
      <c r="AI273" s="578" t="str">
        <f t="shared" si="88"/>
        <v/>
      </c>
      <c r="AK273" s="578" t="str">
        <f t="shared" si="89"/>
        <v/>
      </c>
      <c r="AM273" s="578" t="str">
        <f t="shared" si="90"/>
        <v/>
      </c>
      <c r="AO273" s="578" t="str">
        <f t="shared" si="93"/>
        <v/>
      </c>
      <c r="AQ273" s="578" t="str">
        <f t="shared" si="91"/>
        <v/>
      </c>
    </row>
    <row r="274" spans="5:43">
      <c r="E274" s="578" t="str">
        <f t="shared" si="94"/>
        <v/>
      </c>
      <c r="G274" s="578" t="str">
        <f t="shared" si="94"/>
        <v/>
      </c>
      <c r="I274" s="578" t="str">
        <f t="shared" si="76"/>
        <v/>
      </c>
      <c r="K274" s="578" t="str">
        <f t="shared" si="77"/>
        <v/>
      </c>
      <c r="M274" s="578" t="str">
        <f t="shared" si="78"/>
        <v/>
      </c>
      <c r="O274" s="578" t="str">
        <f t="shared" si="79"/>
        <v/>
      </c>
      <c r="Q274" s="578" t="str">
        <f t="shared" si="80"/>
        <v/>
      </c>
      <c r="S274" s="578" t="str">
        <f t="shared" si="92"/>
        <v/>
      </c>
      <c r="U274" s="578" t="str">
        <f t="shared" si="81"/>
        <v/>
      </c>
      <c r="W274" s="578" t="str">
        <f t="shared" si="82"/>
        <v/>
      </c>
      <c r="Y274" s="578" t="str">
        <f t="shared" si="83"/>
        <v/>
      </c>
      <c r="AA274" s="578" t="str">
        <f t="shared" si="84"/>
        <v/>
      </c>
      <c r="AC274" s="578" t="str">
        <f t="shared" si="85"/>
        <v/>
      </c>
      <c r="AE274" s="578" t="str">
        <f t="shared" si="86"/>
        <v/>
      </c>
      <c r="AG274" s="578" t="str">
        <f t="shared" si="87"/>
        <v/>
      </c>
      <c r="AI274" s="578" t="str">
        <f t="shared" si="88"/>
        <v/>
      </c>
      <c r="AK274" s="578" t="str">
        <f t="shared" si="89"/>
        <v/>
      </c>
      <c r="AM274" s="578" t="str">
        <f t="shared" si="90"/>
        <v/>
      </c>
      <c r="AO274" s="578" t="str">
        <f t="shared" si="93"/>
        <v/>
      </c>
      <c r="AQ274" s="578" t="str">
        <f t="shared" si="91"/>
        <v/>
      </c>
    </row>
    <row r="275" spans="5:43">
      <c r="E275" s="578" t="str">
        <f t="shared" si="94"/>
        <v/>
      </c>
      <c r="G275" s="578" t="str">
        <f t="shared" si="94"/>
        <v/>
      </c>
      <c r="I275" s="578" t="str">
        <f t="shared" si="76"/>
        <v/>
      </c>
      <c r="K275" s="578" t="str">
        <f t="shared" si="77"/>
        <v/>
      </c>
      <c r="M275" s="578" t="str">
        <f t="shared" si="78"/>
        <v/>
      </c>
      <c r="O275" s="578" t="str">
        <f t="shared" si="79"/>
        <v/>
      </c>
      <c r="Q275" s="578" t="str">
        <f t="shared" si="80"/>
        <v/>
      </c>
      <c r="S275" s="578" t="str">
        <f t="shared" si="92"/>
        <v/>
      </c>
      <c r="U275" s="578" t="str">
        <f t="shared" si="81"/>
        <v/>
      </c>
      <c r="W275" s="578" t="str">
        <f t="shared" si="82"/>
        <v/>
      </c>
      <c r="Y275" s="578" t="str">
        <f t="shared" si="83"/>
        <v/>
      </c>
      <c r="AA275" s="578" t="str">
        <f t="shared" si="84"/>
        <v/>
      </c>
      <c r="AC275" s="578" t="str">
        <f t="shared" si="85"/>
        <v/>
      </c>
      <c r="AE275" s="578" t="str">
        <f t="shared" si="86"/>
        <v/>
      </c>
      <c r="AG275" s="578" t="str">
        <f t="shared" si="87"/>
        <v/>
      </c>
      <c r="AI275" s="578" t="str">
        <f t="shared" si="88"/>
        <v/>
      </c>
      <c r="AK275" s="578" t="str">
        <f t="shared" si="89"/>
        <v/>
      </c>
      <c r="AM275" s="578" t="str">
        <f t="shared" si="90"/>
        <v/>
      </c>
      <c r="AO275" s="578" t="str">
        <f t="shared" si="93"/>
        <v/>
      </c>
      <c r="AQ275" s="578" t="str">
        <f t="shared" si="91"/>
        <v/>
      </c>
    </row>
    <row r="276" spans="5:43">
      <c r="E276" s="578" t="str">
        <f t="shared" si="94"/>
        <v/>
      </c>
      <c r="G276" s="578" t="str">
        <f t="shared" si="94"/>
        <v/>
      </c>
      <c r="I276" s="578" t="str">
        <f t="shared" si="76"/>
        <v/>
      </c>
      <c r="K276" s="578" t="str">
        <f t="shared" si="77"/>
        <v/>
      </c>
      <c r="M276" s="578" t="str">
        <f t="shared" si="78"/>
        <v/>
      </c>
      <c r="O276" s="578" t="str">
        <f t="shared" si="79"/>
        <v/>
      </c>
      <c r="Q276" s="578" t="str">
        <f t="shared" si="80"/>
        <v/>
      </c>
      <c r="S276" s="578" t="str">
        <f t="shared" si="92"/>
        <v/>
      </c>
      <c r="U276" s="578" t="str">
        <f t="shared" si="81"/>
        <v/>
      </c>
      <c r="W276" s="578" t="str">
        <f t="shared" si="82"/>
        <v/>
      </c>
      <c r="Y276" s="578" t="str">
        <f t="shared" si="83"/>
        <v/>
      </c>
      <c r="AA276" s="578" t="str">
        <f t="shared" si="84"/>
        <v/>
      </c>
      <c r="AC276" s="578" t="str">
        <f t="shared" si="85"/>
        <v/>
      </c>
      <c r="AE276" s="578" t="str">
        <f t="shared" si="86"/>
        <v/>
      </c>
      <c r="AG276" s="578" t="str">
        <f t="shared" si="87"/>
        <v/>
      </c>
      <c r="AI276" s="578" t="str">
        <f t="shared" si="88"/>
        <v/>
      </c>
      <c r="AK276" s="578" t="str">
        <f t="shared" si="89"/>
        <v/>
      </c>
      <c r="AM276" s="578" t="str">
        <f t="shared" si="90"/>
        <v/>
      </c>
      <c r="AO276" s="578" t="str">
        <f t="shared" si="93"/>
        <v/>
      </c>
      <c r="AQ276" s="578" t="str">
        <f t="shared" si="91"/>
        <v/>
      </c>
    </row>
    <row r="277" spans="5:43">
      <c r="E277" s="578" t="str">
        <f t="shared" si="94"/>
        <v/>
      </c>
      <c r="G277" s="578" t="str">
        <f t="shared" si="94"/>
        <v/>
      </c>
      <c r="I277" s="578" t="str">
        <f t="shared" si="76"/>
        <v/>
      </c>
      <c r="K277" s="578" t="str">
        <f t="shared" si="77"/>
        <v/>
      </c>
      <c r="M277" s="578" t="str">
        <f t="shared" si="78"/>
        <v/>
      </c>
      <c r="O277" s="578" t="str">
        <f t="shared" si="79"/>
        <v/>
      </c>
      <c r="Q277" s="578" t="str">
        <f t="shared" si="80"/>
        <v/>
      </c>
      <c r="S277" s="578" t="str">
        <f t="shared" si="92"/>
        <v/>
      </c>
      <c r="U277" s="578" t="str">
        <f t="shared" si="81"/>
        <v/>
      </c>
      <c r="W277" s="578" t="str">
        <f t="shared" si="82"/>
        <v/>
      </c>
      <c r="Y277" s="578" t="str">
        <f t="shared" si="83"/>
        <v/>
      </c>
      <c r="AA277" s="578" t="str">
        <f t="shared" si="84"/>
        <v/>
      </c>
      <c r="AC277" s="578" t="str">
        <f t="shared" si="85"/>
        <v/>
      </c>
      <c r="AE277" s="578" t="str">
        <f t="shared" si="86"/>
        <v/>
      </c>
      <c r="AG277" s="578" t="str">
        <f t="shared" si="87"/>
        <v/>
      </c>
      <c r="AI277" s="578" t="str">
        <f t="shared" si="88"/>
        <v/>
      </c>
      <c r="AK277" s="578" t="str">
        <f t="shared" si="89"/>
        <v/>
      </c>
      <c r="AM277" s="578" t="str">
        <f t="shared" si="90"/>
        <v/>
      </c>
      <c r="AO277" s="578" t="str">
        <f t="shared" si="93"/>
        <v/>
      </c>
      <c r="AQ277" s="578" t="str">
        <f t="shared" si="91"/>
        <v/>
      </c>
    </row>
    <row r="278" spans="5:43">
      <c r="E278" s="578" t="str">
        <f t="shared" si="94"/>
        <v/>
      </c>
      <c r="G278" s="578" t="str">
        <f t="shared" si="94"/>
        <v/>
      </c>
      <c r="I278" s="578" t="str">
        <f t="shared" si="76"/>
        <v/>
      </c>
      <c r="K278" s="578" t="str">
        <f t="shared" si="77"/>
        <v/>
      </c>
      <c r="M278" s="578" t="str">
        <f t="shared" si="78"/>
        <v/>
      </c>
      <c r="O278" s="578" t="str">
        <f t="shared" si="79"/>
        <v/>
      </c>
      <c r="Q278" s="578" t="str">
        <f t="shared" si="80"/>
        <v/>
      </c>
      <c r="S278" s="578" t="str">
        <f t="shared" si="92"/>
        <v/>
      </c>
      <c r="U278" s="578" t="str">
        <f t="shared" si="81"/>
        <v/>
      </c>
      <c r="W278" s="578" t="str">
        <f t="shared" si="82"/>
        <v/>
      </c>
      <c r="Y278" s="578" t="str">
        <f t="shared" si="83"/>
        <v/>
      </c>
      <c r="AA278" s="578" t="str">
        <f t="shared" si="84"/>
        <v/>
      </c>
      <c r="AC278" s="578" t="str">
        <f t="shared" si="85"/>
        <v/>
      </c>
      <c r="AE278" s="578" t="str">
        <f t="shared" si="86"/>
        <v/>
      </c>
      <c r="AG278" s="578" t="str">
        <f t="shared" si="87"/>
        <v/>
      </c>
      <c r="AI278" s="578" t="str">
        <f t="shared" si="88"/>
        <v/>
      </c>
      <c r="AK278" s="578" t="str">
        <f t="shared" si="89"/>
        <v/>
      </c>
      <c r="AM278" s="578" t="str">
        <f t="shared" si="90"/>
        <v/>
      </c>
      <c r="AO278" s="578" t="str">
        <f t="shared" si="93"/>
        <v/>
      </c>
      <c r="AQ278" s="578" t="str">
        <f t="shared" si="91"/>
        <v/>
      </c>
    </row>
    <row r="279" spans="5:43">
      <c r="E279" s="578" t="str">
        <f t="shared" si="94"/>
        <v/>
      </c>
      <c r="G279" s="578" t="str">
        <f t="shared" si="94"/>
        <v/>
      </c>
      <c r="I279" s="578" t="str">
        <f t="shared" si="76"/>
        <v/>
      </c>
      <c r="K279" s="578" t="str">
        <f t="shared" si="77"/>
        <v/>
      </c>
      <c r="M279" s="578" t="str">
        <f t="shared" si="78"/>
        <v/>
      </c>
      <c r="O279" s="578" t="str">
        <f t="shared" si="79"/>
        <v/>
      </c>
      <c r="Q279" s="578" t="str">
        <f t="shared" si="80"/>
        <v/>
      </c>
      <c r="S279" s="578" t="str">
        <f t="shared" si="92"/>
        <v/>
      </c>
      <c r="U279" s="578" t="str">
        <f t="shared" si="81"/>
        <v/>
      </c>
      <c r="W279" s="578" t="str">
        <f t="shared" si="82"/>
        <v/>
      </c>
      <c r="Y279" s="578" t="str">
        <f t="shared" si="83"/>
        <v/>
      </c>
      <c r="AA279" s="578" t="str">
        <f t="shared" si="84"/>
        <v/>
      </c>
      <c r="AC279" s="578" t="str">
        <f t="shared" si="85"/>
        <v/>
      </c>
      <c r="AE279" s="578" t="str">
        <f t="shared" si="86"/>
        <v/>
      </c>
      <c r="AG279" s="578" t="str">
        <f t="shared" si="87"/>
        <v/>
      </c>
      <c r="AI279" s="578" t="str">
        <f t="shared" si="88"/>
        <v/>
      </c>
      <c r="AK279" s="578" t="str">
        <f t="shared" si="89"/>
        <v/>
      </c>
      <c r="AM279" s="578" t="str">
        <f t="shared" si="90"/>
        <v/>
      </c>
      <c r="AO279" s="578" t="str">
        <f t="shared" si="93"/>
        <v/>
      </c>
      <c r="AQ279" s="578" t="str">
        <f t="shared" si="91"/>
        <v/>
      </c>
    </row>
    <row r="280" spans="5:43">
      <c r="E280" s="578" t="str">
        <f t="shared" si="94"/>
        <v/>
      </c>
      <c r="G280" s="578" t="str">
        <f t="shared" si="94"/>
        <v/>
      </c>
      <c r="I280" s="578" t="str">
        <f t="shared" si="76"/>
        <v/>
      </c>
      <c r="K280" s="578" t="str">
        <f t="shared" si="77"/>
        <v/>
      </c>
      <c r="M280" s="578" t="str">
        <f t="shared" si="78"/>
        <v/>
      </c>
      <c r="O280" s="578" t="str">
        <f t="shared" si="79"/>
        <v/>
      </c>
      <c r="Q280" s="578" t="str">
        <f t="shared" si="80"/>
        <v/>
      </c>
      <c r="S280" s="578" t="str">
        <f t="shared" si="92"/>
        <v/>
      </c>
      <c r="U280" s="578" t="str">
        <f t="shared" si="81"/>
        <v/>
      </c>
      <c r="W280" s="578" t="str">
        <f t="shared" si="82"/>
        <v/>
      </c>
      <c r="Y280" s="578" t="str">
        <f t="shared" si="83"/>
        <v/>
      </c>
      <c r="AA280" s="578" t="str">
        <f t="shared" si="84"/>
        <v/>
      </c>
      <c r="AC280" s="578" t="str">
        <f t="shared" si="85"/>
        <v/>
      </c>
      <c r="AE280" s="578" t="str">
        <f t="shared" si="86"/>
        <v/>
      </c>
      <c r="AG280" s="578" t="str">
        <f t="shared" si="87"/>
        <v/>
      </c>
      <c r="AI280" s="578" t="str">
        <f t="shared" si="88"/>
        <v/>
      </c>
      <c r="AK280" s="578" t="str">
        <f t="shared" si="89"/>
        <v/>
      </c>
      <c r="AM280" s="578" t="str">
        <f t="shared" si="90"/>
        <v/>
      </c>
      <c r="AO280" s="578" t="str">
        <f t="shared" si="93"/>
        <v/>
      </c>
      <c r="AQ280" s="578" t="str">
        <f t="shared" si="91"/>
        <v/>
      </c>
    </row>
    <row r="281" spans="5:43">
      <c r="E281" s="578" t="str">
        <f t="shared" si="94"/>
        <v/>
      </c>
      <c r="G281" s="578" t="str">
        <f t="shared" si="94"/>
        <v/>
      </c>
      <c r="I281" s="578" t="str">
        <f t="shared" si="76"/>
        <v/>
      </c>
      <c r="K281" s="578" t="str">
        <f t="shared" si="77"/>
        <v/>
      </c>
      <c r="M281" s="578" t="str">
        <f t="shared" si="78"/>
        <v/>
      </c>
      <c r="O281" s="578" t="str">
        <f t="shared" si="79"/>
        <v/>
      </c>
      <c r="Q281" s="578" t="str">
        <f t="shared" si="80"/>
        <v/>
      </c>
      <c r="S281" s="578" t="str">
        <f t="shared" si="92"/>
        <v/>
      </c>
      <c r="U281" s="578" t="str">
        <f t="shared" si="81"/>
        <v/>
      </c>
      <c r="W281" s="578" t="str">
        <f t="shared" si="82"/>
        <v/>
      </c>
      <c r="Y281" s="578" t="str">
        <f t="shared" si="83"/>
        <v/>
      </c>
      <c r="AA281" s="578" t="str">
        <f t="shared" si="84"/>
        <v/>
      </c>
      <c r="AC281" s="578" t="str">
        <f t="shared" si="85"/>
        <v/>
      </c>
      <c r="AE281" s="578" t="str">
        <f t="shared" si="86"/>
        <v/>
      </c>
      <c r="AG281" s="578" t="str">
        <f t="shared" si="87"/>
        <v/>
      </c>
      <c r="AI281" s="578" t="str">
        <f t="shared" si="88"/>
        <v/>
      </c>
      <c r="AK281" s="578" t="str">
        <f t="shared" si="89"/>
        <v/>
      </c>
      <c r="AM281" s="578" t="str">
        <f t="shared" si="90"/>
        <v/>
      </c>
      <c r="AO281" s="578" t="str">
        <f t="shared" si="93"/>
        <v/>
      </c>
      <c r="AQ281" s="578" t="str">
        <f t="shared" si="91"/>
        <v/>
      </c>
    </row>
    <row r="282" spans="5:43">
      <c r="E282" s="578" t="str">
        <f t="shared" si="94"/>
        <v/>
      </c>
      <c r="G282" s="578" t="str">
        <f t="shared" si="94"/>
        <v/>
      </c>
      <c r="I282" s="578" t="str">
        <f t="shared" si="76"/>
        <v/>
      </c>
      <c r="K282" s="578" t="str">
        <f t="shared" si="77"/>
        <v/>
      </c>
      <c r="M282" s="578" t="str">
        <f t="shared" si="78"/>
        <v/>
      </c>
      <c r="O282" s="578" t="str">
        <f t="shared" si="79"/>
        <v/>
      </c>
      <c r="Q282" s="578" t="str">
        <f t="shared" si="80"/>
        <v/>
      </c>
      <c r="S282" s="578" t="str">
        <f t="shared" si="92"/>
        <v/>
      </c>
      <c r="U282" s="578" t="str">
        <f t="shared" si="81"/>
        <v/>
      </c>
      <c r="W282" s="578" t="str">
        <f t="shared" si="82"/>
        <v/>
      </c>
      <c r="Y282" s="578" t="str">
        <f t="shared" si="83"/>
        <v/>
      </c>
      <c r="AA282" s="578" t="str">
        <f t="shared" si="84"/>
        <v/>
      </c>
      <c r="AC282" s="578" t="str">
        <f t="shared" si="85"/>
        <v/>
      </c>
      <c r="AE282" s="578" t="str">
        <f t="shared" si="86"/>
        <v/>
      </c>
      <c r="AG282" s="578" t="str">
        <f t="shared" si="87"/>
        <v/>
      </c>
      <c r="AI282" s="578" t="str">
        <f t="shared" si="88"/>
        <v/>
      </c>
      <c r="AK282" s="578" t="str">
        <f t="shared" si="89"/>
        <v/>
      </c>
      <c r="AM282" s="578" t="str">
        <f t="shared" si="90"/>
        <v/>
      </c>
      <c r="AO282" s="578" t="str">
        <f t="shared" si="93"/>
        <v/>
      </c>
      <c r="AQ282" s="578" t="str">
        <f t="shared" si="91"/>
        <v/>
      </c>
    </row>
    <row r="283" spans="5:43">
      <c r="E283" s="578" t="str">
        <f t="shared" si="94"/>
        <v/>
      </c>
      <c r="G283" s="578" t="str">
        <f t="shared" si="94"/>
        <v/>
      </c>
      <c r="I283" s="578" t="str">
        <f t="shared" si="76"/>
        <v/>
      </c>
      <c r="K283" s="578" t="str">
        <f t="shared" si="77"/>
        <v/>
      </c>
      <c r="M283" s="578" t="str">
        <f t="shared" si="78"/>
        <v/>
      </c>
      <c r="O283" s="578" t="str">
        <f t="shared" si="79"/>
        <v/>
      </c>
      <c r="Q283" s="578" t="str">
        <f t="shared" si="80"/>
        <v/>
      </c>
      <c r="S283" s="578" t="str">
        <f t="shared" si="92"/>
        <v/>
      </c>
      <c r="U283" s="578" t="str">
        <f t="shared" si="81"/>
        <v/>
      </c>
      <c r="W283" s="578" t="str">
        <f t="shared" si="82"/>
        <v/>
      </c>
      <c r="Y283" s="578" t="str">
        <f t="shared" si="83"/>
        <v/>
      </c>
      <c r="AA283" s="578" t="str">
        <f t="shared" si="84"/>
        <v/>
      </c>
      <c r="AC283" s="578" t="str">
        <f t="shared" si="85"/>
        <v/>
      </c>
      <c r="AE283" s="578" t="str">
        <f t="shared" si="86"/>
        <v/>
      </c>
      <c r="AG283" s="578" t="str">
        <f t="shared" si="87"/>
        <v/>
      </c>
      <c r="AI283" s="578" t="str">
        <f t="shared" si="88"/>
        <v/>
      </c>
      <c r="AK283" s="578" t="str">
        <f t="shared" si="89"/>
        <v/>
      </c>
      <c r="AM283" s="578" t="str">
        <f t="shared" si="90"/>
        <v/>
      </c>
      <c r="AO283" s="578" t="str">
        <f t="shared" si="93"/>
        <v/>
      </c>
      <c r="AQ283" s="578" t="str">
        <f t="shared" si="91"/>
        <v/>
      </c>
    </row>
    <row r="284" spans="5:43">
      <c r="E284" s="578" t="str">
        <f t="shared" si="94"/>
        <v/>
      </c>
      <c r="G284" s="578" t="str">
        <f t="shared" si="94"/>
        <v/>
      </c>
      <c r="I284" s="578" t="str">
        <f t="shared" si="76"/>
        <v/>
      </c>
      <c r="K284" s="578" t="str">
        <f t="shared" si="77"/>
        <v/>
      </c>
      <c r="M284" s="578" t="str">
        <f t="shared" si="78"/>
        <v/>
      </c>
      <c r="O284" s="578" t="str">
        <f t="shared" si="79"/>
        <v/>
      </c>
      <c r="Q284" s="578" t="str">
        <f t="shared" si="80"/>
        <v/>
      </c>
      <c r="S284" s="578" t="str">
        <f t="shared" si="92"/>
        <v/>
      </c>
      <c r="U284" s="578" t="str">
        <f t="shared" si="81"/>
        <v/>
      </c>
      <c r="W284" s="578" t="str">
        <f t="shared" si="82"/>
        <v/>
      </c>
      <c r="Y284" s="578" t="str">
        <f t="shared" si="83"/>
        <v/>
      </c>
      <c r="AA284" s="578" t="str">
        <f t="shared" si="84"/>
        <v/>
      </c>
      <c r="AC284" s="578" t="str">
        <f t="shared" si="85"/>
        <v/>
      </c>
      <c r="AE284" s="578" t="str">
        <f t="shared" si="86"/>
        <v/>
      </c>
      <c r="AG284" s="578" t="str">
        <f t="shared" si="87"/>
        <v/>
      </c>
      <c r="AI284" s="578" t="str">
        <f t="shared" si="88"/>
        <v/>
      </c>
      <c r="AK284" s="578" t="str">
        <f t="shared" si="89"/>
        <v/>
      </c>
      <c r="AM284" s="578" t="str">
        <f t="shared" si="90"/>
        <v/>
      </c>
      <c r="AO284" s="578" t="str">
        <f t="shared" si="93"/>
        <v/>
      </c>
      <c r="AQ284" s="578" t="str">
        <f t="shared" si="91"/>
        <v/>
      </c>
    </row>
    <row r="285" spans="5:43">
      <c r="E285" s="578" t="str">
        <f t="shared" si="94"/>
        <v/>
      </c>
      <c r="G285" s="578" t="str">
        <f t="shared" si="94"/>
        <v/>
      </c>
      <c r="I285" s="578" t="str">
        <f t="shared" si="76"/>
        <v/>
      </c>
      <c r="K285" s="578" t="str">
        <f t="shared" si="77"/>
        <v/>
      </c>
      <c r="M285" s="578" t="str">
        <f t="shared" si="78"/>
        <v/>
      </c>
      <c r="O285" s="578" t="str">
        <f t="shared" si="79"/>
        <v/>
      </c>
      <c r="Q285" s="578" t="str">
        <f t="shared" si="80"/>
        <v/>
      </c>
      <c r="S285" s="578" t="str">
        <f t="shared" si="92"/>
        <v/>
      </c>
      <c r="U285" s="578" t="str">
        <f t="shared" si="81"/>
        <v/>
      </c>
      <c r="W285" s="578" t="str">
        <f t="shared" si="82"/>
        <v/>
      </c>
      <c r="Y285" s="578" t="str">
        <f t="shared" si="83"/>
        <v/>
      </c>
      <c r="AA285" s="578" t="str">
        <f t="shared" si="84"/>
        <v/>
      </c>
      <c r="AC285" s="578" t="str">
        <f t="shared" si="85"/>
        <v/>
      </c>
      <c r="AE285" s="578" t="str">
        <f t="shared" si="86"/>
        <v/>
      </c>
      <c r="AG285" s="578" t="str">
        <f t="shared" si="87"/>
        <v/>
      </c>
      <c r="AI285" s="578" t="str">
        <f t="shared" si="88"/>
        <v/>
      </c>
      <c r="AK285" s="578" t="str">
        <f t="shared" si="89"/>
        <v/>
      </c>
      <c r="AM285" s="578" t="str">
        <f t="shared" si="90"/>
        <v/>
      </c>
      <c r="AO285" s="578" t="str">
        <f t="shared" si="93"/>
        <v/>
      </c>
      <c r="AQ285" s="578" t="str">
        <f t="shared" si="91"/>
        <v/>
      </c>
    </row>
    <row r="286" spans="5:43">
      <c r="E286" s="578" t="str">
        <f t="shared" si="94"/>
        <v/>
      </c>
      <c r="G286" s="578" t="str">
        <f t="shared" si="94"/>
        <v/>
      </c>
      <c r="I286" s="578" t="str">
        <f t="shared" si="76"/>
        <v/>
      </c>
      <c r="K286" s="578" t="str">
        <f t="shared" si="77"/>
        <v/>
      </c>
      <c r="M286" s="578" t="str">
        <f t="shared" si="78"/>
        <v/>
      </c>
      <c r="O286" s="578" t="str">
        <f t="shared" si="79"/>
        <v/>
      </c>
      <c r="Q286" s="578" t="str">
        <f t="shared" si="80"/>
        <v/>
      </c>
      <c r="S286" s="578" t="str">
        <f t="shared" si="92"/>
        <v/>
      </c>
      <c r="U286" s="578" t="str">
        <f t="shared" si="81"/>
        <v/>
      </c>
      <c r="W286" s="578" t="str">
        <f t="shared" si="82"/>
        <v/>
      </c>
      <c r="Y286" s="578" t="str">
        <f t="shared" si="83"/>
        <v/>
      </c>
      <c r="AA286" s="578" t="str">
        <f t="shared" si="84"/>
        <v/>
      </c>
      <c r="AC286" s="578" t="str">
        <f t="shared" si="85"/>
        <v/>
      </c>
      <c r="AE286" s="578" t="str">
        <f t="shared" si="86"/>
        <v/>
      </c>
      <c r="AG286" s="578" t="str">
        <f t="shared" si="87"/>
        <v/>
      </c>
      <c r="AI286" s="578" t="str">
        <f t="shared" si="88"/>
        <v/>
      </c>
      <c r="AK286" s="578" t="str">
        <f t="shared" si="89"/>
        <v/>
      </c>
      <c r="AM286" s="578" t="str">
        <f t="shared" si="90"/>
        <v/>
      </c>
      <c r="AO286" s="578" t="str">
        <f t="shared" si="93"/>
        <v/>
      </c>
      <c r="AQ286" s="578" t="str">
        <f t="shared" si="91"/>
        <v/>
      </c>
    </row>
    <row r="287" spans="5:43">
      <c r="E287" s="578" t="str">
        <f t="shared" si="94"/>
        <v/>
      </c>
      <c r="G287" s="578" t="str">
        <f t="shared" si="94"/>
        <v/>
      </c>
      <c r="I287" s="578" t="str">
        <f t="shared" si="76"/>
        <v/>
      </c>
      <c r="K287" s="578" t="str">
        <f t="shared" si="77"/>
        <v/>
      </c>
      <c r="M287" s="578" t="str">
        <f t="shared" si="78"/>
        <v/>
      </c>
      <c r="O287" s="578" t="str">
        <f t="shared" si="79"/>
        <v/>
      </c>
      <c r="Q287" s="578" t="str">
        <f t="shared" si="80"/>
        <v/>
      </c>
      <c r="S287" s="578" t="str">
        <f t="shared" si="92"/>
        <v/>
      </c>
      <c r="U287" s="578" t="str">
        <f t="shared" si="81"/>
        <v/>
      </c>
      <c r="W287" s="578" t="str">
        <f t="shared" si="82"/>
        <v/>
      </c>
      <c r="Y287" s="578" t="str">
        <f t="shared" si="83"/>
        <v/>
      </c>
      <c r="AA287" s="578" t="str">
        <f t="shared" si="84"/>
        <v/>
      </c>
      <c r="AC287" s="578" t="str">
        <f t="shared" si="85"/>
        <v/>
      </c>
      <c r="AE287" s="578" t="str">
        <f t="shared" si="86"/>
        <v/>
      </c>
      <c r="AG287" s="578" t="str">
        <f t="shared" si="87"/>
        <v/>
      </c>
      <c r="AI287" s="578" t="str">
        <f t="shared" si="88"/>
        <v/>
      </c>
      <c r="AK287" s="578" t="str">
        <f t="shared" si="89"/>
        <v/>
      </c>
      <c r="AM287" s="578" t="str">
        <f t="shared" si="90"/>
        <v/>
      </c>
      <c r="AO287" s="578" t="str">
        <f t="shared" si="93"/>
        <v/>
      </c>
      <c r="AQ287" s="578" t="str">
        <f t="shared" si="91"/>
        <v/>
      </c>
    </row>
    <row r="288" spans="5:43">
      <c r="E288" s="578" t="str">
        <f t="shared" si="94"/>
        <v/>
      </c>
      <c r="G288" s="578" t="str">
        <f t="shared" si="94"/>
        <v/>
      </c>
      <c r="I288" s="578" t="str">
        <f t="shared" si="76"/>
        <v/>
      </c>
      <c r="K288" s="578" t="str">
        <f t="shared" si="77"/>
        <v/>
      </c>
      <c r="M288" s="578" t="str">
        <f t="shared" si="78"/>
        <v/>
      </c>
      <c r="O288" s="578" t="str">
        <f t="shared" si="79"/>
        <v/>
      </c>
      <c r="Q288" s="578" t="str">
        <f t="shared" si="80"/>
        <v/>
      </c>
      <c r="S288" s="578" t="str">
        <f t="shared" si="92"/>
        <v/>
      </c>
      <c r="U288" s="578" t="str">
        <f t="shared" si="81"/>
        <v/>
      </c>
      <c r="W288" s="578" t="str">
        <f t="shared" si="82"/>
        <v/>
      </c>
      <c r="Y288" s="578" t="str">
        <f t="shared" si="83"/>
        <v/>
      </c>
      <c r="AA288" s="578" t="str">
        <f t="shared" si="84"/>
        <v/>
      </c>
      <c r="AC288" s="578" t="str">
        <f t="shared" si="85"/>
        <v/>
      </c>
      <c r="AE288" s="578" t="str">
        <f t="shared" si="86"/>
        <v/>
      </c>
      <c r="AG288" s="578" t="str">
        <f t="shared" si="87"/>
        <v/>
      </c>
      <c r="AI288" s="578" t="str">
        <f t="shared" si="88"/>
        <v/>
      </c>
      <c r="AK288" s="578" t="str">
        <f t="shared" si="89"/>
        <v/>
      </c>
      <c r="AM288" s="578" t="str">
        <f t="shared" si="90"/>
        <v/>
      </c>
      <c r="AO288" s="578" t="str">
        <f t="shared" si="93"/>
        <v/>
      </c>
      <c r="AQ288" s="578" t="str">
        <f t="shared" si="91"/>
        <v/>
      </c>
    </row>
    <row r="289" spans="5:43">
      <c r="E289" s="578" t="str">
        <f t="shared" si="94"/>
        <v/>
      </c>
      <c r="G289" s="578" t="str">
        <f t="shared" si="94"/>
        <v/>
      </c>
      <c r="I289" s="578" t="str">
        <f t="shared" si="76"/>
        <v/>
      </c>
      <c r="K289" s="578" t="str">
        <f t="shared" si="77"/>
        <v/>
      </c>
      <c r="M289" s="578" t="str">
        <f t="shared" si="78"/>
        <v/>
      </c>
      <c r="O289" s="578" t="str">
        <f t="shared" si="79"/>
        <v/>
      </c>
      <c r="Q289" s="578" t="str">
        <f t="shared" si="80"/>
        <v/>
      </c>
      <c r="S289" s="578" t="str">
        <f t="shared" si="92"/>
        <v/>
      </c>
      <c r="U289" s="578" t="str">
        <f t="shared" si="81"/>
        <v/>
      </c>
      <c r="W289" s="578" t="str">
        <f t="shared" si="82"/>
        <v/>
      </c>
      <c r="Y289" s="578" t="str">
        <f t="shared" si="83"/>
        <v/>
      </c>
      <c r="AA289" s="578" t="str">
        <f t="shared" si="84"/>
        <v/>
      </c>
      <c r="AC289" s="578" t="str">
        <f t="shared" si="85"/>
        <v/>
      </c>
      <c r="AE289" s="578" t="str">
        <f t="shared" si="86"/>
        <v/>
      </c>
      <c r="AG289" s="578" t="str">
        <f t="shared" si="87"/>
        <v/>
      </c>
      <c r="AI289" s="578" t="str">
        <f t="shared" si="88"/>
        <v/>
      </c>
      <c r="AK289" s="578" t="str">
        <f t="shared" si="89"/>
        <v/>
      </c>
      <c r="AM289" s="578" t="str">
        <f t="shared" si="90"/>
        <v/>
      </c>
      <c r="AO289" s="578" t="str">
        <f t="shared" si="93"/>
        <v/>
      </c>
      <c r="AQ289" s="578" t="str">
        <f t="shared" si="91"/>
        <v/>
      </c>
    </row>
    <row r="290" spans="5:43">
      <c r="E290" s="578" t="str">
        <f t="shared" si="94"/>
        <v/>
      </c>
      <c r="G290" s="578" t="str">
        <f t="shared" si="94"/>
        <v/>
      </c>
      <c r="I290" s="578" t="str">
        <f t="shared" si="76"/>
        <v/>
      </c>
      <c r="K290" s="578" t="str">
        <f t="shared" si="77"/>
        <v/>
      </c>
      <c r="M290" s="578" t="str">
        <f t="shared" si="78"/>
        <v/>
      </c>
      <c r="O290" s="578" t="str">
        <f t="shared" si="79"/>
        <v/>
      </c>
      <c r="Q290" s="578" t="str">
        <f t="shared" si="80"/>
        <v/>
      </c>
      <c r="S290" s="578" t="str">
        <f t="shared" si="92"/>
        <v/>
      </c>
      <c r="U290" s="578" t="str">
        <f t="shared" si="81"/>
        <v/>
      </c>
      <c r="W290" s="578" t="str">
        <f t="shared" si="82"/>
        <v/>
      </c>
      <c r="Y290" s="578" t="str">
        <f t="shared" si="83"/>
        <v/>
      </c>
      <c r="AA290" s="578" t="str">
        <f t="shared" si="84"/>
        <v/>
      </c>
      <c r="AC290" s="578" t="str">
        <f t="shared" si="85"/>
        <v/>
      </c>
      <c r="AE290" s="578" t="str">
        <f t="shared" si="86"/>
        <v/>
      </c>
      <c r="AG290" s="578" t="str">
        <f t="shared" si="87"/>
        <v/>
      </c>
      <c r="AI290" s="578" t="str">
        <f t="shared" si="88"/>
        <v/>
      </c>
      <c r="AK290" s="578" t="str">
        <f t="shared" si="89"/>
        <v/>
      </c>
      <c r="AM290" s="578" t="str">
        <f t="shared" si="90"/>
        <v/>
      </c>
      <c r="AO290" s="578" t="str">
        <f t="shared" si="93"/>
        <v/>
      </c>
      <c r="AQ290" s="578" t="str">
        <f t="shared" si="91"/>
        <v/>
      </c>
    </row>
    <row r="291" spans="5:43">
      <c r="E291" s="578" t="str">
        <f t="shared" si="94"/>
        <v/>
      </c>
      <c r="G291" s="578" t="str">
        <f t="shared" si="94"/>
        <v/>
      </c>
      <c r="I291" s="578" t="str">
        <f t="shared" si="76"/>
        <v/>
      </c>
      <c r="K291" s="578" t="str">
        <f t="shared" si="77"/>
        <v/>
      </c>
      <c r="M291" s="578" t="str">
        <f t="shared" si="78"/>
        <v/>
      </c>
      <c r="O291" s="578" t="str">
        <f t="shared" si="79"/>
        <v/>
      </c>
      <c r="Q291" s="578" t="str">
        <f t="shared" si="80"/>
        <v/>
      </c>
      <c r="S291" s="578" t="str">
        <f t="shared" si="92"/>
        <v/>
      </c>
      <c r="U291" s="578" t="str">
        <f t="shared" si="81"/>
        <v/>
      </c>
      <c r="W291" s="578" t="str">
        <f t="shared" si="82"/>
        <v/>
      </c>
      <c r="Y291" s="578" t="str">
        <f t="shared" si="83"/>
        <v/>
      </c>
      <c r="AA291" s="578" t="str">
        <f t="shared" si="84"/>
        <v/>
      </c>
      <c r="AC291" s="578" t="str">
        <f t="shared" si="85"/>
        <v/>
      </c>
      <c r="AE291" s="578" t="str">
        <f t="shared" si="86"/>
        <v/>
      </c>
      <c r="AG291" s="578" t="str">
        <f t="shared" si="87"/>
        <v/>
      </c>
      <c r="AI291" s="578" t="str">
        <f t="shared" si="88"/>
        <v/>
      </c>
      <c r="AK291" s="578" t="str">
        <f t="shared" si="89"/>
        <v/>
      </c>
      <c r="AM291" s="578" t="str">
        <f t="shared" si="90"/>
        <v/>
      </c>
      <c r="AO291" s="578" t="str">
        <f t="shared" si="93"/>
        <v/>
      </c>
      <c r="AQ291" s="578" t="str">
        <f t="shared" si="91"/>
        <v/>
      </c>
    </row>
    <row r="292" spans="5:43">
      <c r="E292" s="578" t="str">
        <f t="shared" si="94"/>
        <v/>
      </c>
      <c r="G292" s="578" t="str">
        <f t="shared" si="94"/>
        <v/>
      </c>
      <c r="I292" s="578" t="str">
        <f t="shared" si="76"/>
        <v/>
      </c>
      <c r="K292" s="578" t="str">
        <f t="shared" si="77"/>
        <v/>
      </c>
      <c r="M292" s="578" t="str">
        <f t="shared" si="78"/>
        <v/>
      </c>
      <c r="O292" s="578" t="str">
        <f t="shared" si="79"/>
        <v/>
      </c>
      <c r="Q292" s="578" t="str">
        <f t="shared" si="80"/>
        <v/>
      </c>
      <c r="S292" s="578" t="str">
        <f t="shared" si="92"/>
        <v/>
      </c>
      <c r="U292" s="578" t="str">
        <f t="shared" si="81"/>
        <v/>
      </c>
      <c r="W292" s="578" t="str">
        <f t="shared" si="82"/>
        <v/>
      </c>
      <c r="Y292" s="578" t="str">
        <f t="shared" si="83"/>
        <v/>
      </c>
      <c r="AA292" s="578" t="str">
        <f t="shared" si="84"/>
        <v/>
      </c>
      <c r="AC292" s="578" t="str">
        <f t="shared" si="85"/>
        <v/>
      </c>
      <c r="AE292" s="578" t="str">
        <f t="shared" si="86"/>
        <v/>
      </c>
      <c r="AG292" s="578" t="str">
        <f t="shared" si="87"/>
        <v/>
      </c>
      <c r="AI292" s="578" t="str">
        <f t="shared" si="88"/>
        <v/>
      </c>
      <c r="AK292" s="578" t="str">
        <f t="shared" si="89"/>
        <v/>
      </c>
      <c r="AM292" s="578" t="str">
        <f t="shared" si="90"/>
        <v/>
      </c>
      <c r="AO292" s="578" t="str">
        <f t="shared" si="93"/>
        <v/>
      </c>
      <c r="AQ292" s="578" t="str">
        <f t="shared" si="91"/>
        <v/>
      </c>
    </row>
    <row r="293" spans="5:43">
      <c r="E293" s="578" t="str">
        <f t="shared" si="94"/>
        <v/>
      </c>
      <c r="G293" s="578" t="str">
        <f t="shared" si="94"/>
        <v/>
      </c>
      <c r="I293" s="578" t="str">
        <f t="shared" si="76"/>
        <v/>
      </c>
      <c r="K293" s="578" t="str">
        <f t="shared" si="77"/>
        <v/>
      </c>
      <c r="M293" s="578" t="str">
        <f t="shared" si="78"/>
        <v/>
      </c>
      <c r="O293" s="578" t="str">
        <f t="shared" si="79"/>
        <v/>
      </c>
      <c r="Q293" s="578" t="str">
        <f t="shared" si="80"/>
        <v/>
      </c>
      <c r="S293" s="578" t="str">
        <f t="shared" si="92"/>
        <v/>
      </c>
      <c r="U293" s="578" t="str">
        <f t="shared" si="81"/>
        <v/>
      </c>
      <c r="W293" s="578" t="str">
        <f t="shared" si="82"/>
        <v/>
      </c>
      <c r="Y293" s="578" t="str">
        <f t="shared" si="83"/>
        <v/>
      </c>
      <c r="AA293" s="578" t="str">
        <f t="shared" si="84"/>
        <v/>
      </c>
      <c r="AC293" s="578" t="str">
        <f t="shared" si="85"/>
        <v/>
      </c>
      <c r="AE293" s="578" t="str">
        <f t="shared" si="86"/>
        <v/>
      </c>
      <c r="AG293" s="578" t="str">
        <f t="shared" si="87"/>
        <v/>
      </c>
      <c r="AI293" s="578" t="str">
        <f t="shared" si="88"/>
        <v/>
      </c>
      <c r="AK293" s="578" t="str">
        <f t="shared" si="89"/>
        <v/>
      </c>
      <c r="AM293" s="578" t="str">
        <f t="shared" si="90"/>
        <v/>
      </c>
      <c r="AO293" s="578" t="str">
        <f t="shared" si="93"/>
        <v/>
      </c>
      <c r="AQ293" s="578" t="str">
        <f t="shared" si="91"/>
        <v/>
      </c>
    </row>
    <row r="294" spans="5:43">
      <c r="E294" s="578" t="str">
        <f t="shared" si="94"/>
        <v/>
      </c>
      <c r="G294" s="578" t="str">
        <f t="shared" si="94"/>
        <v/>
      </c>
      <c r="I294" s="578" t="str">
        <f t="shared" si="76"/>
        <v/>
      </c>
      <c r="K294" s="578" t="str">
        <f t="shared" si="77"/>
        <v/>
      </c>
      <c r="M294" s="578" t="str">
        <f t="shared" si="78"/>
        <v/>
      </c>
      <c r="O294" s="578" t="str">
        <f t="shared" si="79"/>
        <v/>
      </c>
      <c r="Q294" s="578" t="str">
        <f t="shared" si="80"/>
        <v/>
      </c>
      <c r="S294" s="578" t="str">
        <f t="shared" si="92"/>
        <v/>
      </c>
      <c r="U294" s="578" t="str">
        <f t="shared" si="81"/>
        <v/>
      </c>
      <c r="W294" s="578" t="str">
        <f t="shared" si="82"/>
        <v/>
      </c>
      <c r="Y294" s="578" t="str">
        <f t="shared" si="83"/>
        <v/>
      </c>
      <c r="AA294" s="578" t="str">
        <f t="shared" si="84"/>
        <v/>
      </c>
      <c r="AC294" s="578" t="str">
        <f t="shared" si="85"/>
        <v/>
      </c>
      <c r="AE294" s="578" t="str">
        <f t="shared" si="86"/>
        <v/>
      </c>
      <c r="AG294" s="578" t="str">
        <f t="shared" si="87"/>
        <v/>
      </c>
      <c r="AI294" s="578" t="str">
        <f t="shared" si="88"/>
        <v/>
      </c>
      <c r="AK294" s="578" t="str">
        <f t="shared" si="89"/>
        <v/>
      </c>
      <c r="AM294" s="578" t="str">
        <f t="shared" si="90"/>
        <v/>
      </c>
      <c r="AO294" s="578" t="str">
        <f t="shared" si="93"/>
        <v/>
      </c>
      <c r="AQ294" s="578" t="str">
        <f t="shared" si="91"/>
        <v/>
      </c>
    </row>
    <row r="314" spans="4:43">
      <c r="D314" s="758"/>
      <c r="E314" s="578"/>
      <c r="F314" s="758"/>
      <c r="G314" s="578"/>
      <c r="H314" s="758"/>
      <c r="I314" s="578"/>
      <c r="J314" s="758"/>
      <c r="K314" s="578"/>
      <c r="L314" s="758"/>
      <c r="M314" s="578"/>
      <c r="N314" s="758"/>
      <c r="O314" s="578"/>
      <c r="P314" s="758"/>
      <c r="Q314" s="578"/>
      <c r="R314" s="758"/>
      <c r="S314" s="578"/>
      <c r="T314" s="758"/>
      <c r="U314" s="578"/>
      <c r="V314" s="758"/>
      <c r="W314" s="578"/>
      <c r="X314" s="758"/>
      <c r="Y314" s="578"/>
      <c r="Z314" s="758"/>
      <c r="AA314" s="578"/>
      <c r="AB314" s="758"/>
      <c r="AC314" s="578"/>
      <c r="AD314" s="758"/>
      <c r="AE314" s="578"/>
      <c r="AF314" s="758"/>
      <c r="AG314" s="578"/>
      <c r="AH314" s="758"/>
      <c r="AI314" s="578"/>
      <c r="AJ314" s="758"/>
      <c r="AK314" s="578"/>
      <c r="AL314" s="758"/>
      <c r="AM314" s="578"/>
      <c r="AN314" s="758"/>
      <c r="AO314" s="578"/>
      <c r="AP314" s="758"/>
      <c r="AQ314" s="578"/>
    </row>
    <row r="315" spans="4:43">
      <c r="E315" s="578"/>
      <c r="G315" s="578"/>
      <c r="I315" s="578"/>
      <c r="K315" s="578"/>
      <c r="M315" s="578"/>
      <c r="O315" s="578"/>
      <c r="Q315" s="578"/>
      <c r="S315" s="578"/>
      <c r="U315" s="578"/>
      <c r="W315" s="578"/>
      <c r="Y315" s="578"/>
      <c r="AA315" s="578"/>
      <c r="AC315" s="578"/>
      <c r="AE315" s="578"/>
      <c r="AG315" s="578"/>
      <c r="AI315" s="578"/>
      <c r="AK315" s="578"/>
      <c r="AM315" s="578"/>
      <c r="AO315" s="578"/>
      <c r="AQ315" s="578"/>
    </row>
    <row r="316" spans="4:43">
      <c r="D316" s="758"/>
      <c r="E316" s="578"/>
      <c r="F316" s="758"/>
      <c r="G316" s="578"/>
      <c r="H316" s="758"/>
      <c r="I316" s="578"/>
      <c r="J316" s="758"/>
      <c r="K316" s="578"/>
      <c r="L316" s="758"/>
      <c r="M316" s="578"/>
      <c r="N316" s="758"/>
      <c r="O316" s="578"/>
      <c r="P316" s="758"/>
      <c r="Q316" s="578"/>
      <c r="R316" s="758"/>
      <c r="S316" s="578"/>
      <c r="T316" s="758"/>
      <c r="U316" s="578"/>
      <c r="V316" s="758"/>
      <c r="W316" s="578"/>
      <c r="X316" s="758"/>
      <c r="Y316" s="578"/>
      <c r="Z316" s="758"/>
      <c r="AA316" s="578"/>
      <c r="AB316" s="758"/>
      <c r="AC316" s="578"/>
      <c r="AE316" s="578"/>
      <c r="AG316" s="578"/>
      <c r="AI316" s="578"/>
      <c r="AK316" s="578"/>
      <c r="AM316" s="578"/>
      <c r="AO316" s="578"/>
      <c r="AQ316" s="578"/>
    </row>
    <row r="317" spans="4:43">
      <c r="E317" s="578"/>
      <c r="G317" s="578"/>
      <c r="I317" s="578"/>
      <c r="K317" s="578"/>
      <c r="M317" s="578"/>
      <c r="O317" s="578"/>
      <c r="Q317" s="578"/>
      <c r="S317" s="578"/>
      <c r="U317" s="578"/>
      <c r="W317" s="578"/>
      <c r="Y317" s="578"/>
      <c r="AA317" s="578"/>
      <c r="AC317" s="578"/>
      <c r="AE317" s="578"/>
      <c r="AG317" s="578"/>
      <c r="AI317" s="578"/>
      <c r="AK317" s="578"/>
      <c r="AM317" s="578"/>
      <c r="AO317" s="578"/>
      <c r="AQ317" s="578"/>
    </row>
    <row r="318" spans="4:43">
      <c r="D318" s="758"/>
      <c r="E318" s="578"/>
      <c r="F318" s="758"/>
      <c r="G318" s="578"/>
      <c r="H318" s="758"/>
      <c r="I318" s="578"/>
      <c r="J318" s="758"/>
      <c r="K318" s="578"/>
      <c r="L318" s="758"/>
      <c r="M318" s="578"/>
      <c r="N318" s="758"/>
      <c r="O318" s="578"/>
      <c r="P318" s="758"/>
      <c r="Q318" s="578"/>
      <c r="R318" s="758"/>
      <c r="S318" s="578"/>
      <c r="T318" s="758"/>
      <c r="U318" s="578"/>
      <c r="V318" s="758"/>
      <c r="W318" s="578"/>
      <c r="X318" s="758"/>
      <c r="Y318" s="578"/>
      <c r="Z318" s="758"/>
      <c r="AA318" s="578"/>
      <c r="AB318" s="758"/>
      <c r="AC318" s="578"/>
      <c r="AD318" s="758"/>
      <c r="AE318" s="578"/>
      <c r="AF318" s="758"/>
      <c r="AG318" s="578"/>
      <c r="AH318" s="758"/>
      <c r="AI318" s="578"/>
      <c r="AJ318" s="758"/>
      <c r="AK318" s="578"/>
      <c r="AL318" s="758"/>
      <c r="AM318" s="578"/>
      <c r="AN318" s="758"/>
      <c r="AO318" s="578"/>
      <c r="AP318" s="758"/>
      <c r="AQ318" s="578"/>
    </row>
    <row r="319" spans="4:43">
      <c r="E319" s="578"/>
      <c r="G319" s="578"/>
      <c r="I319" s="578"/>
      <c r="K319" s="578"/>
      <c r="M319" s="578"/>
      <c r="O319" s="578"/>
      <c r="Q319" s="578"/>
      <c r="S319" s="578"/>
      <c r="U319" s="578"/>
      <c r="W319" s="578"/>
      <c r="Y319" s="578"/>
      <c r="AA319" s="578"/>
      <c r="AC319" s="578"/>
      <c r="AE319" s="578"/>
      <c r="AG319" s="578"/>
      <c r="AI319" s="578"/>
      <c r="AK319" s="578"/>
      <c r="AM319" s="578"/>
      <c r="AO319" s="578"/>
      <c r="AQ319" s="578"/>
    </row>
  </sheetData>
  <mergeCells count="1">
    <mergeCell ref="A3:A6"/>
  </mergeCells>
  <conditionalFormatting sqref="E12:E103 E314:E319 AQ12:AQ103 AQ314:AQ319 AO12:AO103 AO314:AO319 AM12:AM103 AM314:AM319 AK12:AK103 AK314:AK319 AI12:AI103 AI314:AI319 AG12:AG103 AG314:AG319 AE12:AE103 AE314:AE319 AC12:AC103 AC314:AC319 AA12:AA103 AA314:AA319 Y12:Y103 Y314:Y319 W12:W103 W314:W319 U12:U103 U314:U319 S12:S103 S314:S319 Q12:Q103 Q314:Q319 O12:O103 O314:O319 M12:M103 M314:M319 K12:K103 K314:K319 I12:I103 I314:I319 G12:G103 G314:G319 G106:G294 I106:I294 K106:K294 M106:M294 O106:O294 Q106:Q294 S106:S294 U106:U294 W106:W294 Y106:Y294 AA106:AA294 AC106:AC294 AE106:AE294 AG106:AG294 AI106:AI294 AK106:AK294 AM106:AM294 AO106:AO294 AQ106:AQ294 E106:E294">
    <cfRule type="expression" dxfId="2" priority="1">
      <formula>AND(LEN(E12)&gt;0,OR(E12&lt;E$2,E12&gt;E$3))</formula>
    </cfRule>
  </conditionalFormatting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RS300"/>
  <sheetViews>
    <sheetView workbookViewId="0">
      <selection activeCell="A12" sqref="A12:A17"/>
    </sheetView>
  </sheetViews>
  <sheetFormatPr defaultColWidth="8.90625" defaultRowHeight="14.5"/>
  <cols>
    <col min="1" max="1" width="40.6328125" style="756" customWidth="1"/>
    <col min="2" max="2" width="18.6328125" style="756" customWidth="1"/>
    <col min="3" max="3" width="8.90625" style="756"/>
    <col min="4" max="43" width="18.6328125" style="756" customWidth="1"/>
    <col min="44" max="803" width="8.90625" style="756"/>
    <col min="804" max="843" width="8.90625" style="573"/>
    <col min="844" max="1043" width="8.90625" style="756"/>
    <col min="1044" max="1163" width="8.90625" style="572"/>
    <col min="1164" max="16384" width="8.90625" style="756"/>
  </cols>
  <sheetData>
    <row r="1" spans="1:43" s="756" customFormat="1">
      <c r="A1" s="592">
        <v>6</v>
      </c>
      <c r="C1" s="591" t="s">
        <v>399</v>
      </c>
      <c r="E1" s="758">
        <f ca="1">IF(COUNT(E12:E300)=0,"-",AVERAGE(E12:OFFSET(E12,$A$1-1,0)))</f>
        <v>4099.9252128499065</v>
      </c>
      <c r="G1" s="758">
        <f ca="1">IF(COUNT(G12:G300)=0,"-",AVERAGE(G12:OFFSET(G12,$A$1-1,0)))</f>
        <v>2716.7811872899943</v>
      </c>
      <c r="I1" s="758" t="str">
        <f ca="1">IF(COUNT(I12:I300)=0,"-",AVERAGE(I12:OFFSET(I12,$A$1-1,0)))</f>
        <v>-</v>
      </c>
      <c r="K1" s="758">
        <f ca="1">IF(COUNT(K12:K300)=0,"-",AVERAGE(K12:OFFSET(K12,$A$1-1,0)))</f>
        <v>44086.692976691011</v>
      </c>
      <c r="M1" s="758">
        <f ca="1">IF(COUNT(M12:M300)=0,"-",AVERAGE(M12:OFFSET(M12,$A$1-1,0)))</f>
        <v>4505.4869054821875</v>
      </c>
      <c r="O1" s="758">
        <f ca="1">IF(COUNT(O12:O300)=0,"-",AVERAGE(O12:OFFSET(O12,$A$1-1,0)))</f>
        <v>1486.5857916771774</v>
      </c>
      <c r="Q1" s="758">
        <f ca="1">IF(COUNT(Q12:Q300)=0,"-",AVERAGE(Q12:OFFSET(Q12,$A$1-1,0)))</f>
        <v>237.57547638868922</v>
      </c>
      <c r="S1" s="758">
        <f ca="1">IF(COUNT(S12:S300)=0,"-",AVERAGE(S12:OFFSET(S12,$A$1-1,0)))</f>
        <v>214.01937650710343</v>
      </c>
      <c r="U1" s="758">
        <f ca="1">IF(COUNT(U12:U300)=0,"-",AVERAGE(U12:OFFSET(U12,$A$1-1,0)))</f>
        <v>0.92611234145359367</v>
      </c>
      <c r="W1" s="758">
        <f ca="1">IF(COUNT(W12:W300)=0,"-",AVERAGE(W12:OFFSET(W12,$A$1-1,0)))</f>
        <v>450.16797312430015</v>
      </c>
      <c r="Y1" s="758" t="str">
        <f ca="1">IF(COUNT(Y12:Y300)=0,"-",AVERAGE(Y12:OFFSET(Y12,$A$1-1,0)))</f>
        <v>-</v>
      </c>
      <c r="AA1" s="758">
        <f ca="1">IF(COUNT(AA12:AA300)=0,"-",AVERAGE(AA12:OFFSET(AA12,$A$1-1,0)))</f>
        <v>519.59686450167976</v>
      </c>
      <c r="AC1" s="758">
        <f ca="1">IF(COUNT(AC12:AC300)=0,"-",AVERAGE(AC12:OFFSET(AC12,$A$1-1,0)))</f>
        <v>6762.9213483146068</v>
      </c>
      <c r="AE1" s="758">
        <f ca="1">IF(COUNT(AE12:AE300)=0,"-",AVERAGE(AE12:OFFSET(AE12,$A$1-1,0)))</f>
        <v>4006.6249347939483</v>
      </c>
      <c r="AG1" s="758" t="str">
        <f ca="1">IF(COUNT(AG12:AG300)=0,"-",AVERAGE(AG12:OFFSET(AG12,$A$1-1,0)))</f>
        <v>-</v>
      </c>
      <c r="AI1" s="758" t="str">
        <f ca="1">IF(COUNT(AI12:AI300)=0,"-",AVERAGE(AI12:OFFSET(AI12,$A$1-1,0)))</f>
        <v>-</v>
      </c>
      <c r="AK1" s="758">
        <f ca="1">IF(COUNT(AK12:AK300)=0,"-",AVERAGE(AK12:OFFSET(AK12,$A$1-1,0)))</f>
        <v>3383.2212646646394</v>
      </c>
      <c r="AM1" s="758" t="str">
        <f ca="1">IF(COUNT(AM12:AM300)=0,"-",AVERAGE(AM12:OFFSET(AM12,$A$1-1,0)))</f>
        <v>-</v>
      </c>
      <c r="AO1" s="758">
        <f ca="1">IF(COUNT(AO12:AO300)=0,"-",AVERAGE(AO12:OFFSET(AO12,$A$1-1,0)))</f>
        <v>9378.9473684210534</v>
      </c>
      <c r="AQ1" s="758">
        <f ca="1">IF(COUNT(AQ12:AQ300)=0,"-",AVERAGE(AQ12:OFFSET(AQ12,$A$1-1,0)))</f>
        <v>33487.153112757565</v>
      </c>
    </row>
    <row r="2" spans="1:43" s="756" customFormat="1">
      <c r="C2" s="591" t="s">
        <v>400</v>
      </c>
      <c r="E2" s="758">
        <f ca="1">IF(COUNT(E12:E300)=0,"-",E1-(2*_xlfn.STDEV.P(E12:OFFSET(E12,$A$1-1,0))))</f>
        <v>-432.20010180946883</v>
      </c>
      <c r="G2" s="758">
        <f ca="1">IF(COUNT(G12:G300)=0,"-",G1-(2*_xlfn.STDEV.P(G12:OFFSET(G12,$A$1-1,0))))</f>
        <v>-818.02417456286594</v>
      </c>
      <c r="I2" s="758" t="str">
        <f ca="1">IF(COUNT(I12:I300)=0,"-",I1-(2*_xlfn.STDEV.P(I12:OFFSET(I12,$A$1-1,0))))</f>
        <v>-</v>
      </c>
      <c r="K2" s="758">
        <f ca="1">IF(COUNT(K12:K300)=0,"-",K1-(2*_xlfn.STDEV.P(K12:OFFSET(K12,$A$1-1,0))))</f>
        <v>-43920.797096575006</v>
      </c>
      <c r="M2" s="758">
        <f ca="1">IF(COUNT(M12:M300)=0,"-",M1-(2*_xlfn.STDEV.P(M12:OFFSET(M12,$A$1-1,0))))</f>
        <v>-3840.719440211401</v>
      </c>
      <c r="O2" s="758">
        <f ca="1">IF(COUNT(O12:O300)=0,"-",O1-(2*_xlfn.STDEV.P(O12:OFFSET(O12,$A$1-1,0))))</f>
        <v>-3062.5285205626906</v>
      </c>
      <c r="Q2" s="758">
        <f ca="1">IF(COUNT(Q12:Q300)=0,"-",Q1-(2*_xlfn.STDEV.P(Q12:OFFSET(Q12,$A$1-1,0))))</f>
        <v>-247.22474699589398</v>
      </c>
      <c r="S2" s="758">
        <f ca="1">IF(COUNT(S12:S300)=0,"-",S1-(2*_xlfn.STDEV.P(S12:OFFSET(S12,$A$1-1,0))))</f>
        <v>-369.75073610848074</v>
      </c>
      <c r="U2" s="758">
        <f ca="1">IF(COUNT(U12:U300)=0,"-",U1-(2*_xlfn.STDEV.P(U12:OFFSET(U12,$A$1-1,0))))</f>
        <v>0.92611234145359367</v>
      </c>
      <c r="W2" s="758">
        <f ca="1">IF(COUNT(W12:W300)=0,"-",W1-(2*_xlfn.STDEV.P(W12:OFFSET(W12,$A$1-1,0))))</f>
        <v>450.16797312430015</v>
      </c>
      <c r="Y2" s="758" t="str">
        <f ca="1">IF(COUNT(Y12:Y300)=0,"-",Y1-(2*_xlfn.STDEV.P(Y12:OFFSET(Y12,$A$1-1,0))))</f>
        <v>-</v>
      </c>
      <c r="AA2" s="758">
        <f ca="1">IF(COUNT(AA12:AA300)=0,"-",AA1-(2*_xlfn.STDEV.P(AA12:OFFSET(AA12,$A$1-1,0))))</f>
        <v>519.59686450167976</v>
      </c>
      <c r="AC2" s="758">
        <f ca="1">IF(COUNT(AC12:AC300)=0,"-",AC1-(2*_xlfn.STDEV.P(AC12:OFFSET(AC12,$A$1-1,0))))</f>
        <v>6762.9213483146068</v>
      </c>
      <c r="AE2" s="758">
        <f ca="1">IF(COUNT(AE12:AE300)=0,"-",AE1-(2*_xlfn.STDEV.P(AE12:OFFSET(AE12,$A$1-1,0))))</f>
        <v>4006.6249347939483</v>
      </c>
      <c r="AG2" s="758" t="str">
        <f ca="1">IF(COUNT(AG12:AG300)=0,"-",AG1-(2*_xlfn.STDEV.P(AG12:OFFSET(AG12,$A$1-1,0))))</f>
        <v>-</v>
      </c>
      <c r="AI2" s="758" t="str">
        <f ca="1">IF(COUNT(AI12:AI300)=0,"-",AI1-(2*_xlfn.STDEV.P(AI12:OFFSET(AI12,$A$1-1,0))))</f>
        <v>-</v>
      </c>
      <c r="AK2" s="758">
        <f ca="1">IF(COUNT(AK12:AK300)=0,"-",AK1-(2*_xlfn.STDEV.P(AK12:OFFSET(AK12,$A$1-1,0))))</f>
        <v>-6649.0466638910848</v>
      </c>
      <c r="AM2" s="758" t="str">
        <f ca="1">IF(COUNT(AM12:AM300)=0,"-",AM1-(2*_xlfn.STDEV.P(AM12:OFFSET(AM12,$A$1-1,0))))</f>
        <v>-</v>
      </c>
      <c r="AO2" s="758">
        <f ca="1">IF(COUNT(AO12:AO300)=0,"-",AO1-(2*_xlfn.STDEV.P(AO12:OFFSET(AO12,$A$1-1,0))))</f>
        <v>9378.9473684210534</v>
      </c>
      <c r="AQ2" s="758">
        <f ca="1">IF(COUNT(AQ12:AQ300)=0,"-",AQ1-(2*_xlfn.STDEV.P(AQ12:OFFSET(AQ12,$A$1-1,0))))</f>
        <v>-44973.348205293609</v>
      </c>
    </row>
    <row r="3" spans="1:43" s="756" customFormat="1">
      <c r="A3" s="1085" t="s">
        <v>401</v>
      </c>
      <c r="C3" s="591" t="s">
        <v>402</v>
      </c>
      <c r="E3" s="758">
        <f ca="1">IF(COUNT(E12:E300)=0,"-",E1+(2*_xlfn.STDEV.P(E12:OFFSET(E12,$A$1-1,0))))</f>
        <v>8632.0505275092819</v>
      </c>
      <c r="G3" s="758">
        <f ca="1">IF(COUNT(G12:G300)=0,"-",G1+(2*_xlfn.STDEV.P(G12:OFFSET(G12,$A$1-1,0))))</f>
        <v>6251.586549142854</v>
      </c>
      <c r="I3" s="758" t="str">
        <f ca="1">IF(COUNT(I12:I300)=0,"-",I1+(2*_xlfn.STDEV.P(I12:OFFSET(I12,$A$1-1,0))))</f>
        <v>-</v>
      </c>
      <c r="K3" s="758">
        <f ca="1">IF(COUNT(K12:K300)=0,"-",K1+(2*_xlfn.STDEV.P(K12:OFFSET(K12,$A$1-1,0))))</f>
        <v>132094.18304995704</v>
      </c>
      <c r="M3" s="758">
        <f ca="1">IF(COUNT(M12:M300)=0,"-",M1+(2*_xlfn.STDEV.P(M12:OFFSET(M12,$A$1-1,0))))</f>
        <v>12851.693251175777</v>
      </c>
      <c r="O3" s="758">
        <f ca="1">IF(COUNT(O12:O300)=0,"-",O1+(2*_xlfn.STDEV.P(O12:OFFSET(O12,$A$1-1,0))))</f>
        <v>6035.7001039170455</v>
      </c>
      <c r="Q3" s="758">
        <f ca="1">IF(COUNT(Q12:Q300)=0,"-",Q1+(2*_xlfn.STDEV.P(Q12:OFFSET(Q12,$A$1-1,0))))</f>
        <v>722.37569977327246</v>
      </c>
      <c r="S3" s="758">
        <f ca="1">IF(COUNT(S12:S300)=0,"-",S1+(2*_xlfn.STDEV.P(S12:OFFSET(S12,$A$1-1,0))))</f>
        <v>797.78948912268754</v>
      </c>
      <c r="U3" s="758">
        <f ca="1">IF(COUNT(U12:U300)=0,"-",U1+(2*_xlfn.STDEV.P(U12:OFFSET(U12,$A$1-1,0))))</f>
        <v>0.92611234145359367</v>
      </c>
      <c r="W3" s="758">
        <f ca="1">IF(COUNT(W12:W300)=0,"-",W1+(2*_xlfn.STDEV.P(W12:OFFSET(W12,$A$1-1,0))))</f>
        <v>450.16797312430015</v>
      </c>
      <c r="Y3" s="758" t="str">
        <f ca="1">IF(COUNT(Y12:Y300)=0,"-",Y1+(2*_xlfn.STDEV.P(Y12:OFFSET(Y12,$A$1-1,0))))</f>
        <v>-</v>
      </c>
      <c r="AA3" s="758">
        <f ca="1">IF(COUNT(AA12:AA300)=0,"-",AA1+(2*_xlfn.STDEV.P(AA12:OFFSET(AA12,$A$1-1,0))))</f>
        <v>519.59686450167976</v>
      </c>
      <c r="AC3" s="758">
        <f ca="1">IF(COUNT(AC12:AC300)=0,"-",AC1+(2*_xlfn.STDEV.P(AC12:OFFSET(AC12,$A$1-1,0))))</f>
        <v>6762.9213483146068</v>
      </c>
      <c r="AE3" s="758">
        <f ca="1">IF(COUNT(AE12:AE300)=0,"-",AE1+(2*_xlfn.STDEV.P(AE12:OFFSET(AE12,$A$1-1,0))))</f>
        <v>4006.6249347939483</v>
      </c>
      <c r="AG3" s="758" t="str">
        <f ca="1">IF(COUNT(AG12:AG300)=0,"-",AG1+(2*_xlfn.STDEV.P(AG12:OFFSET(AG12,$A$1-1,0))))</f>
        <v>-</v>
      </c>
      <c r="AI3" s="758" t="str">
        <f ca="1">IF(COUNT(AI12:AI300)=0,"-",AI1+(2*_xlfn.STDEV.P(AI12:OFFSET(AI12,$A$1-1,0))))</f>
        <v>-</v>
      </c>
      <c r="AK3" s="758">
        <f ca="1">IF(COUNT(AK12:AK300)=0,"-",AK1+(2*_xlfn.STDEV.P(AK12:OFFSET(AK12,$A$1-1,0))))</f>
        <v>13415.489193220365</v>
      </c>
      <c r="AM3" s="758" t="str">
        <f ca="1">IF(COUNT(AM12:AM300)=0,"-",AM1+(2*_xlfn.STDEV.P(AM12:OFFSET(AM12,$A$1-1,0))))</f>
        <v>-</v>
      </c>
      <c r="AO3" s="758">
        <f ca="1">IF(COUNT(AO12:AO300)=0,"-",AO1+(2*_xlfn.STDEV.P(AO12:OFFSET(AO12,$A$1-1,0))))</f>
        <v>9378.9473684210534</v>
      </c>
      <c r="AQ3" s="758">
        <f ca="1">IF(COUNT(AQ12:AQ300)=0,"-",AQ1+(2*_xlfn.STDEV.P(AQ12:OFFSET(AQ12,$A$1-1,0))))</f>
        <v>111947.65443080873</v>
      </c>
    </row>
    <row r="4" spans="1:43" s="756" customFormat="1">
      <c r="A4" s="1085"/>
      <c r="C4" s="591" t="s">
        <v>403</v>
      </c>
      <c r="E4" s="590">
        <f ca="1">IF(COUNT(E12:E300)=0,"-",AVERAGEIFS(E12:E300, E12:E300, "&gt;="&amp;E2,E12:E300,"&lt;="&amp;E3))</f>
        <v>4099.9252128499065</v>
      </c>
      <c r="G4" s="590">
        <f ca="1">IF(COUNT(G12:G300)=0,"-",AVERAGEIFS(G12:G300, G12:G300, "&gt;="&amp;G2,G12:G300,"&lt;="&amp;G3))</f>
        <v>2716.7811872899943</v>
      </c>
      <c r="I4" s="590" t="str">
        <f>IF(COUNT(I12:I300)=0,"-",AVERAGEIFS(I12:I300, I12:I300, "&gt;="&amp;I2,I12:I300,"&lt;="&amp;I3))</f>
        <v>-</v>
      </c>
      <c r="K4" s="590">
        <f ca="1">IF(COUNT(K12:K300)=0,"-",AVERAGEIFS(K12:K300, K12:K300, "&gt;="&amp;K2,K12:K300,"&lt;="&amp;K3))</f>
        <v>44086.692976691011</v>
      </c>
      <c r="M4" s="590">
        <f ca="1">IF(COUNT(M12:M300)=0,"-",AVERAGEIFS(M12:M300, M12:M300, "&gt;="&amp;M2,M12:M300,"&lt;="&amp;M3))</f>
        <v>4505.4869054821875</v>
      </c>
      <c r="O4" s="590">
        <f ca="1">IF(COUNT(O12:O300)=0,"-",AVERAGEIFS(O12:O300, O12:O300, "&gt;="&amp;O2,O12:O300,"&lt;="&amp;O3))</f>
        <v>489.92877497674471</v>
      </c>
      <c r="Q4" s="590">
        <f ca="1">IF(COUNT(Q12:Q300)=0,"-",AVERAGEIFS(Q12:Q300, Q12:Q300, "&gt;="&amp;Q2,Q12:Q300,"&lt;="&amp;Q3))</f>
        <v>237.57547638868922</v>
      </c>
      <c r="S4" s="590">
        <f ca="1">IF(COUNT(S12:S300)=0,"-",AVERAGEIFS(S12:S300, S12:S300, "&gt;="&amp;S2,S12:S300,"&lt;="&amp;S3))</f>
        <v>214.01937650710343</v>
      </c>
      <c r="U4" s="590">
        <f ca="1">IF(COUNT(U12:U300)=0,"-",AVERAGEIFS(U12:U300, U12:U300, "&gt;="&amp;U2,U12:U300,"&lt;="&amp;U3))</f>
        <v>0.92611234145359367</v>
      </c>
      <c r="W4" s="590">
        <f ca="1">IF(COUNT(W12:W300)=0,"-",AVERAGEIFS(W12:W300, W12:W300, "&gt;="&amp;W2,W12:W300,"&lt;="&amp;W3))</f>
        <v>450.16797312430015</v>
      </c>
      <c r="Y4" s="590" t="str">
        <f>IF(COUNT(Y12:Y300)=0,"-",AVERAGEIFS(Y12:Y300, Y12:Y300, "&gt;="&amp;Y2,Y12:Y300,"&lt;="&amp;Y3))</f>
        <v>-</v>
      </c>
      <c r="AA4" s="590">
        <f ca="1">IF(COUNT(AA12:AA300)=0,"-",AVERAGEIFS(AA12:AA300, AA12:AA300, "&gt;="&amp;AA2,AA12:AA300,"&lt;="&amp;AA3))</f>
        <v>519.59686450167976</v>
      </c>
      <c r="AC4" s="590">
        <f ca="1">IF(COUNT(AC12:AC300)=0,"-",AVERAGEIFS(AC12:AC300, AC12:AC300, "&gt;="&amp;AC2,AC12:AC300,"&lt;="&amp;AC3))</f>
        <v>6762.9213483146068</v>
      </c>
      <c r="AE4" s="590">
        <f ca="1">IF(COUNT(AE12:AE300)=0,"-",AVERAGEIFS(AE12:AE300, AE12:AE300, "&gt;="&amp;AE2,AE12:AE300,"&lt;="&amp;AE3))</f>
        <v>4006.6249347939483</v>
      </c>
      <c r="AG4" s="590" t="str">
        <f>IF(COUNT(AG12:AG300)=0,"-",AVERAGEIFS(AG12:AG300, AG12:AG300, "&gt;="&amp;AG2,AG12:AG300,"&lt;="&amp;AG3))</f>
        <v>-</v>
      </c>
      <c r="AI4" s="590" t="str">
        <f>IF(COUNT(AI12:AI300)=0,"-",AVERAGEIFS(AI12:AI300, AI12:AI300, "&gt;="&amp;AI2,AI12:AI300,"&lt;="&amp;AI3))</f>
        <v>-</v>
      </c>
      <c r="AK4" s="590">
        <f ca="1">IF(COUNT(AK12:AK300)=0,"-",AVERAGEIFS(AK12:AK300, AK12:AK300, "&gt;="&amp;AK2,AK12:AK300,"&lt;="&amp;AK3))</f>
        <v>3383.2212646646394</v>
      </c>
      <c r="AM4" s="590" t="str">
        <f>IF(COUNT(AM12:AM300)=0,"-",AVERAGEIFS(AM12:AM300, AM12:AM300, "&gt;="&amp;AM2,AM12:AM300,"&lt;="&amp;AM3))</f>
        <v>-</v>
      </c>
      <c r="AO4" s="590">
        <f ca="1">IF(COUNT(AO12:AO300)=0,"-",AVERAGEIFS(AO12:AO300, AO12:AO300, "&gt;="&amp;AO2,AO12:AO300,"&lt;="&amp;AO3))</f>
        <v>9378.9473684210534</v>
      </c>
      <c r="AQ4" s="590">
        <f ca="1">IF(COUNT(AQ12:AQ300)=0,"-",AVERAGEIFS(AQ12:AQ300, AQ12:AQ300, "&gt;="&amp;AQ2,AQ12:AQ300,"&lt;="&amp;AQ3))</f>
        <v>33487.153112757565</v>
      </c>
    </row>
    <row r="5" spans="1:43" s="756" customFormat="1">
      <c r="A5" s="1085"/>
      <c r="C5" s="591" t="s">
        <v>404</v>
      </c>
      <c r="E5" s="571">
        <f ca="1">IF(COUNT(E12:E300)=0,"-",SUMIFS(D12:D300,E12:E300,"&gt;="&amp;E2,E12:E300,"&lt;="&amp;E3)/SUMIFS($B12:$B300,E12:E300,"&gt;="&amp;E2,E12:E300,"&lt;="&amp;E3))</f>
        <v>5678.6307336327745</v>
      </c>
      <c r="G5" s="569">
        <f ca="1">IF(COUNT(G12:G300)=0,"-",SUMIFS(F12:F300,G12:G300,"&gt;="&amp;G2,G12:G300,"&lt;="&amp;G3)/SUMIFS($B12:$B300,G12:G300,"&gt;="&amp;G2,G12:G300,"&lt;="&amp;G3))</f>
        <v>2403.8616679604852</v>
      </c>
      <c r="I5" s="589" t="str">
        <f>IF(COUNT(I12:I300)=0,"-",SUMIFS(H12:H300,I12:I300,"&gt;="&amp;I2,I12:I300,"&lt;="&amp;I3)/SUMIFS($B12:$B300,I12:I300,"&gt;="&amp;I2,I12:I300,"&lt;="&amp;I3))</f>
        <v>-</v>
      </c>
      <c r="K5" s="589">
        <f ca="1">IF(COUNT(K12:K300)=0,"-",SUMIFS(J12:J300,K12:K300,"&gt;="&amp;K2,K12:K300,"&lt;="&amp;K3)/SUMIFS($B12:$B300,K12:K300,"&gt;="&amp;K2,K12:K300,"&lt;="&amp;K3))</f>
        <v>55363.310041160148</v>
      </c>
      <c r="M5" s="569">
        <f ca="1">IF(COUNT(M12:M300)=0,"-",SUMIFS(L12:L300,M12:M300,"&gt;="&amp;M2,M12:M300,"&lt;="&amp;M3)/SUMIFS($B12:$B300,M12:M300,"&gt;="&amp;M2,M12:M300,"&lt;="&amp;M3))</f>
        <v>1197.6540647839033</v>
      </c>
      <c r="O5" s="571">
        <f ca="1">IF(COUNT(O12:O300)=0,"-",SUMIFS(N12:N300,O12:O300,"&gt;="&amp;O2,O12:O300,"&lt;="&amp;O3)/SUMIFS($B12:$B300,O12:O300,"&gt;="&amp;O2,O12:O300,"&lt;="&amp;O3))</f>
        <v>171.25357288689258</v>
      </c>
      <c r="Q5" s="597">
        <f ca="1">IF(COUNT(Q12:Q300)=0,"-",SUMIFS(P12:P300,Q12:Q300,"&gt;="&amp;Q2,Q12:Q300,"&lt;="&amp;Q3)/SUMIFS($B12:$B300,Q12:Q300,"&gt;="&amp;Q2,Q12:Q300,"&lt;="&amp;Q3))</f>
        <v>216.93064761412867</v>
      </c>
      <c r="S5" s="561">
        <f ca="1">IF(COUNT(S12:S300)=0,"-",SUMIFS(R12:R300,S12:S300,"&gt;="&amp;S2,S12:S300,"&lt;="&amp;S3)/SUMIFS($B12:$B300,S12:S300,"&gt;="&amp;S2,S12:S300,"&lt;="&amp;S3))</f>
        <v>257.89658811115021</v>
      </c>
      <c r="U5" s="597">
        <f ca="1">IF(COUNT(U12:U300)=0,"-",SUMIFS(T12:T300,U12:U300,"&gt;="&amp;U2,U12:U300,"&lt;="&amp;U3)/SUMIFS($B12:$B300,U12:U300,"&gt;="&amp;U2,U12:U300,"&lt;="&amp;U3))</f>
        <v>0.92611234145359367</v>
      </c>
      <c r="W5" s="597">
        <f ca="1">IF(COUNT(W12:W300)=0,"-",SUMIFS(V12:V300,W12:W300,"&gt;="&amp;W2,W12:W300,"&lt;="&amp;W3)/SUMIFS($B12:$B300,W12:W300,"&gt;="&amp;W2,W12:W300,"&lt;="&amp;W3))</f>
        <v>450.16797312430015</v>
      </c>
      <c r="Y5" s="589" t="str">
        <f>IF(COUNT(Y12:Y300)=0,"-",SUMIFS(X12:X300,Y12:Y300,"&gt;="&amp;Y2,Y12:Y300,"&lt;="&amp;Y3)/SUMIFS($B12:$B300,Y12:Y300,"&gt;="&amp;Y2,Y12:Y300,"&lt;="&amp;Y3))</f>
        <v>-</v>
      </c>
      <c r="AA5" s="561">
        <f ca="1">IF(COUNT(AA12:AA300)=0,"-",SUMIFS(Z12:Z300,AA12:AA300,"&gt;="&amp;AA2,AA12:AA300,"&lt;="&amp;AA3)/SUMIFS($B12:$B300,AA12:AA300,"&gt;="&amp;AA2,AA12:AA300,"&lt;="&amp;AA3))</f>
        <v>519.59686450167976</v>
      </c>
      <c r="AC5" s="561">
        <f ca="1">IF(COUNT(AC12:AC300)=0,"-",SUMIFS(AB12:AB300,AC12:AC300,"&gt;="&amp;AC2,AC12:AC300,"&lt;="&amp;AC3)/SUMIFS($B12:$B300,AC12:AC300,"&gt;="&amp;AC2,AC12:AC300,"&lt;="&amp;AC3))</f>
        <v>6762.9213483146068</v>
      </c>
      <c r="AE5" s="561">
        <f ca="1">IF(COUNT(AE12:AE300)=0,"-",SUMIFS(AD12:AD300,AE12:AE300,"&gt;="&amp;AE2,AE12:AE300,"&lt;="&amp;AE3)/SUMIFS($B12:$B300,AE12:AE300,"&gt;="&amp;AE2,AE12:AE300,"&lt;="&amp;AE3))</f>
        <v>4006.6249347939483</v>
      </c>
      <c r="AG5" s="589" t="str">
        <f>IF(COUNT(AG12:AG300)=0,"-",SUMIFS(AF12:AF300,AG12:AG300,"&gt;="&amp;AG2,AG12:AG300,"&lt;="&amp;AG3)/SUMIFS($B12:$B300,AG12:AG300,"&gt;="&amp;AG2,AG12:AG300,"&lt;="&amp;AG3))</f>
        <v>-</v>
      </c>
      <c r="AI5" s="589" t="str">
        <f>IF(COUNT(AI12:AI300)=0,"-",SUMIFS(AH12:AH300,AI12:AI300,"&gt;="&amp;AI2,AI12:AI300,"&lt;="&amp;AI3)/SUMIFS($B12:$B300,AI12:AI300,"&gt;="&amp;AI2,AI12:AI300,"&lt;="&amp;AI3))</f>
        <v>-</v>
      </c>
      <c r="AK5" s="561">
        <f ca="1">IF(COUNT(AK12:AK300)=0,"-",SUMIFS(AJ12:AJ300,AK12:AK300,"&gt;="&amp;AK2,AK12:AK300,"&lt;="&amp;AK3)/SUMIFS($B12:$B300,AK12:AK300,"&gt;="&amp;AK2,AK12:AK300,"&lt;="&amp;AK3))</f>
        <v>2501.1501293044776</v>
      </c>
      <c r="AM5" s="589" t="str">
        <f>IF(COUNT(AM12:AM300)=0,"-",SUMIFS(AL12:AL300,AM12:AM300,"&gt;="&amp;AM2,AM12:AM300,"&lt;="&amp;AM3)/SUMIFS($B12:$B300,AM12:AM300,"&gt;="&amp;AM2,AM12:AM300,"&lt;="&amp;AM3))</f>
        <v>-</v>
      </c>
      <c r="AO5" s="589">
        <f ca="1">IF(COUNT(AO12:AO300)=0,"-",SUMIFS(AN12:AN300,AO12:AO300,"&gt;="&amp;AO2,AO12:AO300,"&lt;="&amp;AO3)/SUMIFS($B12:$B300,AO12:AO300,"&gt;="&amp;AO2,AO12:AO300,"&lt;="&amp;AO3))</f>
        <v>9378.9473684210534</v>
      </c>
      <c r="AQ5" s="589">
        <f ca="1">IF(COUNT(AQ12:AQ300)=0,"-",SUMIFS(AP12:AP300,AQ12:AQ300,"&gt;="&amp;AQ2,AQ12:AQ300,"&lt;="&amp;AQ3)/SUMIFS($B12:$B300,AQ12:AQ300,"&gt;="&amp;AQ2,AQ12:AQ300,"&lt;="&amp;AQ3))</f>
        <v>15290.553750320219</v>
      </c>
    </row>
    <row r="6" spans="1:43" s="756" customFormat="1">
      <c r="A6" s="1085"/>
      <c r="C6" s="591" t="s">
        <v>405</v>
      </c>
      <c r="E6" s="588">
        <f ca="1">IF(COUNT(E12:E300)=0,"-",SUMIFS(E12:E300, E12:E300, "&gt;="&amp;E2,E12:E300,"&lt;="&amp;E3)/($A$1-COUNTIF(E12:E300,"&lt;"&amp;E$2)-COUNTIF(E12:E300,"&gt;"&amp;E$3)))</f>
        <v>3416.6043440415888</v>
      </c>
      <c r="G6" s="588">
        <f ca="1">IF(COUNT(G12:G300)=0,"-",SUMIFS(G12:G300, G12:G300, "&gt;="&amp;G2,G12:G300,"&lt;="&amp;G3)/($A$1-COUNTIF(G12:G300,"&lt;"&amp;G$2)-COUNTIF(G12:G300,"&gt;"&amp;G$3)))</f>
        <v>1811.1874581933296</v>
      </c>
      <c r="I6" s="588" t="str">
        <f>IF(COUNT(I12:I300)=0,"-",SUMIFS(I12:I300, I12:I300, "&gt;="&amp;I2,I12:I300,"&lt;="&amp;I3)/($A$1-COUNTIF(I12:I300,"&lt;"&amp;I$2)-COUNTIF(I12:I300,"&gt;"&amp;I$3)))</f>
        <v>-</v>
      </c>
      <c r="K6" s="588">
        <f ca="1">IF(COUNT(K12:K300)=0,"-",SUMIFS(K12:K300, K12:K300, "&gt;="&amp;K2,K12:K300,"&lt;="&amp;K3)/($A$1-COUNTIF(K12:K300,"&lt;"&amp;K$2)-COUNTIF(K12:K300,"&gt;"&amp;K$3)))</f>
        <v>22043.346488345505</v>
      </c>
      <c r="M6" s="588">
        <f ca="1">IF(COUNT(M12:M300)=0,"-",SUMIFS(M12:M300, M12:M300, "&gt;="&amp;M2,M12:M300,"&lt;="&amp;M3)/($A$1-COUNTIF(M12:M300,"&lt;"&amp;M$2)-COUNTIF(M12:M300,"&gt;"&amp;M$3)))</f>
        <v>1501.8289684940626</v>
      </c>
      <c r="O6" s="588">
        <f ca="1">IF(COUNT(O12:O300)=0,"-",SUMIFS(O12:O300, O12:O300, "&gt;="&amp;O2,O12:O300,"&lt;="&amp;O3)/($A$1-COUNTIF(O12:O300,"&lt;"&amp;O$2)-COUNTIF(O12:O300,"&gt;"&amp;O$3)))</f>
        <v>489.92877497674471</v>
      </c>
      <c r="Q6" s="588">
        <f ca="1">IF(COUNT(Q12:Q300)=0,"-",SUMIFS(Q12:Q300, Q12:Q300, "&gt;="&amp;Q2,Q12:Q300,"&lt;="&amp;Q3)/($A$1-COUNTIF(Q12:Q300,"&lt;"&amp;Q$2)-COUNTIF(Q12:Q300,"&gt;"&amp;Q$3)))</f>
        <v>197.97956365724102</v>
      </c>
      <c r="S6" s="588">
        <f ca="1">IF(COUNT(S12:S300)=0,"-",SUMIFS(S12:S300, S12:S300, "&gt;="&amp;S2,S12:S300,"&lt;="&amp;S3)/($A$1-COUNTIF(S12:S300,"&lt;"&amp;S$2)-COUNTIF(S12:S300,"&gt;"&amp;S$3)))</f>
        <v>107.00968825355172</v>
      </c>
      <c r="U6" s="588">
        <f ca="1">IF(COUNT(U12:U300)=0,"-",SUMIFS(U12:U300, U12:U300, "&gt;="&amp;U2,U12:U300,"&lt;="&amp;U3)/($A$1-COUNTIF(U12:U300,"&lt;"&amp;U$2)-COUNTIF(U12:U300,"&gt;"&amp;U$3)))</f>
        <v>0.15435205690893228</v>
      </c>
      <c r="W6" s="588">
        <f ca="1">IF(COUNT(W12:W300)=0,"-",SUMIFS(W12:W300, W12:W300, "&gt;="&amp;W2,W12:W300,"&lt;="&amp;W3)/($A$1-COUNTIF(W12:W300,"&lt;"&amp;W$2)-COUNTIF(W12:W300,"&gt;"&amp;W$3)))</f>
        <v>75.027995520716686</v>
      </c>
      <c r="Y6" s="588" t="str">
        <f>IF(COUNT(Y12:Y300)=0,"-",SUMIFS(Y12:Y300, Y12:Y300, "&gt;="&amp;Y2,Y12:Y300,"&lt;="&amp;Y3)/($A$1-COUNTIF(Y12:Y300,"&lt;"&amp;Y$2)-COUNTIF(Y12:Y300,"&gt;"&amp;Y$3)))</f>
        <v>-</v>
      </c>
      <c r="AA6" s="588">
        <f ca="1">IF(COUNT(AA12:AA300)=0,"-",SUMIFS(AA12:AA300, AA12:AA300, "&gt;="&amp;AA2,AA12:AA300,"&lt;="&amp;AA3)/($A$1-COUNTIF(AA12:AA300,"&lt;"&amp;AA$2)-COUNTIF(AA12:AA300,"&gt;"&amp;AA$3)))</f>
        <v>86.599477416946627</v>
      </c>
      <c r="AC6" s="588">
        <f ca="1">IF(COUNT(AC12:AC300)=0,"-",SUMIFS(AC12:AC300, AC12:AC300, "&gt;="&amp;AC2,AC12:AC300,"&lt;="&amp;AC3)/($A$1-COUNTIF(AC12:AC300,"&lt;"&amp;AC$2)-COUNTIF(AC12:AC300,"&gt;"&amp;AC$3)))</f>
        <v>1127.1535580524344</v>
      </c>
      <c r="AE6" s="588">
        <f ca="1">IF(COUNT(AE12:AE300)=0,"-",SUMIFS(AE12:AE300, AE12:AE300, "&gt;="&amp;AE2,AE12:AE300,"&lt;="&amp;AE3)/($A$1-COUNTIF(AE12:AE300,"&lt;"&amp;AE$2)-COUNTIF(AE12:AE300,"&gt;"&amp;AE$3)))</f>
        <v>667.77082246565806</v>
      </c>
      <c r="AG6" s="588" t="str">
        <f>IF(COUNT(AG12:AG300)=0,"-",SUMIFS(AG12:AG300, AG12:AG300, "&gt;="&amp;AG2,AG12:AG300,"&lt;="&amp;AG3)/($A$1-COUNTIF(AG12:AG300,"&lt;"&amp;AG$2)-COUNTIF(AG12:AG300,"&gt;"&amp;AG$3)))</f>
        <v>-</v>
      </c>
      <c r="AI6" s="588" t="str">
        <f>IF(COUNT(AI12:AI300)=0,"-",SUMIFS(AI12:AI300, AI12:AI300, "&gt;="&amp;AI2,AI12:AI300,"&lt;="&amp;AI3)/($A$1-COUNTIF(AI12:AI300,"&lt;"&amp;AI$2)-COUNTIF(AI12:AI300,"&gt;"&amp;AI$3)))</f>
        <v>-</v>
      </c>
      <c r="AK6" s="588">
        <f ca="1">IF(COUNT(AK12:AK300)=0,"-",SUMIFS(AK12:AK300, AK12:AK300, "&gt;="&amp;AK2,AK12:AK300,"&lt;="&amp;AK3)/($A$1-COUNTIF(AK12:AK300,"&lt;"&amp;AK$2)-COUNTIF(AK12:AK300,"&gt;"&amp;AK$3)))</f>
        <v>2819.3510538871997</v>
      </c>
      <c r="AM6" s="588" t="str">
        <f>IF(COUNT(AM12:AM300)=0,"-",SUMIFS(AM12:AM300, AM12:AM300, "&gt;="&amp;AM2,AM12:AM300,"&lt;="&amp;AM3)/($A$1-COUNTIF(AM12:AM300,"&lt;"&amp;AM$2)-COUNTIF(AM12:AM300,"&gt;"&amp;AM$3)))</f>
        <v>-</v>
      </c>
      <c r="AO6" s="588">
        <f ca="1">IF(COUNT(AO12:AO300)=0,"-",SUMIFS(AO12:AO300, AO12:AO300, "&gt;="&amp;AO2,AO12:AO300,"&lt;="&amp;AO3)/($A$1-COUNTIF(AO12:AO300,"&lt;"&amp;AO$2)-COUNTIF(AO12:AO300,"&gt;"&amp;AO$3)))</f>
        <v>1563.1578947368423</v>
      </c>
      <c r="AQ6" s="588">
        <f ca="1">IF(COUNT(AQ12:AQ300)=0,"-",SUMIFS(AQ12:AQ300, AQ12:AQ300, "&gt;="&amp;AQ2,AQ12:AQ300,"&lt;="&amp;AQ3)/($A$1-COUNTIF(AQ12:AQ300,"&lt;"&amp;AQ$2)-COUNTIF(AQ12:AQ300,"&gt;"&amp;AQ$3)))</f>
        <v>33487.153112757565</v>
      </c>
    </row>
    <row r="7" spans="1:43" s="756" customFormat="1">
      <c r="A7" s="764"/>
      <c r="B7" s="764"/>
    </row>
    <row r="8" spans="1:43" s="756" customFormat="1">
      <c r="A8" s="764"/>
      <c r="B8" s="764"/>
    </row>
    <row r="9" spans="1:43" s="756" customFormat="1">
      <c r="A9" s="764"/>
      <c r="B9" s="764"/>
      <c r="D9" s="587" t="s">
        <v>406</v>
      </c>
      <c r="E9" s="586"/>
      <c r="F9" s="570" t="s">
        <v>407</v>
      </c>
      <c r="G9" s="570"/>
      <c r="H9" s="570" t="s">
        <v>408</v>
      </c>
      <c r="I9" s="570"/>
      <c r="J9" s="587" t="s">
        <v>409</v>
      </c>
      <c r="K9" s="586"/>
      <c r="L9" s="570" t="s">
        <v>410</v>
      </c>
      <c r="M9" s="570"/>
      <c r="N9" s="587" t="s">
        <v>411</v>
      </c>
      <c r="O9" s="586"/>
      <c r="P9" s="557" t="s">
        <v>412</v>
      </c>
      <c r="Q9" s="557"/>
      <c r="R9" s="587" t="s">
        <v>413</v>
      </c>
      <c r="S9" s="586"/>
      <c r="T9" s="557" t="s">
        <v>414</v>
      </c>
      <c r="U9" s="557"/>
      <c r="V9" s="557" t="s">
        <v>415</v>
      </c>
      <c r="W9" s="557"/>
      <c r="X9" s="587" t="s">
        <v>416</v>
      </c>
      <c r="Y9" s="586"/>
      <c r="Z9" s="587" t="s">
        <v>417</v>
      </c>
      <c r="AA9" s="586"/>
      <c r="AB9" s="587" t="s">
        <v>418</v>
      </c>
      <c r="AC9" s="586"/>
      <c r="AD9" s="587" t="s">
        <v>419</v>
      </c>
      <c r="AE9" s="586"/>
      <c r="AF9" s="587" t="s">
        <v>420</v>
      </c>
      <c r="AG9" s="586"/>
      <c r="AH9" s="587" t="s">
        <v>421</v>
      </c>
      <c r="AI9" s="586"/>
      <c r="AJ9" s="587" t="s">
        <v>422</v>
      </c>
      <c r="AK9" s="586"/>
      <c r="AL9" s="587" t="s">
        <v>423</v>
      </c>
      <c r="AM9" s="586"/>
      <c r="AN9" s="587" t="s">
        <v>424</v>
      </c>
      <c r="AO9" s="586"/>
      <c r="AP9" s="587" t="s">
        <v>425</v>
      </c>
      <c r="AQ9" s="586"/>
    </row>
    <row r="10" spans="1:43" s="756" customFormat="1" ht="58">
      <c r="A10" s="585"/>
      <c r="B10" s="584"/>
      <c r="D10" s="583" t="s">
        <v>426</v>
      </c>
      <c r="E10" s="582" t="str">
        <f>D10&amp;"
per FTE"</f>
        <v>Total Occupancy
per FTE</v>
      </c>
      <c r="F10" s="583" t="s">
        <v>427</v>
      </c>
      <c r="G10" s="582" t="str">
        <f>F10&amp;"
per FTE"</f>
        <v>Direct Care Consultant 201
per FTE</v>
      </c>
      <c r="H10" s="583" t="s">
        <v>428</v>
      </c>
      <c r="I10" s="582" t="str">
        <f>H10&amp;"
per FTE"</f>
        <v>Temporary Help 202
per FTE</v>
      </c>
      <c r="J10" s="583" t="s">
        <v>429</v>
      </c>
      <c r="K10" s="582" t="str">
        <f>J10&amp;"
per FTE"</f>
        <v>Clients and Caregivers Reimb./Stipends 203
per FTE</v>
      </c>
      <c r="L10" s="583" t="s">
        <v>430</v>
      </c>
      <c r="M10" s="582" t="str">
        <f>L10&amp;"
per FTE"</f>
        <v>Subcontracted Direct Care 206
per FTE</v>
      </c>
      <c r="N10" s="583" t="s">
        <v>431</v>
      </c>
      <c r="O10" s="582" t="str">
        <f>N10&amp;"
per FTE"</f>
        <v>Staff Training 204
per FTE</v>
      </c>
      <c r="P10" s="583" t="s">
        <v>432</v>
      </c>
      <c r="Q10" s="582" t="str">
        <f>P10&amp;"
per FTE"</f>
        <v>Staff Mileage / Travel 205
per FTE</v>
      </c>
      <c r="R10" s="583" t="s">
        <v>433</v>
      </c>
      <c r="S10" s="582" t="str">
        <f>R10&amp;"
per FTE"</f>
        <v>Meals 207
per FTE</v>
      </c>
      <c r="T10" s="583" t="s">
        <v>434</v>
      </c>
      <c r="U10" s="582" t="str">
        <f>T10&amp;"
per FTE"</f>
        <v>Client Transportation 208
per FTE</v>
      </c>
      <c r="V10" s="583" t="s">
        <v>435</v>
      </c>
      <c r="W10" s="582" t="str">
        <f>V10&amp;"
per FTE"</f>
        <v>Vehicle Expenses 208
per FTE</v>
      </c>
      <c r="X10" s="583" t="s">
        <v>436</v>
      </c>
      <c r="Y10" s="582" t="str">
        <f>X10&amp;"
per FTE"</f>
        <v>Vehicle Depreciation 208
per FTE</v>
      </c>
      <c r="Z10" s="583" t="s">
        <v>437</v>
      </c>
      <c r="AA10" s="582" t="str">
        <f>Z10&amp;"
per FTE"</f>
        <v>Incidental Medical /Medicine/Pharmacy 209
per FTE</v>
      </c>
      <c r="AB10" s="583" t="s">
        <v>438</v>
      </c>
      <c r="AC10" s="582" t="str">
        <f>AB10&amp;"
per FTE"</f>
        <v>Client Personal Allowances 211
per FTE</v>
      </c>
      <c r="AD10" s="583" t="s">
        <v>439</v>
      </c>
      <c r="AE10" s="582" t="str">
        <f>AD10&amp;"
per FTE"</f>
        <v>Provision Material Goods/Svs./Benefits 212
per FTE</v>
      </c>
      <c r="AF10" s="583" t="s">
        <v>440</v>
      </c>
      <c r="AG10" s="582" t="str">
        <f>AF10&amp;"
per FTE"</f>
        <v>Direct Client Wages 214
per FTE</v>
      </c>
      <c r="AH10" s="583" t="s">
        <v>441</v>
      </c>
      <c r="AI10" s="582" t="str">
        <f>AH10&amp;"
per FTE"</f>
        <v>Other Commercial Prod. &amp; Svs. 214
per FTE</v>
      </c>
      <c r="AJ10" s="583" t="s">
        <v>442</v>
      </c>
      <c r="AK10" s="582" t="str">
        <f>AJ10&amp;"
per FTE"</f>
        <v>Program Supplies &amp; Materials 215
per FTE</v>
      </c>
      <c r="AL10" s="583" t="s">
        <v>443</v>
      </c>
      <c r="AM10" s="582" t="str">
        <f>AL10&amp;"
per FTE"</f>
        <v>Non Charitable Expenses
per FTE</v>
      </c>
      <c r="AN10" s="583" t="s">
        <v>444</v>
      </c>
      <c r="AO10" s="582" t="str">
        <f>AN10&amp;"
per FTE"</f>
        <v>Other Expense
per FTE</v>
      </c>
      <c r="AP10" s="583" t="s">
        <v>445</v>
      </c>
      <c r="AQ10" s="582" t="str">
        <f>AP10&amp;"
per FTE"</f>
        <v>Total Other Program Expense
per FTE</v>
      </c>
    </row>
    <row r="11" spans="1:43" s="756" customFormat="1">
      <c r="A11" s="587" t="s">
        <v>446</v>
      </c>
      <c r="B11" s="581" t="s">
        <v>447</v>
      </c>
      <c r="D11" s="587" t="s">
        <v>448</v>
      </c>
      <c r="E11" s="586"/>
      <c r="F11" s="587" t="s">
        <v>448</v>
      </c>
      <c r="G11" s="586"/>
      <c r="H11" s="587" t="s">
        <v>448</v>
      </c>
      <c r="I11" s="586"/>
      <c r="J11" s="587" t="s">
        <v>448</v>
      </c>
      <c r="K11" s="586"/>
      <c r="L11" s="587" t="s">
        <v>448</v>
      </c>
      <c r="M11" s="586"/>
      <c r="N11" s="587" t="s">
        <v>448</v>
      </c>
      <c r="O11" s="586"/>
      <c r="P11" s="587" t="s">
        <v>448</v>
      </c>
      <c r="Q11" s="586"/>
      <c r="R11" s="587" t="s">
        <v>448</v>
      </c>
      <c r="S11" s="586"/>
      <c r="T11" s="587" t="s">
        <v>448</v>
      </c>
      <c r="U11" s="586"/>
      <c r="V11" s="587" t="s">
        <v>448</v>
      </c>
      <c r="W11" s="586"/>
      <c r="X11" s="587" t="s">
        <v>448</v>
      </c>
      <c r="Y11" s="586"/>
      <c r="Z11" s="587" t="s">
        <v>448</v>
      </c>
      <c r="AA11" s="586"/>
      <c r="AB11" s="587" t="s">
        <v>448</v>
      </c>
      <c r="AC11" s="586"/>
      <c r="AD11" s="587" t="s">
        <v>448</v>
      </c>
      <c r="AE11" s="586"/>
      <c r="AF11" s="587" t="s">
        <v>448</v>
      </c>
      <c r="AG11" s="586"/>
      <c r="AH11" s="587" t="s">
        <v>448</v>
      </c>
      <c r="AI11" s="586"/>
      <c r="AJ11" s="587" t="s">
        <v>448</v>
      </c>
      <c r="AK11" s="586"/>
      <c r="AL11" s="587" t="s">
        <v>448</v>
      </c>
      <c r="AM11" s="586"/>
      <c r="AN11" s="587" t="s">
        <v>448</v>
      </c>
      <c r="AO11" s="586"/>
      <c r="AP11" s="587" t="s">
        <v>448</v>
      </c>
      <c r="AQ11" s="586"/>
    </row>
    <row r="12" spans="1:43" s="756" customFormat="1">
      <c r="A12" s="587"/>
      <c r="B12" s="580">
        <v>8.01</v>
      </c>
      <c r="D12" s="579">
        <v>37205</v>
      </c>
      <c r="E12" s="578">
        <f>IF(OR($B12=0,D12=0),"",D12/$B12)</f>
        <v>4644.818976279651</v>
      </c>
      <c r="F12" s="577"/>
      <c r="G12" s="578" t="str">
        <f>IF(OR($B12=0,F12=0),"",F12/$B12)</f>
        <v/>
      </c>
      <c r="H12" s="579"/>
      <c r="I12" s="578" t="str">
        <f>IF(OR($B12=0,H12=0),"",H12/$B12)</f>
        <v/>
      </c>
      <c r="J12" s="579">
        <v>834479</v>
      </c>
      <c r="K12" s="578">
        <f>IF(OR($B12=0,J12=0),"",J12/$B12)</f>
        <v>104179.65043695382</v>
      </c>
      <c r="L12" s="579"/>
      <c r="M12" s="578" t="str">
        <f>IF(OR($B12=0,L12=0),"",L12/$B12)</f>
        <v/>
      </c>
      <c r="N12" s="579">
        <v>1925</v>
      </c>
      <c r="O12" s="578">
        <f>IF(OR($B12=0,N12=0),"",N12/$B12)</f>
        <v>240.32459425717855</v>
      </c>
      <c r="P12" s="579">
        <v>1670</v>
      </c>
      <c r="Q12" s="578">
        <f>IF(OR($B12=0,P12=0),"",P12/$B12)</f>
        <v>208.48938826466917</v>
      </c>
      <c r="R12" s="579">
        <v>54</v>
      </c>
      <c r="S12" s="578">
        <f>IF(OR($B12=0,R12=0),"",R12/$B12)</f>
        <v>6.7415730337078656</v>
      </c>
      <c r="T12" s="579"/>
      <c r="U12" s="578" t="str">
        <f>IF(OR($B12=0,T12=0),"",T12/$B12)</f>
        <v/>
      </c>
      <c r="V12" s="579"/>
      <c r="W12" s="578" t="str">
        <f>IF(OR($B12=0,V12=0),"",V12/$B12)</f>
        <v/>
      </c>
      <c r="X12" s="579"/>
      <c r="Y12" s="578" t="str">
        <f>IF(OR($B12=0,X12=0),"",X12/$B12)</f>
        <v/>
      </c>
      <c r="Z12" s="579"/>
      <c r="AA12" s="578" t="str">
        <f>IF(OR($B12=0,Z12=0),"",Z12/$B12)</f>
        <v/>
      </c>
      <c r="AB12" s="579">
        <v>54171</v>
      </c>
      <c r="AC12" s="578">
        <f>IF(OR($B12=0,AB12=0),"",AB12/$B12)</f>
        <v>6762.9213483146068</v>
      </c>
      <c r="AD12" s="579"/>
      <c r="AE12" s="578" t="str">
        <f>IF(OR($B12=0,AD12=0),"",AD12/$B12)</f>
        <v/>
      </c>
      <c r="AF12" s="579"/>
      <c r="AG12" s="578" t="str">
        <f>IF(OR($B12=0,AF12=0),"",AF12/$B12)</f>
        <v/>
      </c>
      <c r="AH12" s="579"/>
      <c r="AI12" s="578" t="str">
        <f>IF(OR($B12=0,AH12=0),"",AH12/$B12)</f>
        <v/>
      </c>
      <c r="AJ12" s="579">
        <v>268</v>
      </c>
      <c r="AK12" s="578">
        <f>IF(OR($B12=0,AJ12=0),"",AJ12/$B12)</f>
        <v>33.458177278401998</v>
      </c>
      <c r="AL12" s="579"/>
      <c r="AM12" s="578" t="str">
        <f>IF(OR($B12=0,AL12=0),"",AL12/$B12)</f>
        <v/>
      </c>
      <c r="AN12" s="579"/>
      <c r="AO12" s="578" t="str">
        <f>IF(OR($B12=0,AN12=0),"",AN12/$B12)</f>
        <v/>
      </c>
      <c r="AP12" s="579">
        <v>892567</v>
      </c>
      <c r="AQ12" s="578">
        <f>IF(OR($B12=0,AP12=0),"",AP12/$B12)</f>
        <v>111431.58551810238</v>
      </c>
    </row>
    <row r="13" spans="1:43" s="756" customFormat="1">
      <c r="A13" s="587"/>
      <c r="B13" s="580">
        <v>99.34</v>
      </c>
      <c r="D13" s="579">
        <v>658176</v>
      </c>
      <c r="E13" s="578">
        <f t="shared" ref="E13:G76" si="0">IF(OR($B13=0,D13=0),"",D13/$B13)</f>
        <v>6625.4882222669621</v>
      </c>
      <c r="F13" s="579">
        <v>192704</v>
      </c>
      <c r="G13" s="578">
        <f t="shared" si="0"/>
        <v>1939.8429635594925</v>
      </c>
      <c r="H13" s="579"/>
      <c r="I13" s="578" t="str">
        <f t="shared" ref="I13:I76" si="1">IF(OR($B13=0,H13=0),"",H13/$B13)</f>
        <v/>
      </c>
      <c r="J13" s="579"/>
      <c r="K13" s="578" t="str">
        <f t="shared" ref="K13:K76" si="2">IF(OR($B13=0,J13=0),"",J13/$B13)</f>
        <v/>
      </c>
      <c r="L13" s="579">
        <v>33019</v>
      </c>
      <c r="M13" s="578">
        <f t="shared" ref="M13:M76" si="3">IF(OR($B13=0,L13=0),"",L13/$B13)</f>
        <v>332.38373263539359</v>
      </c>
      <c r="N13" s="579">
        <v>787</v>
      </c>
      <c r="O13" s="578">
        <f t="shared" ref="O13:O76" si="4">IF(OR($B13=0,N13=0),"",N13/$B13)</f>
        <v>7.9222870948258501</v>
      </c>
      <c r="P13" s="579">
        <v>13635</v>
      </c>
      <c r="Q13" s="578">
        <f t="shared" ref="Q13:Q76" si="5">IF(OR($B13=0,P13=0),"",P13/$B13)</f>
        <v>137.25588886651903</v>
      </c>
      <c r="R13" s="579"/>
      <c r="S13" s="578" t="str">
        <f t="shared" ref="S13:S76" si="6">IF(OR($B13=0,R13=0),"",R13/$B13)</f>
        <v/>
      </c>
      <c r="T13" s="579">
        <v>92</v>
      </c>
      <c r="U13" s="578">
        <f t="shared" ref="U13:U76" si="7">IF(OR($B13=0,T13=0),"",T13/$B13)</f>
        <v>0.92611234145359367</v>
      </c>
      <c r="V13" s="579"/>
      <c r="W13" s="578" t="str">
        <f t="shared" ref="W13:W76" si="8">IF(OR($B13=0,V13=0),"",V13/$B13)</f>
        <v/>
      </c>
      <c r="X13" s="579"/>
      <c r="Y13" s="578" t="str">
        <f t="shared" ref="Y13:Y76" si="9">IF(OR($B13=0,X13=0),"",X13/$B13)</f>
        <v/>
      </c>
      <c r="Z13" s="579"/>
      <c r="AA13" s="578" t="str">
        <f t="shared" ref="AA13:AA76" si="10">IF(OR($B13=0,Z13=0),"",Z13/$B13)</f>
        <v/>
      </c>
      <c r="AB13" s="579"/>
      <c r="AC13" s="578" t="str">
        <f t="shared" ref="AC13:AC76" si="11">IF(OR($B13=0,AB13=0),"",AB13/$B13)</f>
        <v/>
      </c>
      <c r="AD13" s="579"/>
      <c r="AE13" s="578" t="str">
        <f t="shared" ref="AE13:AE76" si="12">IF(OR($B13=0,AD13=0),"",AD13/$B13)</f>
        <v/>
      </c>
      <c r="AF13" s="579"/>
      <c r="AG13" s="578" t="str">
        <f t="shared" ref="AG13:AG76" si="13">IF(OR($B13=0,AF13=0),"",AF13/$B13)</f>
        <v/>
      </c>
      <c r="AH13" s="579"/>
      <c r="AI13" s="578" t="str">
        <f t="shared" ref="AI13:AI76" si="14">IF(OR($B13=0,AH13=0),"",AH13/$B13)</f>
        <v/>
      </c>
      <c r="AJ13" s="579">
        <v>184742</v>
      </c>
      <c r="AK13" s="578">
        <f t="shared" ref="AK13:AK76" si="15">IF(OR($B13=0,AJ13=0),"",AJ13/$B13)</f>
        <v>1859.6939802697805</v>
      </c>
      <c r="AL13" s="579"/>
      <c r="AM13" s="578" t="str">
        <f t="shared" ref="AM13:AM76" si="16">IF(OR($B13=0,AL13=0),"",AL13/$B13)</f>
        <v/>
      </c>
      <c r="AN13" s="579"/>
      <c r="AO13" s="578" t="str">
        <f t="shared" ref="AO13:AO76" si="17">IF(OR($B13=0,AN13=0),"",AN13/$B13)</f>
        <v/>
      </c>
      <c r="AP13" s="579">
        <v>424979</v>
      </c>
      <c r="AQ13" s="578">
        <f t="shared" ref="AQ13:AQ76" si="18">IF(OR($B13=0,AP13=0),"",AP13/$B13)</f>
        <v>4278.0249647674655</v>
      </c>
    </row>
    <row r="14" spans="1:43" s="756" customFormat="1">
      <c r="A14" s="576"/>
      <c r="B14" s="575">
        <v>19.170000000000002</v>
      </c>
      <c r="D14" s="574">
        <v>105988</v>
      </c>
      <c r="E14" s="578">
        <f t="shared" si="0"/>
        <v>5528.847157016171</v>
      </c>
      <c r="F14" s="574">
        <v>62275</v>
      </c>
      <c r="G14" s="578">
        <f t="shared" si="0"/>
        <v>3248.5654668753259</v>
      </c>
      <c r="H14" s="574"/>
      <c r="I14" s="578" t="str">
        <f t="shared" si="1"/>
        <v/>
      </c>
      <c r="J14" s="574"/>
      <c r="K14" s="578" t="str">
        <f t="shared" si="2"/>
        <v/>
      </c>
      <c r="L14" s="574"/>
      <c r="M14" s="578" t="str">
        <f t="shared" si="3"/>
        <v/>
      </c>
      <c r="N14" s="574">
        <v>589</v>
      </c>
      <c r="O14" s="578">
        <f t="shared" si="4"/>
        <v>30.725091288471567</v>
      </c>
      <c r="P14" s="574">
        <v>13545</v>
      </c>
      <c r="Q14" s="578">
        <f t="shared" si="5"/>
        <v>706.57276995305153</v>
      </c>
      <c r="R14" s="574"/>
      <c r="S14" s="578" t="str">
        <f t="shared" si="6"/>
        <v/>
      </c>
      <c r="T14" s="574"/>
      <c r="U14" s="578" t="str">
        <f t="shared" si="7"/>
        <v/>
      </c>
      <c r="V14" s="574"/>
      <c r="W14" s="578" t="str">
        <f t="shared" si="8"/>
        <v/>
      </c>
      <c r="X14" s="574"/>
      <c r="Y14" s="578" t="str">
        <f t="shared" si="9"/>
        <v/>
      </c>
      <c r="Z14" s="574"/>
      <c r="AA14" s="578" t="str">
        <f t="shared" si="10"/>
        <v/>
      </c>
      <c r="AB14" s="574"/>
      <c r="AC14" s="578" t="str">
        <f t="shared" si="11"/>
        <v/>
      </c>
      <c r="AD14" s="574">
        <v>76807</v>
      </c>
      <c r="AE14" s="578">
        <f t="shared" si="12"/>
        <v>4006.6249347939483</v>
      </c>
      <c r="AF14" s="574"/>
      <c r="AG14" s="578" t="str">
        <f t="shared" si="13"/>
        <v/>
      </c>
      <c r="AH14" s="574"/>
      <c r="AI14" s="578" t="str">
        <f t="shared" si="14"/>
        <v/>
      </c>
      <c r="AJ14" s="574">
        <v>26663</v>
      </c>
      <c r="AK14" s="578">
        <f t="shared" si="15"/>
        <v>1390.8711528429837</v>
      </c>
      <c r="AL14" s="574"/>
      <c r="AM14" s="578" t="str">
        <f t="shared" si="16"/>
        <v/>
      </c>
      <c r="AN14" s="574"/>
      <c r="AO14" s="578" t="str">
        <f t="shared" si="17"/>
        <v/>
      </c>
      <c r="AP14" s="574">
        <v>179879</v>
      </c>
      <c r="AQ14" s="578">
        <f t="shared" si="18"/>
        <v>9383.3594157537809</v>
      </c>
    </row>
    <row r="15" spans="1:43" s="756" customFormat="1">
      <c r="A15" s="587"/>
      <c r="B15" s="580">
        <v>11.49</v>
      </c>
      <c r="D15" s="579">
        <v>17</v>
      </c>
      <c r="E15" s="578">
        <f t="shared" si="0"/>
        <v>1.4795474325500435</v>
      </c>
      <c r="F15" s="579">
        <v>60270</v>
      </c>
      <c r="G15" s="578">
        <f t="shared" si="0"/>
        <v>5245.4308093994778</v>
      </c>
      <c r="H15" s="579"/>
      <c r="I15" s="578" t="str">
        <f t="shared" si="1"/>
        <v/>
      </c>
      <c r="J15" s="579">
        <v>322232</v>
      </c>
      <c r="K15" s="578">
        <f t="shared" si="2"/>
        <v>28044.560487380331</v>
      </c>
      <c r="L15" s="579">
        <v>99717</v>
      </c>
      <c r="M15" s="578">
        <f t="shared" si="3"/>
        <v>8678.5900783289817</v>
      </c>
      <c r="N15" s="579">
        <v>11126</v>
      </c>
      <c r="O15" s="578">
        <f t="shared" si="4"/>
        <v>968.3202785030461</v>
      </c>
      <c r="P15" s="579">
        <v>1368</v>
      </c>
      <c r="Q15" s="578">
        <f t="shared" si="5"/>
        <v>119.06005221932115</v>
      </c>
      <c r="R15" s="579">
        <v>7202</v>
      </c>
      <c r="S15" s="578">
        <f t="shared" si="6"/>
        <v>626.80591818973016</v>
      </c>
      <c r="T15" s="579"/>
      <c r="U15" s="578" t="str">
        <f t="shared" si="7"/>
        <v/>
      </c>
      <c r="V15" s="579"/>
      <c r="W15" s="578" t="str">
        <f t="shared" si="8"/>
        <v/>
      </c>
      <c r="X15" s="579"/>
      <c r="Y15" s="578" t="str">
        <f t="shared" si="9"/>
        <v/>
      </c>
      <c r="Z15" s="579"/>
      <c r="AA15" s="578" t="str">
        <f t="shared" si="10"/>
        <v/>
      </c>
      <c r="AB15" s="579"/>
      <c r="AC15" s="578" t="str">
        <f t="shared" si="11"/>
        <v/>
      </c>
      <c r="AD15" s="579"/>
      <c r="AE15" s="578" t="str">
        <f t="shared" si="12"/>
        <v/>
      </c>
      <c r="AF15" s="579"/>
      <c r="AG15" s="578" t="str">
        <f t="shared" si="13"/>
        <v/>
      </c>
      <c r="AH15" s="579"/>
      <c r="AI15" s="578" t="str">
        <f t="shared" si="14"/>
        <v/>
      </c>
      <c r="AJ15" s="579">
        <v>153102</v>
      </c>
      <c r="AK15" s="578">
        <f t="shared" si="15"/>
        <v>13324.804177545691</v>
      </c>
      <c r="AL15" s="579"/>
      <c r="AM15" s="578" t="str">
        <f t="shared" si="16"/>
        <v/>
      </c>
      <c r="AN15" s="579"/>
      <c r="AO15" s="578" t="str">
        <f t="shared" si="17"/>
        <v/>
      </c>
      <c r="AP15" s="579">
        <v>655017</v>
      </c>
      <c r="AQ15" s="578">
        <f t="shared" si="18"/>
        <v>57007.571801566577</v>
      </c>
    </row>
    <row r="16" spans="1:43" s="756" customFormat="1">
      <c r="A16" s="576"/>
      <c r="B16" s="575">
        <v>1.3939999999999999</v>
      </c>
      <c r="D16" s="574"/>
      <c r="E16" s="578" t="str">
        <f t="shared" si="0"/>
        <v/>
      </c>
      <c r="F16" s="574">
        <v>604</v>
      </c>
      <c r="G16" s="578">
        <f t="shared" si="0"/>
        <v>433.28550932568152</v>
      </c>
      <c r="H16" s="574"/>
      <c r="I16" s="578" t="str">
        <f t="shared" si="1"/>
        <v/>
      </c>
      <c r="J16" s="574">
        <v>50</v>
      </c>
      <c r="K16" s="578">
        <f t="shared" si="2"/>
        <v>35.868005738880917</v>
      </c>
      <c r="L16" s="574"/>
      <c r="M16" s="578" t="str">
        <f t="shared" si="3"/>
        <v/>
      </c>
      <c r="N16" s="574">
        <v>9019</v>
      </c>
      <c r="O16" s="578">
        <f t="shared" si="4"/>
        <v>6469.8708751793401</v>
      </c>
      <c r="P16" s="574">
        <v>23</v>
      </c>
      <c r="Q16" s="578">
        <f t="shared" si="5"/>
        <v>16.499282639885223</v>
      </c>
      <c r="R16" s="574"/>
      <c r="S16" s="578" t="str">
        <f t="shared" si="6"/>
        <v/>
      </c>
      <c r="T16" s="574"/>
      <c r="U16" s="578" t="str">
        <f t="shared" si="7"/>
        <v/>
      </c>
      <c r="V16" s="574"/>
      <c r="W16" s="578" t="str">
        <f t="shared" si="8"/>
        <v/>
      </c>
      <c r="X16" s="574"/>
      <c r="Y16" s="578" t="str">
        <f t="shared" si="9"/>
        <v/>
      </c>
      <c r="Z16" s="574"/>
      <c r="AA16" s="578" t="str">
        <f t="shared" si="10"/>
        <v/>
      </c>
      <c r="AB16" s="574"/>
      <c r="AC16" s="578" t="str">
        <f t="shared" si="11"/>
        <v/>
      </c>
      <c r="AD16" s="574"/>
      <c r="AE16" s="578" t="str">
        <f t="shared" si="12"/>
        <v/>
      </c>
      <c r="AF16" s="574"/>
      <c r="AG16" s="578" t="str">
        <f t="shared" si="13"/>
        <v/>
      </c>
      <c r="AH16" s="574"/>
      <c r="AI16" s="578" t="str">
        <f t="shared" si="14"/>
        <v/>
      </c>
      <c r="AJ16" s="574"/>
      <c r="AK16" s="578" t="str">
        <f t="shared" si="15"/>
        <v/>
      </c>
      <c r="AL16" s="574"/>
      <c r="AM16" s="578" t="str">
        <f t="shared" si="16"/>
        <v/>
      </c>
      <c r="AN16" s="574"/>
      <c r="AO16" s="578" t="str">
        <f t="shared" si="17"/>
        <v/>
      </c>
      <c r="AP16" s="574">
        <v>9696</v>
      </c>
      <c r="AQ16" s="578">
        <f t="shared" si="18"/>
        <v>6955.5236728837881</v>
      </c>
    </row>
    <row r="17" spans="1:43" s="756" customFormat="1">
      <c r="A17" s="587"/>
      <c r="B17" s="580">
        <v>8.93</v>
      </c>
      <c r="D17" s="579">
        <v>33032</v>
      </c>
      <c r="E17" s="578">
        <f t="shared" si="0"/>
        <v>3698.9921612541993</v>
      </c>
      <c r="F17" s="579"/>
      <c r="G17" s="578" t="str">
        <f t="shared" si="0"/>
        <v/>
      </c>
      <c r="H17" s="579"/>
      <c r="I17" s="578" t="str">
        <f t="shared" si="1"/>
        <v/>
      </c>
      <c r="J17" s="579"/>
      <c r="K17" s="578" t="str">
        <f t="shared" si="2"/>
        <v/>
      </c>
      <c r="L17" s="579"/>
      <c r="M17" s="578" t="str">
        <f t="shared" si="3"/>
        <v/>
      </c>
      <c r="N17" s="579">
        <v>10737</v>
      </c>
      <c r="O17" s="578">
        <f t="shared" si="4"/>
        <v>1202.3516237402016</v>
      </c>
      <c r="P17" s="579"/>
      <c r="Q17" s="578" t="str">
        <f t="shared" si="5"/>
        <v/>
      </c>
      <c r="R17" s="579">
        <v>76</v>
      </c>
      <c r="S17" s="578">
        <f t="shared" si="6"/>
        <v>8.5106382978723403</v>
      </c>
      <c r="T17" s="579"/>
      <c r="U17" s="578" t="str">
        <f t="shared" si="7"/>
        <v/>
      </c>
      <c r="V17" s="579">
        <v>4020</v>
      </c>
      <c r="W17" s="578">
        <f t="shared" si="8"/>
        <v>450.16797312430015</v>
      </c>
      <c r="X17" s="579"/>
      <c r="Y17" s="578" t="str">
        <f t="shared" si="9"/>
        <v/>
      </c>
      <c r="Z17" s="579">
        <v>4640</v>
      </c>
      <c r="AA17" s="578">
        <f t="shared" si="10"/>
        <v>519.59686450167976</v>
      </c>
      <c r="AB17" s="579"/>
      <c r="AC17" s="578" t="str">
        <f t="shared" si="11"/>
        <v/>
      </c>
      <c r="AD17" s="579"/>
      <c r="AE17" s="578" t="str">
        <f t="shared" si="12"/>
        <v/>
      </c>
      <c r="AF17" s="579"/>
      <c r="AG17" s="578" t="str">
        <f t="shared" si="13"/>
        <v/>
      </c>
      <c r="AH17" s="579"/>
      <c r="AI17" s="578" t="str">
        <f t="shared" si="14"/>
        <v/>
      </c>
      <c r="AJ17" s="579">
        <v>2744</v>
      </c>
      <c r="AK17" s="578">
        <f t="shared" si="15"/>
        <v>307.27883538633819</v>
      </c>
      <c r="AL17" s="579"/>
      <c r="AM17" s="578" t="str">
        <f t="shared" si="16"/>
        <v/>
      </c>
      <c r="AN17" s="579">
        <v>83754</v>
      </c>
      <c r="AO17" s="578">
        <f t="shared" si="17"/>
        <v>9378.9473684210534</v>
      </c>
      <c r="AP17" s="579">
        <v>105971</v>
      </c>
      <c r="AQ17" s="578">
        <f t="shared" si="18"/>
        <v>11866.853303471446</v>
      </c>
    </row>
    <row r="18" spans="1:43" s="756" customFormat="1">
      <c r="E18" s="578" t="str">
        <f t="shared" si="0"/>
        <v/>
      </c>
      <c r="G18" s="578" t="str">
        <f t="shared" si="0"/>
        <v/>
      </c>
      <c r="I18" s="578" t="str">
        <f t="shared" si="1"/>
        <v/>
      </c>
      <c r="K18" s="578" t="str">
        <f t="shared" si="2"/>
        <v/>
      </c>
      <c r="M18" s="578" t="str">
        <f t="shared" si="3"/>
        <v/>
      </c>
      <c r="O18" s="578" t="str">
        <f t="shared" si="4"/>
        <v/>
      </c>
      <c r="Q18" s="578" t="str">
        <f t="shared" si="5"/>
        <v/>
      </c>
      <c r="S18" s="578" t="str">
        <f t="shared" si="6"/>
        <v/>
      </c>
      <c r="U18" s="578" t="str">
        <f t="shared" si="7"/>
        <v/>
      </c>
      <c r="W18" s="578" t="str">
        <f t="shared" si="8"/>
        <v/>
      </c>
      <c r="Y18" s="578" t="str">
        <f t="shared" si="9"/>
        <v/>
      </c>
      <c r="AA18" s="578" t="str">
        <f t="shared" si="10"/>
        <v/>
      </c>
      <c r="AC18" s="578" t="str">
        <f t="shared" si="11"/>
        <v/>
      </c>
      <c r="AE18" s="578" t="str">
        <f t="shared" si="12"/>
        <v/>
      </c>
      <c r="AG18" s="578" t="str">
        <f t="shared" si="13"/>
        <v/>
      </c>
      <c r="AI18" s="578" t="str">
        <f t="shared" si="14"/>
        <v/>
      </c>
      <c r="AK18" s="578" t="str">
        <f t="shared" si="15"/>
        <v/>
      </c>
      <c r="AM18" s="578" t="str">
        <f t="shared" si="16"/>
        <v/>
      </c>
      <c r="AO18" s="578" t="str">
        <f t="shared" si="17"/>
        <v/>
      </c>
      <c r="AQ18" s="578" t="str">
        <f t="shared" si="18"/>
        <v/>
      </c>
    </row>
    <row r="19" spans="1:43" s="756" customFormat="1">
      <c r="E19" s="578" t="str">
        <f t="shared" si="0"/>
        <v/>
      </c>
      <c r="G19" s="578" t="str">
        <f t="shared" si="0"/>
        <v/>
      </c>
      <c r="I19" s="578" t="str">
        <f t="shared" si="1"/>
        <v/>
      </c>
      <c r="K19" s="578" t="str">
        <f t="shared" si="2"/>
        <v/>
      </c>
      <c r="M19" s="578" t="str">
        <f t="shared" si="3"/>
        <v/>
      </c>
      <c r="O19" s="578" t="str">
        <f t="shared" si="4"/>
        <v/>
      </c>
      <c r="Q19" s="578" t="str">
        <f t="shared" si="5"/>
        <v/>
      </c>
      <c r="S19" s="578" t="str">
        <f t="shared" si="6"/>
        <v/>
      </c>
      <c r="U19" s="578" t="str">
        <f t="shared" si="7"/>
        <v/>
      </c>
      <c r="W19" s="578" t="str">
        <f t="shared" si="8"/>
        <v/>
      </c>
      <c r="Y19" s="578" t="str">
        <f t="shared" si="9"/>
        <v/>
      </c>
      <c r="AA19" s="578" t="str">
        <f t="shared" si="10"/>
        <v/>
      </c>
      <c r="AC19" s="578" t="str">
        <f t="shared" si="11"/>
        <v/>
      </c>
      <c r="AE19" s="578" t="str">
        <f t="shared" si="12"/>
        <v/>
      </c>
      <c r="AG19" s="578" t="str">
        <f t="shared" si="13"/>
        <v/>
      </c>
      <c r="AI19" s="578" t="str">
        <f t="shared" si="14"/>
        <v/>
      </c>
      <c r="AK19" s="578" t="str">
        <f t="shared" si="15"/>
        <v/>
      </c>
      <c r="AM19" s="578" t="str">
        <f t="shared" si="16"/>
        <v/>
      </c>
      <c r="AO19" s="578" t="str">
        <f t="shared" si="17"/>
        <v/>
      </c>
      <c r="AQ19" s="578" t="str">
        <f t="shared" si="18"/>
        <v/>
      </c>
    </row>
    <row r="20" spans="1:43" s="756" customFormat="1">
      <c r="E20" s="578" t="str">
        <f t="shared" si="0"/>
        <v/>
      </c>
      <c r="G20" s="578" t="str">
        <f t="shared" si="0"/>
        <v/>
      </c>
      <c r="I20" s="578" t="str">
        <f t="shared" si="1"/>
        <v/>
      </c>
      <c r="K20" s="578" t="str">
        <f t="shared" si="2"/>
        <v/>
      </c>
      <c r="M20" s="578" t="str">
        <f t="shared" si="3"/>
        <v/>
      </c>
      <c r="O20" s="578" t="str">
        <f t="shared" si="4"/>
        <v/>
      </c>
      <c r="Q20" s="578" t="str">
        <f t="shared" si="5"/>
        <v/>
      </c>
      <c r="S20" s="578" t="str">
        <f t="shared" si="6"/>
        <v/>
      </c>
      <c r="U20" s="578" t="str">
        <f t="shared" si="7"/>
        <v/>
      </c>
      <c r="W20" s="578" t="str">
        <f t="shared" si="8"/>
        <v/>
      </c>
      <c r="Y20" s="578" t="str">
        <f t="shared" si="9"/>
        <v/>
      </c>
      <c r="AA20" s="578" t="str">
        <f t="shared" si="10"/>
        <v/>
      </c>
      <c r="AC20" s="578" t="str">
        <f t="shared" si="11"/>
        <v/>
      </c>
      <c r="AE20" s="578" t="str">
        <f t="shared" si="12"/>
        <v/>
      </c>
      <c r="AG20" s="578" t="str">
        <f t="shared" si="13"/>
        <v/>
      </c>
      <c r="AI20" s="578" t="str">
        <f t="shared" si="14"/>
        <v/>
      </c>
      <c r="AK20" s="578" t="str">
        <f t="shared" si="15"/>
        <v/>
      </c>
      <c r="AM20" s="578" t="str">
        <f t="shared" si="16"/>
        <v/>
      </c>
      <c r="AO20" s="578" t="str">
        <f t="shared" si="17"/>
        <v/>
      </c>
      <c r="AQ20" s="578" t="str">
        <f t="shared" si="18"/>
        <v/>
      </c>
    </row>
    <row r="21" spans="1:43" s="756" customFormat="1">
      <c r="E21" s="578" t="str">
        <f t="shared" si="0"/>
        <v/>
      </c>
      <c r="G21" s="578" t="str">
        <f t="shared" si="0"/>
        <v/>
      </c>
      <c r="I21" s="578" t="str">
        <f t="shared" si="1"/>
        <v/>
      </c>
      <c r="K21" s="578" t="str">
        <f t="shared" si="2"/>
        <v/>
      </c>
      <c r="M21" s="578" t="str">
        <f t="shared" si="3"/>
        <v/>
      </c>
      <c r="O21" s="578" t="str">
        <f t="shared" si="4"/>
        <v/>
      </c>
      <c r="Q21" s="578" t="str">
        <f t="shared" si="5"/>
        <v/>
      </c>
      <c r="S21" s="578" t="str">
        <f t="shared" si="6"/>
        <v/>
      </c>
      <c r="U21" s="578" t="str">
        <f t="shared" si="7"/>
        <v/>
      </c>
      <c r="W21" s="578" t="str">
        <f t="shared" si="8"/>
        <v/>
      </c>
      <c r="Y21" s="578" t="str">
        <f t="shared" si="9"/>
        <v/>
      </c>
      <c r="AA21" s="578" t="str">
        <f t="shared" si="10"/>
        <v/>
      </c>
      <c r="AC21" s="578" t="str">
        <f t="shared" si="11"/>
        <v/>
      </c>
      <c r="AE21" s="578" t="str">
        <f t="shared" si="12"/>
        <v/>
      </c>
      <c r="AG21" s="578" t="str">
        <f t="shared" si="13"/>
        <v/>
      </c>
      <c r="AI21" s="578" t="str">
        <f t="shared" si="14"/>
        <v/>
      </c>
      <c r="AK21" s="578" t="str">
        <f t="shared" si="15"/>
        <v/>
      </c>
      <c r="AM21" s="578" t="str">
        <f t="shared" si="16"/>
        <v/>
      </c>
      <c r="AO21" s="578" t="str">
        <f t="shared" si="17"/>
        <v/>
      </c>
      <c r="AQ21" s="578" t="str">
        <f t="shared" si="18"/>
        <v/>
      </c>
    </row>
    <row r="22" spans="1:43" s="756" customFormat="1">
      <c r="E22" s="578" t="str">
        <f t="shared" si="0"/>
        <v/>
      </c>
      <c r="G22" s="578" t="str">
        <f t="shared" si="0"/>
        <v/>
      </c>
      <c r="I22" s="578" t="str">
        <f t="shared" si="1"/>
        <v/>
      </c>
      <c r="K22" s="578" t="str">
        <f t="shared" si="2"/>
        <v/>
      </c>
      <c r="M22" s="578" t="str">
        <f t="shared" si="3"/>
        <v/>
      </c>
      <c r="O22" s="578" t="str">
        <f t="shared" si="4"/>
        <v/>
      </c>
      <c r="Q22" s="578" t="str">
        <f t="shared" si="5"/>
        <v/>
      </c>
      <c r="S22" s="578" t="str">
        <f t="shared" si="6"/>
        <v/>
      </c>
      <c r="U22" s="578" t="str">
        <f t="shared" si="7"/>
        <v/>
      </c>
      <c r="W22" s="578" t="str">
        <f t="shared" si="8"/>
        <v/>
      </c>
      <c r="Y22" s="578" t="str">
        <f t="shared" si="9"/>
        <v/>
      </c>
      <c r="AA22" s="578" t="str">
        <f t="shared" si="10"/>
        <v/>
      </c>
      <c r="AC22" s="578" t="str">
        <f t="shared" si="11"/>
        <v/>
      </c>
      <c r="AE22" s="578" t="str">
        <f t="shared" si="12"/>
        <v/>
      </c>
      <c r="AG22" s="578" t="str">
        <f t="shared" si="13"/>
        <v/>
      </c>
      <c r="AI22" s="578" t="str">
        <f t="shared" si="14"/>
        <v/>
      </c>
      <c r="AK22" s="578" t="str">
        <f t="shared" si="15"/>
        <v/>
      </c>
      <c r="AM22" s="578" t="str">
        <f t="shared" si="16"/>
        <v/>
      </c>
      <c r="AO22" s="578" t="str">
        <f t="shared" si="17"/>
        <v/>
      </c>
      <c r="AQ22" s="578" t="str">
        <f t="shared" si="18"/>
        <v/>
      </c>
    </row>
    <row r="23" spans="1:43" s="756" customFormat="1">
      <c r="E23" s="578" t="str">
        <f t="shared" si="0"/>
        <v/>
      </c>
      <c r="G23" s="578" t="str">
        <f t="shared" si="0"/>
        <v/>
      </c>
      <c r="I23" s="578" t="str">
        <f t="shared" si="1"/>
        <v/>
      </c>
      <c r="K23" s="578" t="str">
        <f t="shared" si="2"/>
        <v/>
      </c>
      <c r="M23" s="578" t="str">
        <f t="shared" si="3"/>
        <v/>
      </c>
      <c r="O23" s="578" t="str">
        <f t="shared" si="4"/>
        <v/>
      </c>
      <c r="Q23" s="578" t="str">
        <f t="shared" si="5"/>
        <v/>
      </c>
      <c r="S23" s="578" t="str">
        <f t="shared" si="6"/>
        <v/>
      </c>
      <c r="U23" s="578" t="str">
        <f t="shared" si="7"/>
        <v/>
      </c>
      <c r="W23" s="578" t="str">
        <f t="shared" si="8"/>
        <v/>
      </c>
      <c r="Y23" s="578" t="str">
        <f t="shared" si="9"/>
        <v/>
      </c>
      <c r="AA23" s="578" t="str">
        <f t="shared" si="10"/>
        <v/>
      </c>
      <c r="AC23" s="578" t="str">
        <f t="shared" si="11"/>
        <v/>
      </c>
      <c r="AE23" s="578" t="str">
        <f t="shared" si="12"/>
        <v/>
      </c>
      <c r="AG23" s="578" t="str">
        <f t="shared" si="13"/>
        <v/>
      </c>
      <c r="AI23" s="578" t="str">
        <f t="shared" si="14"/>
        <v/>
      </c>
      <c r="AK23" s="578" t="str">
        <f t="shared" si="15"/>
        <v/>
      </c>
      <c r="AM23" s="578" t="str">
        <f t="shared" si="16"/>
        <v/>
      </c>
      <c r="AO23" s="578" t="str">
        <f t="shared" si="17"/>
        <v/>
      </c>
      <c r="AQ23" s="578" t="str">
        <f t="shared" si="18"/>
        <v/>
      </c>
    </row>
    <row r="24" spans="1:43" s="756" customFormat="1">
      <c r="E24" s="578" t="str">
        <f t="shared" si="0"/>
        <v/>
      </c>
      <c r="G24" s="578" t="str">
        <f t="shared" si="0"/>
        <v/>
      </c>
      <c r="I24" s="578" t="str">
        <f t="shared" si="1"/>
        <v/>
      </c>
      <c r="K24" s="578" t="str">
        <f t="shared" si="2"/>
        <v/>
      </c>
      <c r="M24" s="578" t="str">
        <f t="shared" si="3"/>
        <v/>
      </c>
      <c r="O24" s="578" t="str">
        <f t="shared" si="4"/>
        <v/>
      </c>
      <c r="Q24" s="578" t="str">
        <f t="shared" si="5"/>
        <v/>
      </c>
      <c r="S24" s="578" t="str">
        <f t="shared" si="6"/>
        <v/>
      </c>
      <c r="U24" s="578" t="str">
        <f t="shared" si="7"/>
        <v/>
      </c>
      <c r="W24" s="578" t="str">
        <f t="shared" si="8"/>
        <v/>
      </c>
      <c r="Y24" s="578" t="str">
        <f t="shared" si="9"/>
        <v/>
      </c>
      <c r="AA24" s="578" t="str">
        <f t="shared" si="10"/>
        <v/>
      </c>
      <c r="AC24" s="578" t="str">
        <f t="shared" si="11"/>
        <v/>
      </c>
      <c r="AE24" s="578" t="str">
        <f t="shared" si="12"/>
        <v/>
      </c>
      <c r="AG24" s="578" t="str">
        <f t="shared" si="13"/>
        <v/>
      </c>
      <c r="AI24" s="578" t="str">
        <f t="shared" si="14"/>
        <v/>
      </c>
      <c r="AK24" s="578" t="str">
        <f t="shared" si="15"/>
        <v/>
      </c>
      <c r="AM24" s="578" t="str">
        <f t="shared" si="16"/>
        <v/>
      </c>
      <c r="AO24" s="578" t="str">
        <f t="shared" si="17"/>
        <v/>
      </c>
      <c r="AQ24" s="578" t="str">
        <f t="shared" si="18"/>
        <v/>
      </c>
    </row>
    <row r="25" spans="1:43" s="756" customFormat="1">
      <c r="E25" s="578" t="str">
        <f t="shared" si="0"/>
        <v/>
      </c>
      <c r="G25" s="578" t="str">
        <f t="shared" si="0"/>
        <v/>
      </c>
      <c r="I25" s="578" t="str">
        <f t="shared" si="1"/>
        <v/>
      </c>
      <c r="K25" s="578" t="str">
        <f t="shared" si="2"/>
        <v/>
      </c>
      <c r="M25" s="578" t="str">
        <f t="shared" si="3"/>
        <v/>
      </c>
      <c r="O25" s="578" t="str">
        <f t="shared" si="4"/>
        <v/>
      </c>
      <c r="Q25" s="578" t="str">
        <f t="shared" si="5"/>
        <v/>
      </c>
      <c r="S25" s="578" t="str">
        <f t="shared" si="6"/>
        <v/>
      </c>
      <c r="U25" s="578" t="str">
        <f t="shared" si="7"/>
        <v/>
      </c>
      <c r="W25" s="578" t="str">
        <f t="shared" si="8"/>
        <v/>
      </c>
      <c r="Y25" s="578" t="str">
        <f t="shared" si="9"/>
        <v/>
      </c>
      <c r="AA25" s="578" t="str">
        <f t="shared" si="10"/>
        <v/>
      </c>
      <c r="AC25" s="578" t="str">
        <f t="shared" si="11"/>
        <v/>
      </c>
      <c r="AE25" s="578" t="str">
        <f t="shared" si="12"/>
        <v/>
      </c>
      <c r="AG25" s="578" t="str">
        <f t="shared" si="13"/>
        <v/>
      </c>
      <c r="AI25" s="578" t="str">
        <f t="shared" si="14"/>
        <v/>
      </c>
      <c r="AK25" s="578" t="str">
        <f t="shared" si="15"/>
        <v/>
      </c>
      <c r="AM25" s="578" t="str">
        <f t="shared" si="16"/>
        <v/>
      </c>
      <c r="AO25" s="578" t="str">
        <f t="shared" si="17"/>
        <v/>
      </c>
      <c r="AQ25" s="578" t="str">
        <f t="shared" si="18"/>
        <v/>
      </c>
    </row>
    <row r="26" spans="1:43" s="756" customFormat="1">
      <c r="E26" s="578" t="str">
        <f t="shared" si="0"/>
        <v/>
      </c>
      <c r="G26" s="578" t="str">
        <f t="shared" si="0"/>
        <v/>
      </c>
      <c r="I26" s="578" t="str">
        <f t="shared" si="1"/>
        <v/>
      </c>
      <c r="K26" s="578" t="str">
        <f t="shared" si="2"/>
        <v/>
      </c>
      <c r="M26" s="578" t="str">
        <f t="shared" si="3"/>
        <v/>
      </c>
      <c r="O26" s="578" t="str">
        <f t="shared" si="4"/>
        <v/>
      </c>
      <c r="Q26" s="578" t="str">
        <f t="shared" si="5"/>
        <v/>
      </c>
      <c r="S26" s="578" t="str">
        <f t="shared" si="6"/>
        <v/>
      </c>
      <c r="U26" s="578" t="str">
        <f t="shared" si="7"/>
        <v/>
      </c>
      <c r="W26" s="578" t="str">
        <f t="shared" si="8"/>
        <v/>
      </c>
      <c r="Y26" s="578" t="str">
        <f t="shared" si="9"/>
        <v/>
      </c>
      <c r="AA26" s="578" t="str">
        <f t="shared" si="10"/>
        <v/>
      </c>
      <c r="AC26" s="578" t="str">
        <f t="shared" si="11"/>
        <v/>
      </c>
      <c r="AE26" s="578" t="str">
        <f t="shared" si="12"/>
        <v/>
      </c>
      <c r="AG26" s="578" t="str">
        <f t="shared" si="13"/>
        <v/>
      </c>
      <c r="AI26" s="578" t="str">
        <f t="shared" si="14"/>
        <v/>
      </c>
      <c r="AK26" s="578" t="str">
        <f t="shared" si="15"/>
        <v/>
      </c>
      <c r="AM26" s="578" t="str">
        <f t="shared" si="16"/>
        <v/>
      </c>
      <c r="AO26" s="578" t="str">
        <f t="shared" si="17"/>
        <v/>
      </c>
      <c r="AQ26" s="578" t="str">
        <f t="shared" si="18"/>
        <v/>
      </c>
    </row>
    <row r="27" spans="1:43" s="756" customFormat="1">
      <c r="E27" s="578" t="str">
        <f t="shared" si="0"/>
        <v/>
      </c>
      <c r="G27" s="578" t="str">
        <f t="shared" si="0"/>
        <v/>
      </c>
      <c r="I27" s="578" t="str">
        <f t="shared" si="1"/>
        <v/>
      </c>
      <c r="K27" s="578" t="str">
        <f t="shared" si="2"/>
        <v/>
      </c>
      <c r="M27" s="578" t="str">
        <f t="shared" si="3"/>
        <v/>
      </c>
      <c r="O27" s="578" t="str">
        <f t="shared" si="4"/>
        <v/>
      </c>
      <c r="Q27" s="578" t="str">
        <f t="shared" si="5"/>
        <v/>
      </c>
      <c r="S27" s="578" t="str">
        <f t="shared" si="6"/>
        <v/>
      </c>
      <c r="U27" s="578" t="str">
        <f t="shared" si="7"/>
        <v/>
      </c>
      <c r="W27" s="578" t="str">
        <f t="shared" si="8"/>
        <v/>
      </c>
      <c r="Y27" s="578" t="str">
        <f t="shared" si="9"/>
        <v/>
      </c>
      <c r="AA27" s="578" t="str">
        <f t="shared" si="10"/>
        <v/>
      </c>
      <c r="AC27" s="578" t="str">
        <f t="shared" si="11"/>
        <v/>
      </c>
      <c r="AE27" s="578" t="str">
        <f t="shared" si="12"/>
        <v/>
      </c>
      <c r="AG27" s="578" t="str">
        <f t="shared" si="13"/>
        <v/>
      </c>
      <c r="AI27" s="578" t="str">
        <f t="shared" si="14"/>
        <v/>
      </c>
      <c r="AK27" s="578" t="str">
        <f t="shared" si="15"/>
        <v/>
      </c>
      <c r="AM27" s="578" t="str">
        <f t="shared" si="16"/>
        <v/>
      </c>
      <c r="AO27" s="578" t="str">
        <f t="shared" si="17"/>
        <v/>
      </c>
      <c r="AQ27" s="578" t="str">
        <f t="shared" si="18"/>
        <v/>
      </c>
    </row>
    <row r="28" spans="1:43" s="756" customFormat="1">
      <c r="E28" s="578" t="str">
        <f t="shared" si="0"/>
        <v/>
      </c>
      <c r="G28" s="578" t="str">
        <f t="shared" si="0"/>
        <v/>
      </c>
      <c r="I28" s="578" t="str">
        <f t="shared" si="1"/>
        <v/>
      </c>
      <c r="K28" s="578" t="str">
        <f t="shared" si="2"/>
        <v/>
      </c>
      <c r="M28" s="578" t="str">
        <f t="shared" si="3"/>
        <v/>
      </c>
      <c r="O28" s="578" t="str">
        <f t="shared" si="4"/>
        <v/>
      </c>
      <c r="Q28" s="578" t="str">
        <f t="shared" si="5"/>
        <v/>
      </c>
      <c r="S28" s="578" t="str">
        <f t="shared" si="6"/>
        <v/>
      </c>
      <c r="U28" s="578" t="str">
        <f t="shared" si="7"/>
        <v/>
      </c>
      <c r="W28" s="578" t="str">
        <f t="shared" si="8"/>
        <v/>
      </c>
      <c r="Y28" s="578" t="str">
        <f t="shared" si="9"/>
        <v/>
      </c>
      <c r="AA28" s="578" t="str">
        <f t="shared" si="10"/>
        <v/>
      </c>
      <c r="AC28" s="578" t="str">
        <f t="shared" si="11"/>
        <v/>
      </c>
      <c r="AE28" s="578" t="str">
        <f t="shared" si="12"/>
        <v/>
      </c>
      <c r="AG28" s="578" t="str">
        <f t="shared" si="13"/>
        <v/>
      </c>
      <c r="AI28" s="578" t="str">
        <f t="shared" si="14"/>
        <v/>
      </c>
      <c r="AK28" s="578" t="str">
        <f t="shared" si="15"/>
        <v/>
      </c>
      <c r="AM28" s="578" t="str">
        <f t="shared" si="16"/>
        <v/>
      </c>
      <c r="AO28" s="578" t="str">
        <f t="shared" si="17"/>
        <v/>
      </c>
      <c r="AQ28" s="578" t="str">
        <f t="shared" si="18"/>
        <v/>
      </c>
    </row>
    <row r="29" spans="1:43" s="756" customFormat="1">
      <c r="E29" s="578" t="str">
        <f t="shared" si="0"/>
        <v/>
      </c>
      <c r="G29" s="578" t="str">
        <f t="shared" si="0"/>
        <v/>
      </c>
      <c r="I29" s="578" t="str">
        <f t="shared" si="1"/>
        <v/>
      </c>
      <c r="K29" s="578" t="str">
        <f t="shared" si="2"/>
        <v/>
      </c>
      <c r="M29" s="578" t="str">
        <f t="shared" si="3"/>
        <v/>
      </c>
      <c r="O29" s="578" t="str">
        <f t="shared" si="4"/>
        <v/>
      </c>
      <c r="Q29" s="578" t="str">
        <f t="shared" si="5"/>
        <v/>
      </c>
      <c r="S29" s="578" t="str">
        <f t="shared" si="6"/>
        <v/>
      </c>
      <c r="U29" s="578" t="str">
        <f t="shared" si="7"/>
        <v/>
      </c>
      <c r="W29" s="578" t="str">
        <f t="shared" si="8"/>
        <v/>
      </c>
      <c r="Y29" s="578" t="str">
        <f t="shared" si="9"/>
        <v/>
      </c>
      <c r="AA29" s="578" t="str">
        <f t="shared" si="10"/>
        <v/>
      </c>
      <c r="AC29" s="578" t="str">
        <f t="shared" si="11"/>
        <v/>
      </c>
      <c r="AE29" s="578" t="str">
        <f t="shared" si="12"/>
        <v/>
      </c>
      <c r="AG29" s="578" t="str">
        <f t="shared" si="13"/>
        <v/>
      </c>
      <c r="AI29" s="578" t="str">
        <f t="shared" si="14"/>
        <v/>
      </c>
      <c r="AK29" s="578" t="str">
        <f t="shared" si="15"/>
        <v/>
      </c>
      <c r="AM29" s="578" t="str">
        <f t="shared" si="16"/>
        <v/>
      </c>
      <c r="AO29" s="578" t="str">
        <f t="shared" si="17"/>
        <v/>
      </c>
      <c r="AQ29" s="578" t="str">
        <f t="shared" si="18"/>
        <v/>
      </c>
    </row>
    <row r="30" spans="1:43" s="756" customFormat="1">
      <c r="E30" s="578" t="str">
        <f t="shared" si="0"/>
        <v/>
      </c>
      <c r="G30" s="578" t="str">
        <f t="shared" si="0"/>
        <v/>
      </c>
      <c r="I30" s="578" t="str">
        <f t="shared" si="1"/>
        <v/>
      </c>
      <c r="K30" s="578" t="str">
        <f t="shared" si="2"/>
        <v/>
      </c>
      <c r="M30" s="578" t="str">
        <f t="shared" si="3"/>
        <v/>
      </c>
      <c r="O30" s="578" t="str">
        <f t="shared" si="4"/>
        <v/>
      </c>
      <c r="Q30" s="578" t="str">
        <f t="shared" si="5"/>
        <v/>
      </c>
      <c r="S30" s="578" t="str">
        <f t="shared" si="6"/>
        <v/>
      </c>
      <c r="U30" s="578" t="str">
        <f t="shared" si="7"/>
        <v/>
      </c>
      <c r="W30" s="578" t="str">
        <f t="shared" si="8"/>
        <v/>
      </c>
      <c r="Y30" s="578" t="str">
        <f t="shared" si="9"/>
        <v/>
      </c>
      <c r="AA30" s="578" t="str">
        <f t="shared" si="10"/>
        <v/>
      </c>
      <c r="AC30" s="578" t="str">
        <f t="shared" si="11"/>
        <v/>
      </c>
      <c r="AE30" s="578" t="str">
        <f t="shared" si="12"/>
        <v/>
      </c>
      <c r="AG30" s="578" t="str">
        <f t="shared" si="13"/>
        <v/>
      </c>
      <c r="AI30" s="578" t="str">
        <f t="shared" si="14"/>
        <v/>
      </c>
      <c r="AK30" s="578" t="str">
        <f t="shared" si="15"/>
        <v/>
      </c>
      <c r="AM30" s="578" t="str">
        <f t="shared" si="16"/>
        <v/>
      </c>
      <c r="AO30" s="578" t="str">
        <f t="shared" si="17"/>
        <v/>
      </c>
      <c r="AQ30" s="578" t="str">
        <f t="shared" si="18"/>
        <v/>
      </c>
    </row>
    <row r="31" spans="1:43" s="756" customFormat="1">
      <c r="E31" s="578" t="str">
        <f t="shared" si="0"/>
        <v/>
      </c>
      <c r="G31" s="578" t="str">
        <f t="shared" si="0"/>
        <v/>
      </c>
      <c r="I31" s="578" t="str">
        <f t="shared" si="1"/>
        <v/>
      </c>
      <c r="K31" s="578" t="str">
        <f t="shared" si="2"/>
        <v/>
      </c>
      <c r="M31" s="578" t="str">
        <f t="shared" si="3"/>
        <v/>
      </c>
      <c r="O31" s="578" t="str">
        <f t="shared" si="4"/>
        <v/>
      </c>
      <c r="Q31" s="578" t="str">
        <f t="shared" si="5"/>
        <v/>
      </c>
      <c r="S31" s="578" t="str">
        <f t="shared" si="6"/>
        <v/>
      </c>
      <c r="U31" s="578" t="str">
        <f t="shared" si="7"/>
        <v/>
      </c>
      <c r="W31" s="578" t="str">
        <f t="shared" si="8"/>
        <v/>
      </c>
      <c r="Y31" s="578" t="str">
        <f t="shared" si="9"/>
        <v/>
      </c>
      <c r="AA31" s="578" t="str">
        <f t="shared" si="10"/>
        <v/>
      </c>
      <c r="AC31" s="578" t="str">
        <f t="shared" si="11"/>
        <v/>
      </c>
      <c r="AE31" s="578" t="str">
        <f t="shared" si="12"/>
        <v/>
      </c>
      <c r="AG31" s="578" t="str">
        <f t="shared" si="13"/>
        <v/>
      </c>
      <c r="AI31" s="578" t="str">
        <f t="shared" si="14"/>
        <v/>
      </c>
      <c r="AK31" s="578" t="str">
        <f t="shared" si="15"/>
        <v/>
      </c>
      <c r="AM31" s="578" t="str">
        <f t="shared" si="16"/>
        <v/>
      </c>
      <c r="AO31" s="578" t="str">
        <f t="shared" si="17"/>
        <v/>
      </c>
      <c r="AQ31" s="578" t="str">
        <f t="shared" si="18"/>
        <v/>
      </c>
    </row>
    <row r="32" spans="1:43" s="756" customFormat="1">
      <c r="E32" s="578" t="str">
        <f t="shared" si="0"/>
        <v/>
      </c>
      <c r="G32" s="578" t="str">
        <f t="shared" si="0"/>
        <v/>
      </c>
      <c r="I32" s="578" t="str">
        <f t="shared" si="1"/>
        <v/>
      </c>
      <c r="K32" s="578" t="str">
        <f t="shared" si="2"/>
        <v/>
      </c>
      <c r="M32" s="578" t="str">
        <f t="shared" si="3"/>
        <v/>
      </c>
      <c r="O32" s="578" t="str">
        <f t="shared" si="4"/>
        <v/>
      </c>
      <c r="Q32" s="578" t="str">
        <f t="shared" si="5"/>
        <v/>
      </c>
      <c r="S32" s="578" t="str">
        <f t="shared" si="6"/>
        <v/>
      </c>
      <c r="U32" s="578" t="str">
        <f t="shared" si="7"/>
        <v/>
      </c>
      <c r="W32" s="578" t="str">
        <f t="shared" si="8"/>
        <v/>
      </c>
      <c r="Y32" s="578" t="str">
        <f t="shared" si="9"/>
        <v/>
      </c>
      <c r="AA32" s="578" t="str">
        <f t="shared" si="10"/>
        <v/>
      </c>
      <c r="AC32" s="578" t="str">
        <f t="shared" si="11"/>
        <v/>
      </c>
      <c r="AE32" s="578" t="str">
        <f t="shared" si="12"/>
        <v/>
      </c>
      <c r="AG32" s="578" t="str">
        <f t="shared" si="13"/>
        <v/>
      </c>
      <c r="AI32" s="578" t="str">
        <f t="shared" si="14"/>
        <v/>
      </c>
      <c r="AK32" s="578" t="str">
        <f t="shared" si="15"/>
        <v/>
      </c>
      <c r="AM32" s="578" t="str">
        <f t="shared" si="16"/>
        <v/>
      </c>
      <c r="AO32" s="578" t="str">
        <f t="shared" si="17"/>
        <v/>
      </c>
      <c r="AQ32" s="578" t="str">
        <f t="shared" si="18"/>
        <v/>
      </c>
    </row>
    <row r="33" spans="5:43" s="756" customFormat="1">
      <c r="E33" s="578" t="str">
        <f t="shared" si="0"/>
        <v/>
      </c>
      <c r="G33" s="578" t="str">
        <f t="shared" si="0"/>
        <v/>
      </c>
      <c r="I33" s="578" t="str">
        <f t="shared" si="1"/>
        <v/>
      </c>
      <c r="K33" s="578" t="str">
        <f t="shared" si="2"/>
        <v/>
      </c>
      <c r="M33" s="578" t="str">
        <f t="shared" si="3"/>
        <v/>
      </c>
      <c r="O33" s="578" t="str">
        <f t="shared" si="4"/>
        <v/>
      </c>
      <c r="Q33" s="578" t="str">
        <f t="shared" si="5"/>
        <v/>
      </c>
      <c r="S33" s="578" t="str">
        <f t="shared" si="6"/>
        <v/>
      </c>
      <c r="U33" s="578" t="str">
        <f t="shared" si="7"/>
        <v/>
      </c>
      <c r="W33" s="578" t="str">
        <f t="shared" si="8"/>
        <v/>
      </c>
      <c r="Y33" s="578" t="str">
        <f t="shared" si="9"/>
        <v/>
      </c>
      <c r="AA33" s="578" t="str">
        <f t="shared" si="10"/>
        <v/>
      </c>
      <c r="AC33" s="578" t="str">
        <f t="shared" si="11"/>
        <v/>
      </c>
      <c r="AE33" s="578" t="str">
        <f t="shared" si="12"/>
        <v/>
      </c>
      <c r="AG33" s="578" t="str">
        <f t="shared" si="13"/>
        <v/>
      </c>
      <c r="AI33" s="578" t="str">
        <f t="shared" si="14"/>
        <v/>
      </c>
      <c r="AK33" s="578" t="str">
        <f t="shared" si="15"/>
        <v/>
      </c>
      <c r="AM33" s="578" t="str">
        <f t="shared" si="16"/>
        <v/>
      </c>
      <c r="AO33" s="578" t="str">
        <f t="shared" si="17"/>
        <v/>
      </c>
      <c r="AQ33" s="578" t="str">
        <f t="shared" si="18"/>
        <v/>
      </c>
    </row>
    <row r="34" spans="5:43" s="756" customFormat="1">
      <c r="E34" s="578" t="str">
        <f t="shared" si="0"/>
        <v/>
      </c>
      <c r="G34" s="578" t="str">
        <f t="shared" si="0"/>
        <v/>
      </c>
      <c r="I34" s="578" t="str">
        <f t="shared" si="1"/>
        <v/>
      </c>
      <c r="K34" s="578" t="str">
        <f t="shared" si="2"/>
        <v/>
      </c>
      <c r="M34" s="578" t="str">
        <f t="shared" si="3"/>
        <v/>
      </c>
      <c r="O34" s="578" t="str">
        <f t="shared" si="4"/>
        <v/>
      </c>
      <c r="Q34" s="578" t="str">
        <f t="shared" si="5"/>
        <v/>
      </c>
      <c r="S34" s="578" t="str">
        <f t="shared" si="6"/>
        <v/>
      </c>
      <c r="U34" s="578" t="str">
        <f t="shared" si="7"/>
        <v/>
      </c>
      <c r="W34" s="578" t="str">
        <f t="shared" si="8"/>
        <v/>
      </c>
      <c r="Y34" s="578" t="str">
        <f t="shared" si="9"/>
        <v/>
      </c>
      <c r="AA34" s="578" t="str">
        <f t="shared" si="10"/>
        <v/>
      </c>
      <c r="AC34" s="578" t="str">
        <f t="shared" si="11"/>
        <v/>
      </c>
      <c r="AE34" s="578" t="str">
        <f t="shared" si="12"/>
        <v/>
      </c>
      <c r="AG34" s="578" t="str">
        <f t="shared" si="13"/>
        <v/>
      </c>
      <c r="AI34" s="578" t="str">
        <f t="shared" si="14"/>
        <v/>
      </c>
      <c r="AK34" s="578" t="str">
        <f t="shared" si="15"/>
        <v/>
      </c>
      <c r="AM34" s="578" t="str">
        <f t="shared" si="16"/>
        <v/>
      </c>
      <c r="AO34" s="578" t="str">
        <f t="shared" si="17"/>
        <v/>
      </c>
      <c r="AQ34" s="578" t="str">
        <f t="shared" si="18"/>
        <v/>
      </c>
    </row>
    <row r="35" spans="5:43" s="756" customFormat="1">
      <c r="E35" s="578" t="str">
        <f t="shared" si="0"/>
        <v/>
      </c>
      <c r="G35" s="578" t="str">
        <f t="shared" si="0"/>
        <v/>
      </c>
      <c r="I35" s="578" t="str">
        <f t="shared" si="1"/>
        <v/>
      </c>
      <c r="K35" s="578" t="str">
        <f t="shared" si="2"/>
        <v/>
      </c>
      <c r="M35" s="578" t="str">
        <f t="shared" si="3"/>
        <v/>
      </c>
      <c r="O35" s="578" t="str">
        <f t="shared" si="4"/>
        <v/>
      </c>
      <c r="Q35" s="578" t="str">
        <f t="shared" si="5"/>
        <v/>
      </c>
      <c r="S35" s="578" t="str">
        <f t="shared" si="6"/>
        <v/>
      </c>
      <c r="U35" s="578" t="str">
        <f t="shared" si="7"/>
        <v/>
      </c>
      <c r="W35" s="578" t="str">
        <f t="shared" si="8"/>
        <v/>
      </c>
      <c r="Y35" s="578" t="str">
        <f t="shared" si="9"/>
        <v/>
      </c>
      <c r="AA35" s="578" t="str">
        <f t="shared" si="10"/>
        <v/>
      </c>
      <c r="AC35" s="578" t="str">
        <f t="shared" si="11"/>
        <v/>
      </c>
      <c r="AE35" s="578" t="str">
        <f t="shared" si="12"/>
        <v/>
      </c>
      <c r="AG35" s="578" t="str">
        <f t="shared" si="13"/>
        <v/>
      </c>
      <c r="AI35" s="578" t="str">
        <f t="shared" si="14"/>
        <v/>
      </c>
      <c r="AK35" s="578" t="str">
        <f t="shared" si="15"/>
        <v/>
      </c>
      <c r="AM35" s="578" t="str">
        <f t="shared" si="16"/>
        <v/>
      </c>
      <c r="AO35" s="578" t="str">
        <f t="shared" si="17"/>
        <v/>
      </c>
      <c r="AQ35" s="578" t="str">
        <f t="shared" si="18"/>
        <v/>
      </c>
    </row>
    <row r="36" spans="5:43" s="756" customFormat="1">
      <c r="E36" s="578" t="str">
        <f t="shared" si="0"/>
        <v/>
      </c>
      <c r="G36" s="578" t="str">
        <f t="shared" si="0"/>
        <v/>
      </c>
      <c r="I36" s="578" t="str">
        <f t="shared" si="1"/>
        <v/>
      </c>
      <c r="K36" s="578" t="str">
        <f t="shared" si="2"/>
        <v/>
      </c>
      <c r="M36" s="578" t="str">
        <f t="shared" si="3"/>
        <v/>
      </c>
      <c r="O36" s="578" t="str">
        <f t="shared" si="4"/>
        <v/>
      </c>
      <c r="Q36" s="578" t="str">
        <f t="shared" si="5"/>
        <v/>
      </c>
      <c r="S36" s="578" t="str">
        <f t="shared" si="6"/>
        <v/>
      </c>
      <c r="U36" s="578" t="str">
        <f t="shared" si="7"/>
        <v/>
      </c>
      <c r="W36" s="578" t="str">
        <f t="shared" si="8"/>
        <v/>
      </c>
      <c r="Y36" s="578" t="str">
        <f t="shared" si="9"/>
        <v/>
      </c>
      <c r="AA36" s="578" t="str">
        <f t="shared" si="10"/>
        <v/>
      </c>
      <c r="AC36" s="578" t="str">
        <f t="shared" si="11"/>
        <v/>
      </c>
      <c r="AE36" s="578" t="str">
        <f t="shared" si="12"/>
        <v/>
      </c>
      <c r="AG36" s="578" t="str">
        <f t="shared" si="13"/>
        <v/>
      </c>
      <c r="AI36" s="578" t="str">
        <f t="shared" si="14"/>
        <v/>
      </c>
      <c r="AK36" s="578" t="str">
        <f t="shared" si="15"/>
        <v/>
      </c>
      <c r="AM36" s="578" t="str">
        <f t="shared" si="16"/>
        <v/>
      </c>
      <c r="AO36" s="578" t="str">
        <f t="shared" si="17"/>
        <v/>
      </c>
      <c r="AQ36" s="578" t="str">
        <f t="shared" si="18"/>
        <v/>
      </c>
    </row>
    <row r="37" spans="5:43" s="756" customFormat="1">
      <c r="E37" s="578" t="str">
        <f t="shared" si="0"/>
        <v/>
      </c>
      <c r="G37" s="578" t="str">
        <f t="shared" si="0"/>
        <v/>
      </c>
      <c r="I37" s="578" t="str">
        <f t="shared" si="1"/>
        <v/>
      </c>
      <c r="K37" s="578" t="str">
        <f t="shared" si="2"/>
        <v/>
      </c>
      <c r="M37" s="578" t="str">
        <f t="shared" si="3"/>
        <v/>
      </c>
      <c r="O37" s="578" t="str">
        <f t="shared" si="4"/>
        <v/>
      </c>
      <c r="Q37" s="578" t="str">
        <f t="shared" si="5"/>
        <v/>
      </c>
      <c r="S37" s="578" t="str">
        <f t="shared" si="6"/>
        <v/>
      </c>
      <c r="U37" s="578" t="str">
        <f t="shared" si="7"/>
        <v/>
      </c>
      <c r="W37" s="578" t="str">
        <f t="shared" si="8"/>
        <v/>
      </c>
      <c r="Y37" s="578" t="str">
        <f t="shared" si="9"/>
        <v/>
      </c>
      <c r="AA37" s="578" t="str">
        <f t="shared" si="10"/>
        <v/>
      </c>
      <c r="AC37" s="578" t="str">
        <f t="shared" si="11"/>
        <v/>
      </c>
      <c r="AE37" s="578" t="str">
        <f t="shared" si="12"/>
        <v/>
      </c>
      <c r="AG37" s="578" t="str">
        <f t="shared" si="13"/>
        <v/>
      </c>
      <c r="AI37" s="578" t="str">
        <f t="shared" si="14"/>
        <v/>
      </c>
      <c r="AK37" s="578" t="str">
        <f t="shared" si="15"/>
        <v/>
      </c>
      <c r="AM37" s="578" t="str">
        <f t="shared" si="16"/>
        <v/>
      </c>
      <c r="AO37" s="578" t="str">
        <f t="shared" si="17"/>
        <v/>
      </c>
      <c r="AQ37" s="578" t="str">
        <f t="shared" si="18"/>
        <v/>
      </c>
    </row>
    <row r="38" spans="5:43" s="756" customFormat="1">
      <c r="E38" s="578" t="str">
        <f t="shared" si="0"/>
        <v/>
      </c>
      <c r="G38" s="578" t="str">
        <f t="shared" si="0"/>
        <v/>
      </c>
      <c r="I38" s="578" t="str">
        <f t="shared" si="1"/>
        <v/>
      </c>
      <c r="K38" s="578" t="str">
        <f t="shared" si="2"/>
        <v/>
      </c>
      <c r="M38" s="578" t="str">
        <f t="shared" si="3"/>
        <v/>
      </c>
      <c r="O38" s="578" t="str">
        <f t="shared" si="4"/>
        <v/>
      </c>
      <c r="Q38" s="578" t="str">
        <f t="shared" si="5"/>
        <v/>
      </c>
      <c r="S38" s="578" t="str">
        <f t="shared" si="6"/>
        <v/>
      </c>
      <c r="U38" s="578" t="str">
        <f t="shared" si="7"/>
        <v/>
      </c>
      <c r="W38" s="578" t="str">
        <f t="shared" si="8"/>
        <v/>
      </c>
      <c r="Y38" s="578" t="str">
        <f t="shared" si="9"/>
        <v/>
      </c>
      <c r="AA38" s="578" t="str">
        <f t="shared" si="10"/>
        <v/>
      </c>
      <c r="AC38" s="578" t="str">
        <f t="shared" si="11"/>
        <v/>
      </c>
      <c r="AE38" s="578" t="str">
        <f t="shared" si="12"/>
        <v/>
      </c>
      <c r="AG38" s="578" t="str">
        <f t="shared" si="13"/>
        <v/>
      </c>
      <c r="AI38" s="578" t="str">
        <f t="shared" si="14"/>
        <v/>
      </c>
      <c r="AK38" s="578" t="str">
        <f t="shared" si="15"/>
        <v/>
      </c>
      <c r="AM38" s="578" t="str">
        <f t="shared" si="16"/>
        <v/>
      </c>
      <c r="AO38" s="578" t="str">
        <f t="shared" si="17"/>
        <v/>
      </c>
      <c r="AQ38" s="578" t="str">
        <f t="shared" si="18"/>
        <v/>
      </c>
    </row>
    <row r="39" spans="5:43" s="756" customFormat="1">
      <c r="E39" s="578" t="str">
        <f t="shared" si="0"/>
        <v/>
      </c>
      <c r="G39" s="578" t="str">
        <f t="shared" si="0"/>
        <v/>
      </c>
      <c r="I39" s="578" t="str">
        <f t="shared" si="1"/>
        <v/>
      </c>
      <c r="K39" s="578" t="str">
        <f t="shared" si="2"/>
        <v/>
      </c>
      <c r="M39" s="578" t="str">
        <f t="shared" si="3"/>
        <v/>
      </c>
      <c r="O39" s="578" t="str">
        <f t="shared" si="4"/>
        <v/>
      </c>
      <c r="Q39" s="578" t="str">
        <f t="shared" si="5"/>
        <v/>
      </c>
      <c r="S39" s="578" t="str">
        <f t="shared" si="6"/>
        <v/>
      </c>
      <c r="U39" s="578" t="str">
        <f t="shared" si="7"/>
        <v/>
      </c>
      <c r="W39" s="578" t="str">
        <f t="shared" si="8"/>
        <v/>
      </c>
      <c r="Y39" s="578" t="str">
        <f t="shared" si="9"/>
        <v/>
      </c>
      <c r="AA39" s="578" t="str">
        <f t="shared" si="10"/>
        <v/>
      </c>
      <c r="AC39" s="578" t="str">
        <f t="shared" si="11"/>
        <v/>
      </c>
      <c r="AE39" s="578" t="str">
        <f t="shared" si="12"/>
        <v/>
      </c>
      <c r="AG39" s="578" t="str">
        <f t="shared" si="13"/>
        <v/>
      </c>
      <c r="AI39" s="578" t="str">
        <f t="shared" si="14"/>
        <v/>
      </c>
      <c r="AK39" s="578" t="str">
        <f t="shared" si="15"/>
        <v/>
      </c>
      <c r="AM39" s="578" t="str">
        <f t="shared" si="16"/>
        <v/>
      </c>
      <c r="AO39" s="578" t="str">
        <f t="shared" si="17"/>
        <v/>
      </c>
      <c r="AQ39" s="578" t="str">
        <f t="shared" si="18"/>
        <v/>
      </c>
    </row>
    <row r="40" spans="5:43" s="756" customFormat="1">
      <c r="E40" s="578" t="str">
        <f t="shared" si="0"/>
        <v/>
      </c>
      <c r="G40" s="578" t="str">
        <f t="shared" si="0"/>
        <v/>
      </c>
      <c r="I40" s="578" t="str">
        <f t="shared" si="1"/>
        <v/>
      </c>
      <c r="K40" s="578" t="str">
        <f t="shared" si="2"/>
        <v/>
      </c>
      <c r="M40" s="578" t="str">
        <f t="shared" si="3"/>
        <v/>
      </c>
      <c r="O40" s="578" t="str">
        <f t="shared" si="4"/>
        <v/>
      </c>
      <c r="Q40" s="578" t="str">
        <f t="shared" si="5"/>
        <v/>
      </c>
      <c r="S40" s="578" t="str">
        <f t="shared" si="6"/>
        <v/>
      </c>
      <c r="U40" s="578" t="str">
        <f t="shared" si="7"/>
        <v/>
      </c>
      <c r="W40" s="578" t="str">
        <f t="shared" si="8"/>
        <v/>
      </c>
      <c r="Y40" s="578" t="str">
        <f t="shared" si="9"/>
        <v/>
      </c>
      <c r="AA40" s="578" t="str">
        <f t="shared" si="10"/>
        <v/>
      </c>
      <c r="AC40" s="578" t="str">
        <f t="shared" si="11"/>
        <v/>
      </c>
      <c r="AE40" s="578" t="str">
        <f t="shared" si="12"/>
        <v/>
      </c>
      <c r="AG40" s="578" t="str">
        <f t="shared" si="13"/>
        <v/>
      </c>
      <c r="AI40" s="578" t="str">
        <f t="shared" si="14"/>
        <v/>
      </c>
      <c r="AK40" s="578" t="str">
        <f t="shared" si="15"/>
        <v/>
      </c>
      <c r="AM40" s="578" t="str">
        <f t="shared" si="16"/>
        <v/>
      </c>
      <c r="AO40" s="578" t="str">
        <f t="shared" si="17"/>
        <v/>
      </c>
      <c r="AQ40" s="578" t="str">
        <f t="shared" si="18"/>
        <v/>
      </c>
    </row>
    <row r="41" spans="5:43" s="756" customFormat="1">
      <c r="E41" s="578" t="str">
        <f t="shared" si="0"/>
        <v/>
      </c>
      <c r="G41" s="578" t="str">
        <f t="shared" si="0"/>
        <v/>
      </c>
      <c r="I41" s="578" t="str">
        <f t="shared" si="1"/>
        <v/>
      </c>
      <c r="K41" s="578" t="str">
        <f t="shared" si="2"/>
        <v/>
      </c>
      <c r="M41" s="578" t="str">
        <f t="shared" si="3"/>
        <v/>
      </c>
      <c r="O41" s="578" t="str">
        <f t="shared" si="4"/>
        <v/>
      </c>
      <c r="Q41" s="578" t="str">
        <f t="shared" si="5"/>
        <v/>
      </c>
      <c r="S41" s="578" t="str">
        <f t="shared" si="6"/>
        <v/>
      </c>
      <c r="U41" s="578" t="str">
        <f t="shared" si="7"/>
        <v/>
      </c>
      <c r="W41" s="578" t="str">
        <f t="shared" si="8"/>
        <v/>
      </c>
      <c r="Y41" s="578" t="str">
        <f t="shared" si="9"/>
        <v/>
      </c>
      <c r="AA41" s="578" t="str">
        <f t="shared" si="10"/>
        <v/>
      </c>
      <c r="AC41" s="578" t="str">
        <f t="shared" si="11"/>
        <v/>
      </c>
      <c r="AE41" s="578" t="str">
        <f t="shared" si="12"/>
        <v/>
      </c>
      <c r="AG41" s="578" t="str">
        <f t="shared" si="13"/>
        <v/>
      </c>
      <c r="AI41" s="578" t="str">
        <f t="shared" si="14"/>
        <v/>
      </c>
      <c r="AK41" s="578" t="str">
        <f t="shared" si="15"/>
        <v/>
      </c>
      <c r="AM41" s="578" t="str">
        <f t="shared" si="16"/>
        <v/>
      </c>
      <c r="AO41" s="578" t="str">
        <f t="shared" si="17"/>
        <v/>
      </c>
      <c r="AQ41" s="578" t="str">
        <f t="shared" si="18"/>
        <v/>
      </c>
    </row>
    <row r="42" spans="5:43" s="756" customFormat="1">
      <c r="E42" s="578" t="str">
        <f t="shared" si="0"/>
        <v/>
      </c>
      <c r="G42" s="578" t="str">
        <f t="shared" si="0"/>
        <v/>
      </c>
      <c r="I42" s="578" t="str">
        <f t="shared" si="1"/>
        <v/>
      </c>
      <c r="K42" s="578" t="str">
        <f t="shared" si="2"/>
        <v/>
      </c>
      <c r="M42" s="578" t="str">
        <f t="shared" si="3"/>
        <v/>
      </c>
      <c r="O42" s="578" t="str">
        <f t="shared" si="4"/>
        <v/>
      </c>
      <c r="Q42" s="578" t="str">
        <f t="shared" si="5"/>
        <v/>
      </c>
      <c r="S42" s="578" t="str">
        <f t="shared" si="6"/>
        <v/>
      </c>
      <c r="U42" s="578" t="str">
        <f t="shared" si="7"/>
        <v/>
      </c>
      <c r="W42" s="578" t="str">
        <f t="shared" si="8"/>
        <v/>
      </c>
      <c r="Y42" s="578" t="str">
        <f t="shared" si="9"/>
        <v/>
      </c>
      <c r="AA42" s="578" t="str">
        <f t="shared" si="10"/>
        <v/>
      </c>
      <c r="AC42" s="578" t="str">
        <f t="shared" si="11"/>
        <v/>
      </c>
      <c r="AE42" s="578" t="str">
        <f t="shared" si="12"/>
        <v/>
      </c>
      <c r="AG42" s="578" t="str">
        <f t="shared" si="13"/>
        <v/>
      </c>
      <c r="AI42" s="578" t="str">
        <f t="shared" si="14"/>
        <v/>
      </c>
      <c r="AK42" s="578" t="str">
        <f t="shared" si="15"/>
        <v/>
      </c>
      <c r="AM42" s="578" t="str">
        <f t="shared" si="16"/>
        <v/>
      </c>
      <c r="AO42" s="578" t="str">
        <f t="shared" si="17"/>
        <v/>
      </c>
      <c r="AQ42" s="578" t="str">
        <f t="shared" si="18"/>
        <v/>
      </c>
    </row>
    <row r="43" spans="5:43" s="756" customFormat="1">
      <c r="E43" s="578" t="str">
        <f t="shared" si="0"/>
        <v/>
      </c>
      <c r="G43" s="578" t="str">
        <f t="shared" si="0"/>
        <v/>
      </c>
      <c r="I43" s="578" t="str">
        <f t="shared" si="1"/>
        <v/>
      </c>
      <c r="K43" s="578" t="str">
        <f t="shared" si="2"/>
        <v/>
      </c>
      <c r="M43" s="578" t="str">
        <f t="shared" si="3"/>
        <v/>
      </c>
      <c r="O43" s="578" t="str">
        <f t="shared" si="4"/>
        <v/>
      </c>
      <c r="Q43" s="578" t="str">
        <f t="shared" si="5"/>
        <v/>
      </c>
      <c r="S43" s="578" t="str">
        <f t="shared" si="6"/>
        <v/>
      </c>
      <c r="U43" s="578" t="str">
        <f t="shared" si="7"/>
        <v/>
      </c>
      <c r="W43" s="578" t="str">
        <f t="shared" si="8"/>
        <v/>
      </c>
      <c r="Y43" s="578" t="str">
        <f t="shared" si="9"/>
        <v/>
      </c>
      <c r="AA43" s="578" t="str">
        <f t="shared" si="10"/>
        <v/>
      </c>
      <c r="AC43" s="578" t="str">
        <f t="shared" si="11"/>
        <v/>
      </c>
      <c r="AE43" s="578" t="str">
        <f t="shared" si="12"/>
        <v/>
      </c>
      <c r="AG43" s="578" t="str">
        <f t="shared" si="13"/>
        <v/>
      </c>
      <c r="AI43" s="578" t="str">
        <f t="shared" si="14"/>
        <v/>
      </c>
      <c r="AK43" s="578" t="str">
        <f t="shared" si="15"/>
        <v/>
      </c>
      <c r="AM43" s="578" t="str">
        <f t="shared" si="16"/>
        <v/>
      </c>
      <c r="AO43" s="578" t="str">
        <f t="shared" si="17"/>
        <v/>
      </c>
      <c r="AQ43" s="578" t="str">
        <f t="shared" si="18"/>
        <v/>
      </c>
    </row>
    <row r="44" spans="5:43" s="756" customFormat="1">
      <c r="E44" s="578" t="str">
        <f t="shared" si="0"/>
        <v/>
      </c>
      <c r="G44" s="578" t="str">
        <f t="shared" si="0"/>
        <v/>
      </c>
      <c r="I44" s="578" t="str">
        <f t="shared" si="1"/>
        <v/>
      </c>
      <c r="K44" s="578" t="str">
        <f t="shared" si="2"/>
        <v/>
      </c>
      <c r="M44" s="578" t="str">
        <f t="shared" si="3"/>
        <v/>
      </c>
      <c r="O44" s="578" t="str">
        <f t="shared" si="4"/>
        <v/>
      </c>
      <c r="Q44" s="578" t="str">
        <f t="shared" si="5"/>
        <v/>
      </c>
      <c r="S44" s="578" t="str">
        <f t="shared" si="6"/>
        <v/>
      </c>
      <c r="U44" s="578" t="str">
        <f t="shared" si="7"/>
        <v/>
      </c>
      <c r="W44" s="578" t="str">
        <f t="shared" si="8"/>
        <v/>
      </c>
      <c r="Y44" s="578" t="str">
        <f t="shared" si="9"/>
        <v/>
      </c>
      <c r="AA44" s="578" t="str">
        <f t="shared" si="10"/>
        <v/>
      </c>
      <c r="AC44" s="578" t="str">
        <f t="shared" si="11"/>
        <v/>
      </c>
      <c r="AE44" s="578" t="str">
        <f t="shared" si="12"/>
        <v/>
      </c>
      <c r="AG44" s="578" t="str">
        <f t="shared" si="13"/>
        <v/>
      </c>
      <c r="AI44" s="578" t="str">
        <f t="shared" si="14"/>
        <v/>
      </c>
      <c r="AK44" s="578" t="str">
        <f t="shared" si="15"/>
        <v/>
      </c>
      <c r="AM44" s="578" t="str">
        <f t="shared" si="16"/>
        <v/>
      </c>
      <c r="AO44" s="578" t="str">
        <f t="shared" si="17"/>
        <v/>
      </c>
      <c r="AQ44" s="578" t="str">
        <f t="shared" si="18"/>
        <v/>
      </c>
    </row>
    <row r="45" spans="5:43" s="756" customFormat="1">
      <c r="E45" s="578" t="str">
        <f t="shared" si="0"/>
        <v/>
      </c>
      <c r="G45" s="578" t="str">
        <f t="shared" si="0"/>
        <v/>
      </c>
      <c r="I45" s="578" t="str">
        <f t="shared" si="1"/>
        <v/>
      </c>
      <c r="K45" s="578" t="str">
        <f t="shared" si="2"/>
        <v/>
      </c>
      <c r="M45" s="578" t="str">
        <f t="shared" si="3"/>
        <v/>
      </c>
      <c r="O45" s="578" t="str">
        <f t="shared" si="4"/>
        <v/>
      </c>
      <c r="Q45" s="578" t="str">
        <f t="shared" si="5"/>
        <v/>
      </c>
      <c r="S45" s="578" t="str">
        <f t="shared" si="6"/>
        <v/>
      </c>
      <c r="U45" s="578" t="str">
        <f t="shared" si="7"/>
        <v/>
      </c>
      <c r="W45" s="578" t="str">
        <f t="shared" si="8"/>
        <v/>
      </c>
      <c r="Y45" s="578" t="str">
        <f t="shared" si="9"/>
        <v/>
      </c>
      <c r="AA45" s="578" t="str">
        <f t="shared" si="10"/>
        <v/>
      </c>
      <c r="AC45" s="578" t="str">
        <f t="shared" si="11"/>
        <v/>
      </c>
      <c r="AE45" s="578" t="str">
        <f t="shared" si="12"/>
        <v/>
      </c>
      <c r="AG45" s="578" t="str">
        <f t="shared" si="13"/>
        <v/>
      </c>
      <c r="AI45" s="578" t="str">
        <f t="shared" si="14"/>
        <v/>
      </c>
      <c r="AK45" s="578" t="str">
        <f t="shared" si="15"/>
        <v/>
      </c>
      <c r="AM45" s="578" t="str">
        <f t="shared" si="16"/>
        <v/>
      </c>
      <c r="AO45" s="578" t="str">
        <f t="shared" si="17"/>
        <v/>
      </c>
      <c r="AQ45" s="578" t="str">
        <f t="shared" si="18"/>
        <v/>
      </c>
    </row>
    <row r="46" spans="5:43" s="756" customFormat="1">
      <c r="E46" s="578" t="str">
        <f t="shared" si="0"/>
        <v/>
      </c>
      <c r="G46" s="578" t="str">
        <f t="shared" si="0"/>
        <v/>
      </c>
      <c r="I46" s="578" t="str">
        <f t="shared" si="1"/>
        <v/>
      </c>
      <c r="K46" s="578" t="str">
        <f t="shared" si="2"/>
        <v/>
      </c>
      <c r="M46" s="578" t="str">
        <f t="shared" si="3"/>
        <v/>
      </c>
      <c r="O46" s="578" t="str">
        <f t="shared" si="4"/>
        <v/>
      </c>
      <c r="Q46" s="578" t="str">
        <f t="shared" si="5"/>
        <v/>
      </c>
      <c r="S46" s="578" t="str">
        <f t="shared" si="6"/>
        <v/>
      </c>
      <c r="U46" s="578" t="str">
        <f t="shared" si="7"/>
        <v/>
      </c>
      <c r="W46" s="578" t="str">
        <f t="shared" si="8"/>
        <v/>
      </c>
      <c r="Y46" s="578" t="str">
        <f t="shared" si="9"/>
        <v/>
      </c>
      <c r="AA46" s="578" t="str">
        <f t="shared" si="10"/>
        <v/>
      </c>
      <c r="AC46" s="578" t="str">
        <f t="shared" si="11"/>
        <v/>
      </c>
      <c r="AE46" s="578" t="str">
        <f t="shared" si="12"/>
        <v/>
      </c>
      <c r="AG46" s="578" t="str">
        <f t="shared" si="13"/>
        <v/>
      </c>
      <c r="AI46" s="578" t="str">
        <f t="shared" si="14"/>
        <v/>
      </c>
      <c r="AK46" s="578" t="str">
        <f t="shared" si="15"/>
        <v/>
      </c>
      <c r="AM46" s="578" t="str">
        <f t="shared" si="16"/>
        <v/>
      </c>
      <c r="AO46" s="578" t="str">
        <f t="shared" si="17"/>
        <v/>
      </c>
      <c r="AQ46" s="578" t="str">
        <f t="shared" si="18"/>
        <v/>
      </c>
    </row>
    <row r="47" spans="5:43" s="756" customFormat="1">
      <c r="E47" s="578" t="str">
        <f t="shared" si="0"/>
        <v/>
      </c>
      <c r="G47" s="578" t="str">
        <f t="shared" si="0"/>
        <v/>
      </c>
      <c r="I47" s="578" t="str">
        <f t="shared" si="1"/>
        <v/>
      </c>
      <c r="K47" s="578" t="str">
        <f t="shared" si="2"/>
        <v/>
      </c>
      <c r="M47" s="578" t="str">
        <f t="shared" si="3"/>
        <v/>
      </c>
      <c r="O47" s="578" t="str">
        <f t="shared" si="4"/>
        <v/>
      </c>
      <c r="Q47" s="578" t="str">
        <f t="shared" si="5"/>
        <v/>
      </c>
      <c r="S47" s="578" t="str">
        <f t="shared" si="6"/>
        <v/>
      </c>
      <c r="U47" s="578" t="str">
        <f t="shared" si="7"/>
        <v/>
      </c>
      <c r="W47" s="578" t="str">
        <f t="shared" si="8"/>
        <v/>
      </c>
      <c r="Y47" s="578" t="str">
        <f t="shared" si="9"/>
        <v/>
      </c>
      <c r="AA47" s="578" t="str">
        <f t="shared" si="10"/>
        <v/>
      </c>
      <c r="AC47" s="578" t="str">
        <f t="shared" si="11"/>
        <v/>
      </c>
      <c r="AE47" s="578" t="str">
        <f t="shared" si="12"/>
        <v/>
      </c>
      <c r="AG47" s="578" t="str">
        <f t="shared" si="13"/>
        <v/>
      </c>
      <c r="AI47" s="578" t="str">
        <f t="shared" si="14"/>
        <v/>
      </c>
      <c r="AK47" s="578" t="str">
        <f t="shared" si="15"/>
        <v/>
      </c>
      <c r="AM47" s="578" t="str">
        <f t="shared" si="16"/>
        <v/>
      </c>
      <c r="AO47" s="578" t="str">
        <f t="shared" si="17"/>
        <v/>
      </c>
      <c r="AQ47" s="578" t="str">
        <f t="shared" si="18"/>
        <v/>
      </c>
    </row>
    <row r="48" spans="5:43" s="756" customFormat="1">
      <c r="E48" s="578" t="str">
        <f t="shared" si="0"/>
        <v/>
      </c>
      <c r="G48" s="578" t="str">
        <f t="shared" si="0"/>
        <v/>
      </c>
      <c r="I48" s="578" t="str">
        <f t="shared" si="1"/>
        <v/>
      </c>
      <c r="K48" s="578" t="str">
        <f t="shared" si="2"/>
        <v/>
      </c>
      <c r="M48" s="578" t="str">
        <f t="shared" si="3"/>
        <v/>
      </c>
      <c r="O48" s="578" t="str">
        <f t="shared" si="4"/>
        <v/>
      </c>
      <c r="Q48" s="578" t="str">
        <f t="shared" si="5"/>
        <v/>
      </c>
      <c r="S48" s="578" t="str">
        <f t="shared" si="6"/>
        <v/>
      </c>
      <c r="U48" s="578" t="str">
        <f t="shared" si="7"/>
        <v/>
      </c>
      <c r="W48" s="578" t="str">
        <f t="shared" si="8"/>
        <v/>
      </c>
      <c r="Y48" s="578" t="str">
        <f t="shared" si="9"/>
        <v/>
      </c>
      <c r="AA48" s="578" t="str">
        <f t="shared" si="10"/>
        <v/>
      </c>
      <c r="AC48" s="578" t="str">
        <f t="shared" si="11"/>
        <v/>
      </c>
      <c r="AE48" s="578" t="str">
        <f t="shared" si="12"/>
        <v/>
      </c>
      <c r="AG48" s="578" t="str">
        <f t="shared" si="13"/>
        <v/>
      </c>
      <c r="AI48" s="578" t="str">
        <f t="shared" si="14"/>
        <v/>
      </c>
      <c r="AK48" s="578" t="str">
        <f t="shared" si="15"/>
        <v/>
      </c>
      <c r="AM48" s="578" t="str">
        <f t="shared" si="16"/>
        <v/>
      </c>
      <c r="AO48" s="578" t="str">
        <f t="shared" si="17"/>
        <v/>
      </c>
      <c r="AQ48" s="578" t="str">
        <f t="shared" si="18"/>
        <v/>
      </c>
    </row>
    <row r="49" spans="5:43" s="756" customFormat="1">
      <c r="E49" s="578" t="str">
        <f t="shared" si="0"/>
        <v/>
      </c>
      <c r="G49" s="578" t="str">
        <f t="shared" si="0"/>
        <v/>
      </c>
      <c r="I49" s="578" t="str">
        <f t="shared" si="1"/>
        <v/>
      </c>
      <c r="K49" s="578" t="str">
        <f t="shared" si="2"/>
        <v/>
      </c>
      <c r="M49" s="578" t="str">
        <f t="shared" si="3"/>
        <v/>
      </c>
      <c r="O49" s="578" t="str">
        <f t="shared" si="4"/>
        <v/>
      </c>
      <c r="Q49" s="578" t="str">
        <f t="shared" si="5"/>
        <v/>
      </c>
      <c r="S49" s="578" t="str">
        <f t="shared" si="6"/>
        <v/>
      </c>
      <c r="U49" s="578" t="str">
        <f t="shared" si="7"/>
        <v/>
      </c>
      <c r="W49" s="578" t="str">
        <f t="shared" si="8"/>
        <v/>
      </c>
      <c r="Y49" s="578" t="str">
        <f t="shared" si="9"/>
        <v/>
      </c>
      <c r="AA49" s="578" t="str">
        <f t="shared" si="10"/>
        <v/>
      </c>
      <c r="AC49" s="578" t="str">
        <f t="shared" si="11"/>
        <v/>
      </c>
      <c r="AE49" s="578" t="str">
        <f t="shared" si="12"/>
        <v/>
      </c>
      <c r="AG49" s="578" t="str">
        <f t="shared" si="13"/>
        <v/>
      </c>
      <c r="AI49" s="578" t="str">
        <f t="shared" si="14"/>
        <v/>
      </c>
      <c r="AK49" s="578" t="str">
        <f t="shared" si="15"/>
        <v/>
      </c>
      <c r="AM49" s="578" t="str">
        <f t="shared" si="16"/>
        <v/>
      </c>
      <c r="AO49" s="578" t="str">
        <f t="shared" si="17"/>
        <v/>
      </c>
      <c r="AQ49" s="578" t="str">
        <f t="shared" si="18"/>
        <v/>
      </c>
    </row>
    <row r="50" spans="5:43" s="756" customFormat="1">
      <c r="E50" s="578" t="str">
        <f t="shared" si="0"/>
        <v/>
      </c>
      <c r="G50" s="578" t="str">
        <f t="shared" si="0"/>
        <v/>
      </c>
      <c r="I50" s="578" t="str">
        <f t="shared" si="1"/>
        <v/>
      </c>
      <c r="K50" s="578" t="str">
        <f t="shared" si="2"/>
        <v/>
      </c>
      <c r="M50" s="578" t="str">
        <f t="shared" si="3"/>
        <v/>
      </c>
      <c r="O50" s="578" t="str">
        <f t="shared" si="4"/>
        <v/>
      </c>
      <c r="Q50" s="578" t="str">
        <f t="shared" si="5"/>
        <v/>
      </c>
      <c r="S50" s="578" t="str">
        <f t="shared" si="6"/>
        <v/>
      </c>
      <c r="U50" s="578" t="str">
        <f t="shared" si="7"/>
        <v/>
      </c>
      <c r="W50" s="578" t="str">
        <f t="shared" si="8"/>
        <v/>
      </c>
      <c r="Y50" s="578" t="str">
        <f t="shared" si="9"/>
        <v/>
      </c>
      <c r="AA50" s="578" t="str">
        <f t="shared" si="10"/>
        <v/>
      </c>
      <c r="AC50" s="578" t="str">
        <f t="shared" si="11"/>
        <v/>
      </c>
      <c r="AE50" s="578" t="str">
        <f t="shared" si="12"/>
        <v/>
      </c>
      <c r="AG50" s="578" t="str">
        <f t="shared" si="13"/>
        <v/>
      </c>
      <c r="AI50" s="578" t="str">
        <f t="shared" si="14"/>
        <v/>
      </c>
      <c r="AK50" s="578" t="str">
        <f t="shared" si="15"/>
        <v/>
      </c>
      <c r="AM50" s="578" t="str">
        <f t="shared" si="16"/>
        <v/>
      </c>
      <c r="AO50" s="578" t="str">
        <f t="shared" si="17"/>
        <v/>
      </c>
      <c r="AQ50" s="578" t="str">
        <f t="shared" si="18"/>
        <v/>
      </c>
    </row>
    <row r="51" spans="5:43" s="756" customFormat="1">
      <c r="E51" s="578" t="str">
        <f t="shared" si="0"/>
        <v/>
      </c>
      <c r="G51" s="578" t="str">
        <f t="shared" si="0"/>
        <v/>
      </c>
      <c r="I51" s="578" t="str">
        <f t="shared" si="1"/>
        <v/>
      </c>
      <c r="K51" s="578" t="str">
        <f t="shared" si="2"/>
        <v/>
      </c>
      <c r="M51" s="578" t="str">
        <f t="shared" si="3"/>
        <v/>
      </c>
      <c r="O51" s="578" t="str">
        <f t="shared" si="4"/>
        <v/>
      </c>
      <c r="Q51" s="578" t="str">
        <f t="shared" si="5"/>
        <v/>
      </c>
      <c r="S51" s="578" t="str">
        <f t="shared" si="6"/>
        <v/>
      </c>
      <c r="U51" s="578" t="str">
        <f t="shared" si="7"/>
        <v/>
      </c>
      <c r="W51" s="578" t="str">
        <f t="shared" si="8"/>
        <v/>
      </c>
      <c r="Y51" s="578" t="str">
        <f t="shared" si="9"/>
        <v/>
      </c>
      <c r="AA51" s="578" t="str">
        <f t="shared" si="10"/>
        <v/>
      </c>
      <c r="AC51" s="578" t="str">
        <f t="shared" si="11"/>
        <v/>
      </c>
      <c r="AE51" s="578" t="str">
        <f t="shared" si="12"/>
        <v/>
      </c>
      <c r="AG51" s="578" t="str">
        <f t="shared" si="13"/>
        <v/>
      </c>
      <c r="AI51" s="578" t="str">
        <f t="shared" si="14"/>
        <v/>
      </c>
      <c r="AK51" s="578" t="str">
        <f t="shared" si="15"/>
        <v/>
      </c>
      <c r="AM51" s="578" t="str">
        <f t="shared" si="16"/>
        <v/>
      </c>
      <c r="AO51" s="578" t="str">
        <f t="shared" si="17"/>
        <v/>
      </c>
      <c r="AQ51" s="578" t="str">
        <f t="shared" si="18"/>
        <v/>
      </c>
    </row>
    <row r="52" spans="5:43" s="756" customFormat="1">
      <c r="E52" s="578" t="str">
        <f t="shared" si="0"/>
        <v/>
      </c>
      <c r="G52" s="578" t="str">
        <f t="shared" si="0"/>
        <v/>
      </c>
      <c r="I52" s="578" t="str">
        <f t="shared" si="1"/>
        <v/>
      </c>
      <c r="K52" s="578" t="str">
        <f t="shared" si="2"/>
        <v/>
      </c>
      <c r="M52" s="578" t="str">
        <f t="shared" si="3"/>
        <v/>
      </c>
      <c r="O52" s="578" t="str">
        <f t="shared" si="4"/>
        <v/>
      </c>
      <c r="Q52" s="578" t="str">
        <f t="shared" si="5"/>
        <v/>
      </c>
      <c r="S52" s="578" t="str">
        <f t="shared" si="6"/>
        <v/>
      </c>
      <c r="U52" s="578" t="str">
        <f t="shared" si="7"/>
        <v/>
      </c>
      <c r="W52" s="578" t="str">
        <f t="shared" si="8"/>
        <v/>
      </c>
      <c r="Y52" s="578" t="str">
        <f t="shared" si="9"/>
        <v/>
      </c>
      <c r="AA52" s="578" t="str">
        <f t="shared" si="10"/>
        <v/>
      </c>
      <c r="AC52" s="578" t="str">
        <f t="shared" si="11"/>
        <v/>
      </c>
      <c r="AE52" s="578" t="str">
        <f t="shared" si="12"/>
        <v/>
      </c>
      <c r="AG52" s="578" t="str">
        <f t="shared" si="13"/>
        <v/>
      </c>
      <c r="AI52" s="578" t="str">
        <f t="shared" si="14"/>
        <v/>
      </c>
      <c r="AK52" s="578" t="str">
        <f t="shared" si="15"/>
        <v/>
      </c>
      <c r="AM52" s="578" t="str">
        <f t="shared" si="16"/>
        <v/>
      </c>
      <c r="AO52" s="578" t="str">
        <f t="shared" si="17"/>
        <v/>
      </c>
      <c r="AQ52" s="578" t="str">
        <f t="shared" si="18"/>
        <v/>
      </c>
    </row>
    <row r="53" spans="5:43" s="756" customFormat="1">
      <c r="E53" s="578" t="str">
        <f t="shared" si="0"/>
        <v/>
      </c>
      <c r="G53" s="578" t="str">
        <f t="shared" si="0"/>
        <v/>
      </c>
      <c r="I53" s="578" t="str">
        <f t="shared" si="1"/>
        <v/>
      </c>
      <c r="K53" s="578" t="str">
        <f t="shared" si="2"/>
        <v/>
      </c>
      <c r="M53" s="578" t="str">
        <f t="shared" si="3"/>
        <v/>
      </c>
      <c r="O53" s="578" t="str">
        <f t="shared" si="4"/>
        <v/>
      </c>
      <c r="Q53" s="578" t="str">
        <f t="shared" si="5"/>
        <v/>
      </c>
      <c r="S53" s="578" t="str">
        <f t="shared" si="6"/>
        <v/>
      </c>
      <c r="U53" s="578" t="str">
        <f t="shared" si="7"/>
        <v/>
      </c>
      <c r="W53" s="578" t="str">
        <f t="shared" si="8"/>
        <v/>
      </c>
      <c r="Y53" s="578" t="str">
        <f t="shared" si="9"/>
        <v/>
      </c>
      <c r="AA53" s="578" t="str">
        <f t="shared" si="10"/>
        <v/>
      </c>
      <c r="AC53" s="578" t="str">
        <f t="shared" si="11"/>
        <v/>
      </c>
      <c r="AE53" s="578" t="str">
        <f t="shared" si="12"/>
        <v/>
      </c>
      <c r="AG53" s="578" t="str">
        <f t="shared" si="13"/>
        <v/>
      </c>
      <c r="AI53" s="578" t="str">
        <f t="shared" si="14"/>
        <v/>
      </c>
      <c r="AK53" s="578" t="str">
        <f t="shared" si="15"/>
        <v/>
      </c>
      <c r="AM53" s="578" t="str">
        <f t="shared" si="16"/>
        <v/>
      </c>
      <c r="AO53" s="578" t="str">
        <f t="shared" si="17"/>
        <v/>
      </c>
      <c r="AQ53" s="578" t="str">
        <f t="shared" si="18"/>
        <v/>
      </c>
    </row>
    <row r="54" spans="5:43" s="756" customFormat="1">
      <c r="E54" s="578" t="str">
        <f t="shared" si="0"/>
        <v/>
      </c>
      <c r="G54" s="578" t="str">
        <f t="shared" si="0"/>
        <v/>
      </c>
      <c r="I54" s="578" t="str">
        <f t="shared" si="1"/>
        <v/>
      </c>
      <c r="K54" s="578" t="str">
        <f t="shared" si="2"/>
        <v/>
      </c>
      <c r="M54" s="578" t="str">
        <f t="shared" si="3"/>
        <v/>
      </c>
      <c r="O54" s="578" t="str">
        <f t="shared" si="4"/>
        <v/>
      </c>
      <c r="Q54" s="578" t="str">
        <f t="shared" si="5"/>
        <v/>
      </c>
      <c r="S54" s="578" t="str">
        <f t="shared" si="6"/>
        <v/>
      </c>
      <c r="U54" s="578" t="str">
        <f t="shared" si="7"/>
        <v/>
      </c>
      <c r="W54" s="578" t="str">
        <f t="shared" si="8"/>
        <v/>
      </c>
      <c r="Y54" s="578" t="str">
        <f t="shared" si="9"/>
        <v/>
      </c>
      <c r="AA54" s="578" t="str">
        <f t="shared" si="10"/>
        <v/>
      </c>
      <c r="AC54" s="578" t="str">
        <f t="shared" si="11"/>
        <v/>
      </c>
      <c r="AE54" s="578" t="str">
        <f t="shared" si="12"/>
        <v/>
      </c>
      <c r="AG54" s="578" t="str">
        <f t="shared" si="13"/>
        <v/>
      </c>
      <c r="AI54" s="578" t="str">
        <f t="shared" si="14"/>
        <v/>
      </c>
      <c r="AK54" s="578" t="str">
        <f t="shared" si="15"/>
        <v/>
      </c>
      <c r="AM54" s="578" t="str">
        <f t="shared" si="16"/>
        <v/>
      </c>
      <c r="AO54" s="578" t="str">
        <f t="shared" si="17"/>
        <v/>
      </c>
      <c r="AQ54" s="578" t="str">
        <f t="shared" si="18"/>
        <v/>
      </c>
    </row>
    <row r="55" spans="5:43" s="756" customFormat="1">
      <c r="E55" s="578" t="str">
        <f t="shared" si="0"/>
        <v/>
      </c>
      <c r="G55" s="578" t="str">
        <f t="shared" si="0"/>
        <v/>
      </c>
      <c r="I55" s="578" t="str">
        <f t="shared" si="1"/>
        <v/>
      </c>
      <c r="K55" s="578" t="str">
        <f t="shared" si="2"/>
        <v/>
      </c>
      <c r="M55" s="578" t="str">
        <f t="shared" si="3"/>
        <v/>
      </c>
      <c r="O55" s="578" t="str">
        <f t="shared" si="4"/>
        <v/>
      </c>
      <c r="Q55" s="578" t="str">
        <f t="shared" si="5"/>
        <v/>
      </c>
      <c r="S55" s="578" t="str">
        <f t="shared" si="6"/>
        <v/>
      </c>
      <c r="U55" s="578" t="str">
        <f t="shared" si="7"/>
        <v/>
      </c>
      <c r="W55" s="578" t="str">
        <f t="shared" si="8"/>
        <v/>
      </c>
      <c r="Y55" s="578" t="str">
        <f t="shared" si="9"/>
        <v/>
      </c>
      <c r="AA55" s="578" t="str">
        <f t="shared" si="10"/>
        <v/>
      </c>
      <c r="AC55" s="578" t="str">
        <f t="shared" si="11"/>
        <v/>
      </c>
      <c r="AE55" s="578" t="str">
        <f t="shared" si="12"/>
        <v/>
      </c>
      <c r="AG55" s="578" t="str">
        <f t="shared" si="13"/>
        <v/>
      </c>
      <c r="AI55" s="578" t="str">
        <f t="shared" si="14"/>
        <v/>
      </c>
      <c r="AK55" s="578" t="str">
        <f t="shared" si="15"/>
        <v/>
      </c>
      <c r="AM55" s="578" t="str">
        <f t="shared" si="16"/>
        <v/>
      </c>
      <c r="AO55" s="578" t="str">
        <f t="shared" si="17"/>
        <v/>
      </c>
      <c r="AQ55" s="578" t="str">
        <f t="shared" si="18"/>
        <v/>
      </c>
    </row>
    <row r="56" spans="5:43" s="756" customFormat="1">
      <c r="E56" s="578" t="str">
        <f t="shared" si="0"/>
        <v/>
      </c>
      <c r="G56" s="578" t="str">
        <f t="shared" si="0"/>
        <v/>
      </c>
      <c r="I56" s="578" t="str">
        <f t="shared" si="1"/>
        <v/>
      </c>
      <c r="K56" s="578" t="str">
        <f t="shared" si="2"/>
        <v/>
      </c>
      <c r="M56" s="578" t="str">
        <f t="shared" si="3"/>
        <v/>
      </c>
      <c r="O56" s="578" t="str">
        <f t="shared" si="4"/>
        <v/>
      </c>
      <c r="Q56" s="578" t="str">
        <f t="shared" si="5"/>
        <v/>
      </c>
      <c r="S56" s="578" t="str">
        <f t="shared" si="6"/>
        <v/>
      </c>
      <c r="U56" s="578" t="str">
        <f t="shared" si="7"/>
        <v/>
      </c>
      <c r="W56" s="578" t="str">
        <f t="shared" si="8"/>
        <v/>
      </c>
      <c r="Y56" s="578" t="str">
        <f t="shared" si="9"/>
        <v/>
      </c>
      <c r="AA56" s="578" t="str">
        <f t="shared" si="10"/>
        <v/>
      </c>
      <c r="AC56" s="578" t="str">
        <f t="shared" si="11"/>
        <v/>
      </c>
      <c r="AE56" s="578" t="str">
        <f t="shared" si="12"/>
        <v/>
      </c>
      <c r="AG56" s="578" t="str">
        <f t="shared" si="13"/>
        <v/>
      </c>
      <c r="AI56" s="578" t="str">
        <f t="shared" si="14"/>
        <v/>
      </c>
      <c r="AK56" s="578" t="str">
        <f t="shared" si="15"/>
        <v/>
      </c>
      <c r="AM56" s="578" t="str">
        <f t="shared" si="16"/>
        <v/>
      </c>
      <c r="AO56" s="578" t="str">
        <f t="shared" si="17"/>
        <v/>
      </c>
      <c r="AQ56" s="578" t="str">
        <f t="shared" si="18"/>
        <v/>
      </c>
    </row>
    <row r="57" spans="5:43" s="756" customFormat="1">
      <c r="E57" s="578" t="str">
        <f t="shared" si="0"/>
        <v/>
      </c>
      <c r="G57" s="578" t="str">
        <f t="shared" si="0"/>
        <v/>
      </c>
      <c r="I57" s="578" t="str">
        <f t="shared" si="1"/>
        <v/>
      </c>
      <c r="K57" s="578" t="str">
        <f t="shared" si="2"/>
        <v/>
      </c>
      <c r="M57" s="578" t="str">
        <f t="shared" si="3"/>
        <v/>
      </c>
      <c r="O57" s="578" t="str">
        <f t="shared" si="4"/>
        <v/>
      </c>
      <c r="Q57" s="578" t="str">
        <f t="shared" si="5"/>
        <v/>
      </c>
      <c r="S57" s="578" t="str">
        <f t="shared" si="6"/>
        <v/>
      </c>
      <c r="U57" s="578" t="str">
        <f t="shared" si="7"/>
        <v/>
      </c>
      <c r="W57" s="578" t="str">
        <f t="shared" si="8"/>
        <v/>
      </c>
      <c r="Y57" s="578" t="str">
        <f t="shared" si="9"/>
        <v/>
      </c>
      <c r="AA57" s="578" t="str">
        <f t="shared" si="10"/>
        <v/>
      </c>
      <c r="AC57" s="578" t="str">
        <f t="shared" si="11"/>
        <v/>
      </c>
      <c r="AE57" s="578" t="str">
        <f t="shared" si="12"/>
        <v/>
      </c>
      <c r="AG57" s="578" t="str">
        <f t="shared" si="13"/>
        <v/>
      </c>
      <c r="AI57" s="578" t="str">
        <f t="shared" si="14"/>
        <v/>
      </c>
      <c r="AK57" s="578" t="str">
        <f t="shared" si="15"/>
        <v/>
      </c>
      <c r="AM57" s="578" t="str">
        <f t="shared" si="16"/>
        <v/>
      </c>
      <c r="AO57" s="578" t="str">
        <f t="shared" si="17"/>
        <v/>
      </c>
      <c r="AQ57" s="578" t="str">
        <f t="shared" si="18"/>
        <v/>
      </c>
    </row>
    <row r="58" spans="5:43" s="756" customFormat="1">
      <c r="E58" s="578" t="str">
        <f t="shared" si="0"/>
        <v/>
      </c>
      <c r="G58" s="578" t="str">
        <f t="shared" si="0"/>
        <v/>
      </c>
      <c r="I58" s="578" t="str">
        <f t="shared" si="1"/>
        <v/>
      </c>
      <c r="K58" s="578" t="str">
        <f t="shared" si="2"/>
        <v/>
      </c>
      <c r="M58" s="578" t="str">
        <f t="shared" si="3"/>
        <v/>
      </c>
      <c r="O58" s="578" t="str">
        <f t="shared" si="4"/>
        <v/>
      </c>
      <c r="Q58" s="578" t="str">
        <f t="shared" si="5"/>
        <v/>
      </c>
      <c r="S58" s="578" t="str">
        <f t="shared" si="6"/>
        <v/>
      </c>
      <c r="U58" s="578" t="str">
        <f t="shared" si="7"/>
        <v/>
      </c>
      <c r="W58" s="578" t="str">
        <f t="shared" si="8"/>
        <v/>
      </c>
      <c r="Y58" s="578" t="str">
        <f t="shared" si="9"/>
        <v/>
      </c>
      <c r="AA58" s="578" t="str">
        <f t="shared" si="10"/>
        <v/>
      </c>
      <c r="AC58" s="578" t="str">
        <f t="shared" si="11"/>
        <v/>
      </c>
      <c r="AE58" s="578" t="str">
        <f t="shared" si="12"/>
        <v/>
      </c>
      <c r="AG58" s="578" t="str">
        <f t="shared" si="13"/>
        <v/>
      </c>
      <c r="AI58" s="578" t="str">
        <f t="shared" si="14"/>
        <v/>
      </c>
      <c r="AK58" s="578" t="str">
        <f t="shared" si="15"/>
        <v/>
      </c>
      <c r="AM58" s="578" t="str">
        <f t="shared" si="16"/>
        <v/>
      </c>
      <c r="AO58" s="578" t="str">
        <f t="shared" si="17"/>
        <v/>
      </c>
      <c r="AQ58" s="578" t="str">
        <f t="shared" si="18"/>
        <v/>
      </c>
    </row>
    <row r="59" spans="5:43" s="756" customFormat="1">
      <c r="E59" s="578" t="str">
        <f t="shared" si="0"/>
        <v/>
      </c>
      <c r="G59" s="578" t="str">
        <f t="shared" si="0"/>
        <v/>
      </c>
      <c r="I59" s="578" t="str">
        <f t="shared" si="1"/>
        <v/>
      </c>
      <c r="K59" s="578" t="str">
        <f t="shared" si="2"/>
        <v/>
      </c>
      <c r="M59" s="578" t="str">
        <f t="shared" si="3"/>
        <v/>
      </c>
      <c r="O59" s="578" t="str">
        <f t="shared" si="4"/>
        <v/>
      </c>
      <c r="Q59" s="578" t="str">
        <f t="shared" si="5"/>
        <v/>
      </c>
      <c r="S59" s="578" t="str">
        <f t="shared" si="6"/>
        <v/>
      </c>
      <c r="U59" s="578" t="str">
        <f t="shared" si="7"/>
        <v/>
      </c>
      <c r="W59" s="578" t="str">
        <f t="shared" si="8"/>
        <v/>
      </c>
      <c r="Y59" s="578" t="str">
        <f t="shared" si="9"/>
        <v/>
      </c>
      <c r="AA59" s="578" t="str">
        <f t="shared" si="10"/>
        <v/>
      </c>
      <c r="AC59" s="578" t="str">
        <f t="shared" si="11"/>
        <v/>
      </c>
      <c r="AE59" s="578" t="str">
        <f t="shared" si="12"/>
        <v/>
      </c>
      <c r="AG59" s="578" t="str">
        <f t="shared" si="13"/>
        <v/>
      </c>
      <c r="AI59" s="578" t="str">
        <f t="shared" si="14"/>
        <v/>
      </c>
      <c r="AK59" s="578" t="str">
        <f t="shared" si="15"/>
        <v/>
      </c>
      <c r="AM59" s="578" t="str">
        <f t="shared" si="16"/>
        <v/>
      </c>
      <c r="AO59" s="578" t="str">
        <f t="shared" si="17"/>
        <v/>
      </c>
      <c r="AQ59" s="578" t="str">
        <f t="shared" si="18"/>
        <v/>
      </c>
    </row>
    <row r="60" spans="5:43" s="756" customFormat="1">
      <c r="E60" s="578" t="str">
        <f t="shared" si="0"/>
        <v/>
      </c>
      <c r="G60" s="578" t="str">
        <f t="shared" si="0"/>
        <v/>
      </c>
      <c r="I60" s="578" t="str">
        <f t="shared" si="1"/>
        <v/>
      </c>
      <c r="K60" s="578" t="str">
        <f t="shared" si="2"/>
        <v/>
      </c>
      <c r="M60" s="578" t="str">
        <f t="shared" si="3"/>
        <v/>
      </c>
      <c r="O60" s="578" t="str">
        <f t="shared" si="4"/>
        <v/>
      </c>
      <c r="Q60" s="578" t="str">
        <f t="shared" si="5"/>
        <v/>
      </c>
      <c r="S60" s="578" t="str">
        <f t="shared" si="6"/>
        <v/>
      </c>
      <c r="U60" s="578" t="str">
        <f t="shared" si="7"/>
        <v/>
      </c>
      <c r="W60" s="578" t="str">
        <f t="shared" si="8"/>
        <v/>
      </c>
      <c r="Y60" s="578" t="str">
        <f t="shared" si="9"/>
        <v/>
      </c>
      <c r="AA60" s="578" t="str">
        <f t="shared" si="10"/>
        <v/>
      </c>
      <c r="AC60" s="578" t="str">
        <f t="shared" si="11"/>
        <v/>
      </c>
      <c r="AE60" s="578" t="str">
        <f t="shared" si="12"/>
        <v/>
      </c>
      <c r="AG60" s="578" t="str">
        <f t="shared" si="13"/>
        <v/>
      </c>
      <c r="AI60" s="578" t="str">
        <f t="shared" si="14"/>
        <v/>
      </c>
      <c r="AK60" s="578" t="str">
        <f t="shared" si="15"/>
        <v/>
      </c>
      <c r="AM60" s="578" t="str">
        <f t="shared" si="16"/>
        <v/>
      </c>
      <c r="AO60" s="578" t="str">
        <f t="shared" si="17"/>
        <v/>
      </c>
      <c r="AQ60" s="578" t="str">
        <f t="shared" si="18"/>
        <v/>
      </c>
    </row>
    <row r="61" spans="5:43" s="756" customFormat="1">
      <c r="E61" s="578" t="str">
        <f t="shared" si="0"/>
        <v/>
      </c>
      <c r="G61" s="578" t="str">
        <f t="shared" si="0"/>
        <v/>
      </c>
      <c r="I61" s="578" t="str">
        <f t="shared" si="1"/>
        <v/>
      </c>
      <c r="K61" s="578" t="str">
        <f t="shared" si="2"/>
        <v/>
      </c>
      <c r="M61" s="578" t="str">
        <f t="shared" si="3"/>
        <v/>
      </c>
      <c r="O61" s="578" t="str">
        <f t="shared" si="4"/>
        <v/>
      </c>
      <c r="Q61" s="578" t="str">
        <f t="shared" si="5"/>
        <v/>
      </c>
      <c r="S61" s="578" t="str">
        <f t="shared" si="6"/>
        <v/>
      </c>
      <c r="U61" s="578" t="str">
        <f t="shared" si="7"/>
        <v/>
      </c>
      <c r="W61" s="578" t="str">
        <f t="shared" si="8"/>
        <v/>
      </c>
      <c r="Y61" s="578" t="str">
        <f t="shared" si="9"/>
        <v/>
      </c>
      <c r="AA61" s="578" t="str">
        <f t="shared" si="10"/>
        <v/>
      </c>
      <c r="AC61" s="578" t="str">
        <f t="shared" si="11"/>
        <v/>
      </c>
      <c r="AE61" s="578" t="str">
        <f t="shared" si="12"/>
        <v/>
      </c>
      <c r="AG61" s="578" t="str">
        <f t="shared" si="13"/>
        <v/>
      </c>
      <c r="AI61" s="578" t="str">
        <f t="shared" si="14"/>
        <v/>
      </c>
      <c r="AK61" s="578" t="str">
        <f t="shared" si="15"/>
        <v/>
      </c>
      <c r="AM61" s="578" t="str">
        <f t="shared" si="16"/>
        <v/>
      </c>
      <c r="AO61" s="578" t="str">
        <f t="shared" si="17"/>
        <v/>
      </c>
      <c r="AQ61" s="578" t="str">
        <f t="shared" si="18"/>
        <v/>
      </c>
    </row>
    <row r="62" spans="5:43" s="756" customFormat="1">
      <c r="E62" s="578" t="str">
        <f t="shared" si="0"/>
        <v/>
      </c>
      <c r="G62" s="578" t="str">
        <f t="shared" si="0"/>
        <v/>
      </c>
      <c r="I62" s="578" t="str">
        <f t="shared" si="1"/>
        <v/>
      </c>
      <c r="K62" s="578" t="str">
        <f t="shared" si="2"/>
        <v/>
      </c>
      <c r="M62" s="578" t="str">
        <f t="shared" si="3"/>
        <v/>
      </c>
      <c r="O62" s="578" t="str">
        <f t="shared" si="4"/>
        <v/>
      </c>
      <c r="Q62" s="578" t="str">
        <f t="shared" si="5"/>
        <v/>
      </c>
      <c r="S62" s="578" t="str">
        <f t="shared" si="6"/>
        <v/>
      </c>
      <c r="U62" s="578" t="str">
        <f t="shared" si="7"/>
        <v/>
      </c>
      <c r="W62" s="578" t="str">
        <f t="shared" si="8"/>
        <v/>
      </c>
      <c r="Y62" s="578" t="str">
        <f t="shared" si="9"/>
        <v/>
      </c>
      <c r="AA62" s="578" t="str">
        <f t="shared" si="10"/>
        <v/>
      </c>
      <c r="AC62" s="578" t="str">
        <f t="shared" si="11"/>
        <v/>
      </c>
      <c r="AE62" s="578" t="str">
        <f t="shared" si="12"/>
        <v/>
      </c>
      <c r="AG62" s="578" t="str">
        <f t="shared" si="13"/>
        <v/>
      </c>
      <c r="AI62" s="578" t="str">
        <f t="shared" si="14"/>
        <v/>
      </c>
      <c r="AK62" s="578" t="str">
        <f t="shared" si="15"/>
        <v/>
      </c>
      <c r="AM62" s="578" t="str">
        <f t="shared" si="16"/>
        <v/>
      </c>
      <c r="AO62" s="578" t="str">
        <f t="shared" si="17"/>
        <v/>
      </c>
      <c r="AQ62" s="578" t="str">
        <f t="shared" si="18"/>
        <v/>
      </c>
    </row>
    <row r="63" spans="5:43" s="756" customFormat="1">
      <c r="E63" s="578" t="str">
        <f t="shared" si="0"/>
        <v/>
      </c>
      <c r="G63" s="578" t="str">
        <f t="shared" si="0"/>
        <v/>
      </c>
      <c r="I63" s="578" t="str">
        <f t="shared" si="1"/>
        <v/>
      </c>
      <c r="K63" s="578" t="str">
        <f t="shared" si="2"/>
        <v/>
      </c>
      <c r="M63" s="578" t="str">
        <f t="shared" si="3"/>
        <v/>
      </c>
      <c r="O63" s="578" t="str">
        <f t="shared" si="4"/>
        <v/>
      </c>
      <c r="Q63" s="578" t="str">
        <f t="shared" si="5"/>
        <v/>
      </c>
      <c r="S63" s="578" t="str">
        <f t="shared" si="6"/>
        <v/>
      </c>
      <c r="U63" s="578" t="str">
        <f t="shared" si="7"/>
        <v/>
      </c>
      <c r="W63" s="578" t="str">
        <f t="shared" si="8"/>
        <v/>
      </c>
      <c r="Y63" s="578" t="str">
        <f t="shared" si="9"/>
        <v/>
      </c>
      <c r="AA63" s="578" t="str">
        <f t="shared" si="10"/>
        <v/>
      </c>
      <c r="AC63" s="578" t="str">
        <f t="shared" si="11"/>
        <v/>
      </c>
      <c r="AE63" s="578" t="str">
        <f t="shared" si="12"/>
        <v/>
      </c>
      <c r="AG63" s="578" t="str">
        <f t="shared" si="13"/>
        <v/>
      </c>
      <c r="AI63" s="578" t="str">
        <f t="shared" si="14"/>
        <v/>
      </c>
      <c r="AK63" s="578" t="str">
        <f t="shared" si="15"/>
        <v/>
      </c>
      <c r="AM63" s="578" t="str">
        <f t="shared" si="16"/>
        <v/>
      </c>
      <c r="AO63" s="578" t="str">
        <f t="shared" si="17"/>
        <v/>
      </c>
      <c r="AQ63" s="578" t="str">
        <f t="shared" si="18"/>
        <v/>
      </c>
    </row>
    <row r="64" spans="5:43" s="756" customFormat="1">
      <c r="E64" s="578" t="str">
        <f t="shared" si="0"/>
        <v/>
      </c>
      <c r="G64" s="578" t="str">
        <f t="shared" si="0"/>
        <v/>
      </c>
      <c r="I64" s="578" t="str">
        <f t="shared" si="1"/>
        <v/>
      </c>
      <c r="K64" s="578" t="str">
        <f t="shared" si="2"/>
        <v/>
      </c>
      <c r="M64" s="578" t="str">
        <f t="shared" si="3"/>
        <v/>
      </c>
      <c r="O64" s="578" t="str">
        <f t="shared" si="4"/>
        <v/>
      </c>
      <c r="Q64" s="578" t="str">
        <f t="shared" si="5"/>
        <v/>
      </c>
      <c r="S64" s="578" t="str">
        <f t="shared" si="6"/>
        <v/>
      </c>
      <c r="U64" s="578" t="str">
        <f t="shared" si="7"/>
        <v/>
      </c>
      <c r="W64" s="578" t="str">
        <f t="shared" si="8"/>
        <v/>
      </c>
      <c r="Y64" s="578" t="str">
        <f t="shared" si="9"/>
        <v/>
      </c>
      <c r="AA64" s="578" t="str">
        <f t="shared" si="10"/>
        <v/>
      </c>
      <c r="AC64" s="578" t="str">
        <f t="shared" si="11"/>
        <v/>
      </c>
      <c r="AE64" s="578" t="str">
        <f t="shared" si="12"/>
        <v/>
      </c>
      <c r="AG64" s="578" t="str">
        <f t="shared" si="13"/>
        <v/>
      </c>
      <c r="AI64" s="578" t="str">
        <f t="shared" si="14"/>
        <v/>
      </c>
      <c r="AK64" s="578" t="str">
        <f t="shared" si="15"/>
        <v/>
      </c>
      <c r="AM64" s="578" t="str">
        <f t="shared" si="16"/>
        <v/>
      </c>
      <c r="AO64" s="578" t="str">
        <f t="shared" si="17"/>
        <v/>
      </c>
      <c r="AQ64" s="578" t="str">
        <f t="shared" si="18"/>
        <v/>
      </c>
    </row>
    <row r="65" spans="5:43" s="756" customFormat="1">
      <c r="E65" s="578" t="str">
        <f t="shared" si="0"/>
        <v/>
      </c>
      <c r="G65" s="578" t="str">
        <f t="shared" si="0"/>
        <v/>
      </c>
      <c r="I65" s="578" t="str">
        <f t="shared" si="1"/>
        <v/>
      </c>
      <c r="K65" s="578" t="str">
        <f t="shared" si="2"/>
        <v/>
      </c>
      <c r="M65" s="578" t="str">
        <f t="shared" si="3"/>
        <v/>
      </c>
      <c r="O65" s="578" t="str">
        <f t="shared" si="4"/>
        <v/>
      </c>
      <c r="Q65" s="578" t="str">
        <f t="shared" si="5"/>
        <v/>
      </c>
      <c r="S65" s="578" t="str">
        <f t="shared" si="6"/>
        <v/>
      </c>
      <c r="U65" s="578" t="str">
        <f t="shared" si="7"/>
        <v/>
      </c>
      <c r="W65" s="578" t="str">
        <f t="shared" si="8"/>
        <v/>
      </c>
      <c r="Y65" s="578" t="str">
        <f t="shared" si="9"/>
        <v/>
      </c>
      <c r="AA65" s="578" t="str">
        <f t="shared" si="10"/>
        <v/>
      </c>
      <c r="AC65" s="578" t="str">
        <f t="shared" si="11"/>
        <v/>
      </c>
      <c r="AE65" s="578" t="str">
        <f t="shared" si="12"/>
        <v/>
      </c>
      <c r="AG65" s="578" t="str">
        <f t="shared" si="13"/>
        <v/>
      </c>
      <c r="AI65" s="578" t="str">
        <f t="shared" si="14"/>
        <v/>
      </c>
      <c r="AK65" s="578" t="str">
        <f t="shared" si="15"/>
        <v/>
      </c>
      <c r="AM65" s="578" t="str">
        <f t="shared" si="16"/>
        <v/>
      </c>
      <c r="AO65" s="578" t="str">
        <f t="shared" si="17"/>
        <v/>
      </c>
      <c r="AQ65" s="578" t="str">
        <f t="shared" si="18"/>
        <v/>
      </c>
    </row>
    <row r="66" spans="5:43" s="756" customFormat="1">
      <c r="E66" s="578" t="str">
        <f t="shared" si="0"/>
        <v/>
      </c>
      <c r="G66" s="578" t="str">
        <f t="shared" si="0"/>
        <v/>
      </c>
      <c r="I66" s="578" t="str">
        <f t="shared" si="1"/>
        <v/>
      </c>
      <c r="K66" s="578" t="str">
        <f t="shared" si="2"/>
        <v/>
      </c>
      <c r="M66" s="578" t="str">
        <f t="shared" si="3"/>
        <v/>
      </c>
      <c r="O66" s="578" t="str">
        <f t="shared" si="4"/>
        <v/>
      </c>
      <c r="Q66" s="578" t="str">
        <f t="shared" si="5"/>
        <v/>
      </c>
      <c r="S66" s="578" t="str">
        <f t="shared" si="6"/>
        <v/>
      </c>
      <c r="U66" s="578" t="str">
        <f t="shared" si="7"/>
        <v/>
      </c>
      <c r="W66" s="578" t="str">
        <f t="shared" si="8"/>
        <v/>
      </c>
      <c r="Y66" s="578" t="str">
        <f t="shared" si="9"/>
        <v/>
      </c>
      <c r="AA66" s="578" t="str">
        <f t="shared" si="10"/>
        <v/>
      </c>
      <c r="AC66" s="578" t="str">
        <f t="shared" si="11"/>
        <v/>
      </c>
      <c r="AE66" s="578" t="str">
        <f t="shared" si="12"/>
        <v/>
      </c>
      <c r="AG66" s="578" t="str">
        <f t="shared" si="13"/>
        <v/>
      </c>
      <c r="AI66" s="578" t="str">
        <f t="shared" si="14"/>
        <v/>
      </c>
      <c r="AK66" s="578" t="str">
        <f t="shared" si="15"/>
        <v/>
      </c>
      <c r="AM66" s="578" t="str">
        <f t="shared" si="16"/>
        <v/>
      </c>
      <c r="AO66" s="578" t="str">
        <f t="shared" si="17"/>
        <v/>
      </c>
      <c r="AQ66" s="578" t="str">
        <f t="shared" si="18"/>
        <v/>
      </c>
    </row>
    <row r="67" spans="5:43" s="756" customFormat="1">
      <c r="E67" s="578" t="str">
        <f t="shared" si="0"/>
        <v/>
      </c>
      <c r="G67" s="578" t="str">
        <f t="shared" si="0"/>
        <v/>
      </c>
      <c r="I67" s="578" t="str">
        <f t="shared" si="1"/>
        <v/>
      </c>
      <c r="K67" s="578" t="str">
        <f t="shared" si="2"/>
        <v/>
      </c>
      <c r="M67" s="578" t="str">
        <f t="shared" si="3"/>
        <v/>
      </c>
      <c r="O67" s="578" t="str">
        <f t="shared" si="4"/>
        <v/>
      </c>
      <c r="Q67" s="578" t="str">
        <f t="shared" si="5"/>
        <v/>
      </c>
      <c r="S67" s="578" t="str">
        <f t="shared" si="6"/>
        <v/>
      </c>
      <c r="U67" s="578" t="str">
        <f t="shared" si="7"/>
        <v/>
      </c>
      <c r="W67" s="578" t="str">
        <f t="shared" si="8"/>
        <v/>
      </c>
      <c r="Y67" s="578" t="str">
        <f t="shared" si="9"/>
        <v/>
      </c>
      <c r="AA67" s="578" t="str">
        <f t="shared" si="10"/>
        <v/>
      </c>
      <c r="AC67" s="578" t="str">
        <f t="shared" si="11"/>
        <v/>
      </c>
      <c r="AE67" s="578" t="str">
        <f t="shared" si="12"/>
        <v/>
      </c>
      <c r="AG67" s="578" t="str">
        <f t="shared" si="13"/>
        <v/>
      </c>
      <c r="AI67" s="578" t="str">
        <f t="shared" si="14"/>
        <v/>
      </c>
      <c r="AK67" s="578" t="str">
        <f t="shared" si="15"/>
        <v/>
      </c>
      <c r="AM67" s="578" t="str">
        <f t="shared" si="16"/>
        <v/>
      </c>
      <c r="AO67" s="578" t="str">
        <f t="shared" si="17"/>
        <v/>
      </c>
      <c r="AQ67" s="578" t="str">
        <f t="shared" si="18"/>
        <v/>
      </c>
    </row>
    <row r="68" spans="5:43" s="756" customFormat="1">
      <c r="E68" s="578" t="str">
        <f t="shared" si="0"/>
        <v/>
      </c>
      <c r="G68" s="578" t="str">
        <f t="shared" si="0"/>
        <v/>
      </c>
      <c r="I68" s="578" t="str">
        <f t="shared" si="1"/>
        <v/>
      </c>
      <c r="K68" s="578" t="str">
        <f t="shared" si="2"/>
        <v/>
      </c>
      <c r="M68" s="578" t="str">
        <f t="shared" si="3"/>
        <v/>
      </c>
      <c r="O68" s="578" t="str">
        <f t="shared" si="4"/>
        <v/>
      </c>
      <c r="Q68" s="578" t="str">
        <f t="shared" si="5"/>
        <v/>
      </c>
      <c r="S68" s="578" t="str">
        <f t="shared" si="6"/>
        <v/>
      </c>
      <c r="U68" s="578" t="str">
        <f t="shared" si="7"/>
        <v/>
      </c>
      <c r="W68" s="578" t="str">
        <f t="shared" si="8"/>
        <v/>
      </c>
      <c r="Y68" s="578" t="str">
        <f t="shared" si="9"/>
        <v/>
      </c>
      <c r="AA68" s="578" t="str">
        <f t="shared" si="10"/>
        <v/>
      </c>
      <c r="AC68" s="578" t="str">
        <f t="shared" si="11"/>
        <v/>
      </c>
      <c r="AE68" s="578" t="str">
        <f t="shared" si="12"/>
        <v/>
      </c>
      <c r="AG68" s="578" t="str">
        <f t="shared" si="13"/>
        <v/>
      </c>
      <c r="AI68" s="578" t="str">
        <f t="shared" si="14"/>
        <v/>
      </c>
      <c r="AK68" s="578" t="str">
        <f t="shared" si="15"/>
        <v/>
      </c>
      <c r="AM68" s="578" t="str">
        <f t="shared" si="16"/>
        <v/>
      </c>
      <c r="AO68" s="578" t="str">
        <f t="shared" si="17"/>
        <v/>
      </c>
      <c r="AQ68" s="578" t="str">
        <f t="shared" si="18"/>
        <v/>
      </c>
    </row>
    <row r="69" spans="5:43" s="756" customFormat="1">
      <c r="E69" s="578" t="str">
        <f t="shared" si="0"/>
        <v/>
      </c>
      <c r="G69" s="578" t="str">
        <f t="shared" si="0"/>
        <v/>
      </c>
      <c r="I69" s="578" t="str">
        <f t="shared" si="1"/>
        <v/>
      </c>
      <c r="K69" s="578" t="str">
        <f t="shared" si="2"/>
        <v/>
      </c>
      <c r="M69" s="578" t="str">
        <f t="shared" si="3"/>
        <v/>
      </c>
      <c r="O69" s="578" t="str">
        <f t="shared" si="4"/>
        <v/>
      </c>
      <c r="Q69" s="578" t="str">
        <f t="shared" si="5"/>
        <v/>
      </c>
      <c r="S69" s="578" t="str">
        <f t="shared" si="6"/>
        <v/>
      </c>
      <c r="U69" s="578" t="str">
        <f t="shared" si="7"/>
        <v/>
      </c>
      <c r="W69" s="578" t="str">
        <f t="shared" si="8"/>
        <v/>
      </c>
      <c r="Y69" s="578" t="str">
        <f t="shared" si="9"/>
        <v/>
      </c>
      <c r="AA69" s="578" t="str">
        <f t="shared" si="10"/>
        <v/>
      </c>
      <c r="AC69" s="578" t="str">
        <f t="shared" si="11"/>
        <v/>
      </c>
      <c r="AE69" s="578" t="str">
        <f t="shared" si="12"/>
        <v/>
      </c>
      <c r="AG69" s="578" t="str">
        <f t="shared" si="13"/>
        <v/>
      </c>
      <c r="AI69" s="578" t="str">
        <f t="shared" si="14"/>
        <v/>
      </c>
      <c r="AK69" s="578" t="str">
        <f t="shared" si="15"/>
        <v/>
      </c>
      <c r="AM69" s="578" t="str">
        <f t="shared" si="16"/>
        <v/>
      </c>
      <c r="AO69" s="578" t="str">
        <f t="shared" si="17"/>
        <v/>
      </c>
      <c r="AQ69" s="578" t="str">
        <f t="shared" si="18"/>
        <v/>
      </c>
    </row>
    <row r="70" spans="5:43" s="756" customFormat="1">
      <c r="E70" s="578" t="str">
        <f t="shared" si="0"/>
        <v/>
      </c>
      <c r="G70" s="578" t="str">
        <f t="shared" si="0"/>
        <v/>
      </c>
      <c r="I70" s="578" t="str">
        <f t="shared" si="1"/>
        <v/>
      </c>
      <c r="K70" s="578" t="str">
        <f t="shared" si="2"/>
        <v/>
      </c>
      <c r="M70" s="578" t="str">
        <f t="shared" si="3"/>
        <v/>
      </c>
      <c r="O70" s="578" t="str">
        <f t="shared" si="4"/>
        <v/>
      </c>
      <c r="Q70" s="578" t="str">
        <f t="shared" si="5"/>
        <v/>
      </c>
      <c r="S70" s="578" t="str">
        <f t="shared" si="6"/>
        <v/>
      </c>
      <c r="U70" s="578" t="str">
        <f t="shared" si="7"/>
        <v/>
      </c>
      <c r="W70" s="578" t="str">
        <f t="shared" si="8"/>
        <v/>
      </c>
      <c r="Y70" s="578" t="str">
        <f t="shared" si="9"/>
        <v/>
      </c>
      <c r="AA70" s="578" t="str">
        <f t="shared" si="10"/>
        <v/>
      </c>
      <c r="AC70" s="578" t="str">
        <f t="shared" si="11"/>
        <v/>
      </c>
      <c r="AE70" s="578" t="str">
        <f t="shared" si="12"/>
        <v/>
      </c>
      <c r="AG70" s="578" t="str">
        <f t="shared" si="13"/>
        <v/>
      </c>
      <c r="AI70" s="578" t="str">
        <f t="shared" si="14"/>
        <v/>
      </c>
      <c r="AK70" s="578" t="str">
        <f t="shared" si="15"/>
        <v/>
      </c>
      <c r="AM70" s="578" t="str">
        <f t="shared" si="16"/>
        <v/>
      </c>
      <c r="AO70" s="578" t="str">
        <f t="shared" si="17"/>
        <v/>
      </c>
      <c r="AQ70" s="578" t="str">
        <f t="shared" si="18"/>
        <v/>
      </c>
    </row>
    <row r="71" spans="5:43" s="756" customFormat="1">
      <c r="E71" s="578" t="str">
        <f t="shared" si="0"/>
        <v/>
      </c>
      <c r="G71" s="578" t="str">
        <f t="shared" si="0"/>
        <v/>
      </c>
      <c r="I71" s="578" t="str">
        <f t="shared" si="1"/>
        <v/>
      </c>
      <c r="K71" s="578" t="str">
        <f t="shared" si="2"/>
        <v/>
      </c>
      <c r="M71" s="578" t="str">
        <f t="shared" si="3"/>
        <v/>
      </c>
      <c r="O71" s="578" t="str">
        <f t="shared" si="4"/>
        <v/>
      </c>
      <c r="Q71" s="578" t="str">
        <f t="shared" si="5"/>
        <v/>
      </c>
      <c r="S71" s="578" t="str">
        <f t="shared" si="6"/>
        <v/>
      </c>
      <c r="U71" s="578" t="str">
        <f t="shared" si="7"/>
        <v/>
      </c>
      <c r="W71" s="578" t="str">
        <f t="shared" si="8"/>
        <v/>
      </c>
      <c r="Y71" s="578" t="str">
        <f t="shared" si="9"/>
        <v/>
      </c>
      <c r="AA71" s="578" t="str">
        <f t="shared" si="10"/>
        <v/>
      </c>
      <c r="AC71" s="578" t="str">
        <f t="shared" si="11"/>
        <v/>
      </c>
      <c r="AE71" s="578" t="str">
        <f t="shared" si="12"/>
        <v/>
      </c>
      <c r="AG71" s="578" t="str">
        <f t="shared" si="13"/>
        <v/>
      </c>
      <c r="AI71" s="578" t="str">
        <f t="shared" si="14"/>
        <v/>
      </c>
      <c r="AK71" s="578" t="str">
        <f t="shared" si="15"/>
        <v/>
      </c>
      <c r="AM71" s="578" t="str">
        <f t="shared" si="16"/>
        <v/>
      </c>
      <c r="AO71" s="578" t="str">
        <f t="shared" si="17"/>
        <v/>
      </c>
      <c r="AQ71" s="578" t="str">
        <f t="shared" si="18"/>
        <v/>
      </c>
    </row>
    <row r="72" spans="5:43" s="756" customFormat="1">
      <c r="E72" s="578" t="str">
        <f t="shared" si="0"/>
        <v/>
      </c>
      <c r="G72" s="578" t="str">
        <f t="shared" si="0"/>
        <v/>
      </c>
      <c r="I72" s="578" t="str">
        <f t="shared" si="1"/>
        <v/>
      </c>
      <c r="K72" s="578" t="str">
        <f t="shared" si="2"/>
        <v/>
      </c>
      <c r="M72" s="578" t="str">
        <f t="shared" si="3"/>
        <v/>
      </c>
      <c r="O72" s="578" t="str">
        <f t="shared" si="4"/>
        <v/>
      </c>
      <c r="Q72" s="578" t="str">
        <f t="shared" si="5"/>
        <v/>
      </c>
      <c r="S72" s="578" t="str">
        <f t="shared" si="6"/>
        <v/>
      </c>
      <c r="U72" s="578" t="str">
        <f t="shared" si="7"/>
        <v/>
      </c>
      <c r="W72" s="578" t="str">
        <f t="shared" si="8"/>
        <v/>
      </c>
      <c r="Y72" s="578" t="str">
        <f t="shared" si="9"/>
        <v/>
      </c>
      <c r="AA72" s="578" t="str">
        <f t="shared" si="10"/>
        <v/>
      </c>
      <c r="AC72" s="578" t="str">
        <f t="shared" si="11"/>
        <v/>
      </c>
      <c r="AE72" s="578" t="str">
        <f t="shared" si="12"/>
        <v/>
      </c>
      <c r="AG72" s="578" t="str">
        <f t="shared" si="13"/>
        <v/>
      </c>
      <c r="AI72" s="578" t="str">
        <f t="shared" si="14"/>
        <v/>
      </c>
      <c r="AK72" s="578" t="str">
        <f t="shared" si="15"/>
        <v/>
      </c>
      <c r="AM72" s="578" t="str">
        <f t="shared" si="16"/>
        <v/>
      </c>
      <c r="AO72" s="578" t="str">
        <f t="shared" si="17"/>
        <v/>
      </c>
      <c r="AQ72" s="578" t="str">
        <f t="shared" si="18"/>
        <v/>
      </c>
    </row>
    <row r="73" spans="5:43" s="756" customFormat="1">
      <c r="E73" s="578" t="str">
        <f t="shared" si="0"/>
        <v/>
      </c>
      <c r="G73" s="578" t="str">
        <f t="shared" si="0"/>
        <v/>
      </c>
      <c r="I73" s="578" t="str">
        <f t="shared" si="1"/>
        <v/>
      </c>
      <c r="K73" s="578" t="str">
        <f t="shared" si="2"/>
        <v/>
      </c>
      <c r="M73" s="578" t="str">
        <f t="shared" si="3"/>
        <v/>
      </c>
      <c r="O73" s="578" t="str">
        <f t="shared" si="4"/>
        <v/>
      </c>
      <c r="Q73" s="578" t="str">
        <f t="shared" si="5"/>
        <v/>
      </c>
      <c r="S73" s="578" t="str">
        <f t="shared" si="6"/>
        <v/>
      </c>
      <c r="U73" s="578" t="str">
        <f t="shared" si="7"/>
        <v/>
      </c>
      <c r="W73" s="578" t="str">
        <f t="shared" si="8"/>
        <v/>
      </c>
      <c r="Y73" s="578" t="str">
        <f t="shared" si="9"/>
        <v/>
      </c>
      <c r="AA73" s="578" t="str">
        <f t="shared" si="10"/>
        <v/>
      </c>
      <c r="AC73" s="578" t="str">
        <f t="shared" si="11"/>
        <v/>
      </c>
      <c r="AE73" s="578" t="str">
        <f t="shared" si="12"/>
        <v/>
      </c>
      <c r="AG73" s="578" t="str">
        <f t="shared" si="13"/>
        <v/>
      </c>
      <c r="AI73" s="578" t="str">
        <f t="shared" si="14"/>
        <v/>
      </c>
      <c r="AK73" s="578" t="str">
        <f t="shared" si="15"/>
        <v/>
      </c>
      <c r="AM73" s="578" t="str">
        <f t="shared" si="16"/>
        <v/>
      </c>
      <c r="AO73" s="578" t="str">
        <f t="shared" si="17"/>
        <v/>
      </c>
      <c r="AQ73" s="578" t="str">
        <f t="shared" si="18"/>
        <v/>
      </c>
    </row>
    <row r="74" spans="5:43" s="756" customFormat="1">
      <c r="E74" s="578" t="str">
        <f t="shared" si="0"/>
        <v/>
      </c>
      <c r="G74" s="578" t="str">
        <f t="shared" si="0"/>
        <v/>
      </c>
      <c r="I74" s="578" t="str">
        <f t="shared" si="1"/>
        <v/>
      </c>
      <c r="K74" s="578" t="str">
        <f t="shared" si="2"/>
        <v/>
      </c>
      <c r="M74" s="578" t="str">
        <f t="shared" si="3"/>
        <v/>
      </c>
      <c r="O74" s="578" t="str">
        <f t="shared" si="4"/>
        <v/>
      </c>
      <c r="Q74" s="578" t="str">
        <f t="shared" si="5"/>
        <v/>
      </c>
      <c r="S74" s="578" t="str">
        <f t="shared" si="6"/>
        <v/>
      </c>
      <c r="U74" s="578" t="str">
        <f t="shared" si="7"/>
        <v/>
      </c>
      <c r="W74" s="578" t="str">
        <f t="shared" si="8"/>
        <v/>
      </c>
      <c r="Y74" s="578" t="str">
        <f t="shared" si="9"/>
        <v/>
      </c>
      <c r="AA74" s="578" t="str">
        <f t="shared" si="10"/>
        <v/>
      </c>
      <c r="AC74" s="578" t="str">
        <f t="shared" si="11"/>
        <v/>
      </c>
      <c r="AE74" s="578" t="str">
        <f t="shared" si="12"/>
        <v/>
      </c>
      <c r="AG74" s="578" t="str">
        <f t="shared" si="13"/>
        <v/>
      </c>
      <c r="AI74" s="578" t="str">
        <f t="shared" si="14"/>
        <v/>
      </c>
      <c r="AK74" s="578" t="str">
        <f t="shared" si="15"/>
        <v/>
      </c>
      <c r="AM74" s="578" t="str">
        <f t="shared" si="16"/>
        <v/>
      </c>
      <c r="AO74" s="578" t="str">
        <f t="shared" si="17"/>
        <v/>
      </c>
      <c r="AQ74" s="578" t="str">
        <f t="shared" si="18"/>
        <v/>
      </c>
    </row>
    <row r="75" spans="5:43" s="756" customFormat="1">
      <c r="E75" s="578" t="str">
        <f t="shared" si="0"/>
        <v/>
      </c>
      <c r="G75" s="578" t="str">
        <f t="shared" si="0"/>
        <v/>
      </c>
      <c r="I75" s="578" t="str">
        <f t="shared" si="1"/>
        <v/>
      </c>
      <c r="K75" s="578" t="str">
        <f t="shared" si="2"/>
        <v/>
      </c>
      <c r="M75" s="578" t="str">
        <f t="shared" si="3"/>
        <v/>
      </c>
      <c r="O75" s="578" t="str">
        <f t="shared" si="4"/>
        <v/>
      </c>
      <c r="Q75" s="578" t="str">
        <f t="shared" si="5"/>
        <v/>
      </c>
      <c r="S75" s="578" t="str">
        <f t="shared" si="6"/>
        <v/>
      </c>
      <c r="U75" s="578" t="str">
        <f t="shared" si="7"/>
        <v/>
      </c>
      <c r="W75" s="578" t="str">
        <f t="shared" si="8"/>
        <v/>
      </c>
      <c r="Y75" s="578" t="str">
        <f t="shared" si="9"/>
        <v/>
      </c>
      <c r="AA75" s="578" t="str">
        <f t="shared" si="10"/>
        <v/>
      </c>
      <c r="AC75" s="578" t="str">
        <f t="shared" si="11"/>
        <v/>
      </c>
      <c r="AE75" s="578" t="str">
        <f t="shared" si="12"/>
        <v/>
      </c>
      <c r="AG75" s="578" t="str">
        <f t="shared" si="13"/>
        <v/>
      </c>
      <c r="AI75" s="578" t="str">
        <f t="shared" si="14"/>
        <v/>
      </c>
      <c r="AK75" s="578" t="str">
        <f t="shared" si="15"/>
        <v/>
      </c>
      <c r="AM75" s="578" t="str">
        <f t="shared" si="16"/>
        <v/>
      </c>
      <c r="AO75" s="578" t="str">
        <f t="shared" si="17"/>
        <v/>
      </c>
      <c r="AQ75" s="578" t="str">
        <f t="shared" si="18"/>
        <v/>
      </c>
    </row>
    <row r="76" spans="5:43" s="756" customFormat="1">
      <c r="E76" s="578" t="str">
        <f t="shared" si="0"/>
        <v/>
      </c>
      <c r="G76" s="578" t="str">
        <f t="shared" si="0"/>
        <v/>
      </c>
      <c r="I76" s="578" t="str">
        <f t="shared" si="1"/>
        <v/>
      </c>
      <c r="K76" s="578" t="str">
        <f t="shared" si="2"/>
        <v/>
      </c>
      <c r="M76" s="578" t="str">
        <f t="shared" si="3"/>
        <v/>
      </c>
      <c r="O76" s="578" t="str">
        <f t="shared" si="4"/>
        <v/>
      </c>
      <c r="Q76" s="578" t="str">
        <f t="shared" si="5"/>
        <v/>
      </c>
      <c r="S76" s="578" t="str">
        <f t="shared" si="6"/>
        <v/>
      </c>
      <c r="U76" s="578" t="str">
        <f t="shared" si="7"/>
        <v/>
      </c>
      <c r="W76" s="578" t="str">
        <f t="shared" si="8"/>
        <v/>
      </c>
      <c r="Y76" s="578" t="str">
        <f t="shared" si="9"/>
        <v/>
      </c>
      <c r="AA76" s="578" t="str">
        <f t="shared" si="10"/>
        <v/>
      </c>
      <c r="AC76" s="578" t="str">
        <f t="shared" si="11"/>
        <v/>
      </c>
      <c r="AE76" s="578" t="str">
        <f t="shared" si="12"/>
        <v/>
      </c>
      <c r="AG76" s="578" t="str">
        <f t="shared" si="13"/>
        <v/>
      </c>
      <c r="AI76" s="578" t="str">
        <f t="shared" si="14"/>
        <v/>
      </c>
      <c r="AK76" s="578" t="str">
        <f t="shared" si="15"/>
        <v/>
      </c>
      <c r="AM76" s="578" t="str">
        <f t="shared" si="16"/>
        <v/>
      </c>
      <c r="AO76" s="578" t="str">
        <f t="shared" si="17"/>
        <v/>
      </c>
      <c r="AQ76" s="578" t="str">
        <f t="shared" si="18"/>
        <v/>
      </c>
    </row>
    <row r="77" spans="5:43" s="756" customFormat="1">
      <c r="E77" s="578" t="str">
        <f t="shared" ref="E77:G140" si="19">IF(OR($B77=0,D77=0),"",D77/$B77)</f>
        <v/>
      </c>
      <c r="G77" s="578" t="str">
        <f t="shared" si="19"/>
        <v/>
      </c>
      <c r="I77" s="578" t="str">
        <f t="shared" ref="I77:I140" si="20">IF(OR($B77=0,H77=0),"",H77/$B77)</f>
        <v/>
      </c>
      <c r="K77" s="578" t="str">
        <f t="shared" ref="K77:K140" si="21">IF(OR($B77=0,J77=0),"",J77/$B77)</f>
        <v/>
      </c>
      <c r="M77" s="578" t="str">
        <f t="shared" ref="M77:M140" si="22">IF(OR($B77=0,L77=0),"",L77/$B77)</f>
        <v/>
      </c>
      <c r="O77" s="578" t="str">
        <f t="shared" ref="O77:O140" si="23">IF(OR($B77=0,N77=0),"",N77/$B77)</f>
        <v/>
      </c>
      <c r="Q77" s="578" t="str">
        <f t="shared" ref="Q77:Q140" si="24">IF(OR($B77=0,P77=0),"",P77/$B77)</f>
        <v/>
      </c>
      <c r="S77" s="578" t="str">
        <f t="shared" ref="S77:S140" si="25">IF(OR($B77=0,R77=0),"",R77/$B77)</f>
        <v/>
      </c>
      <c r="U77" s="578" t="str">
        <f t="shared" ref="U77:U140" si="26">IF(OR($B77=0,T77=0),"",T77/$B77)</f>
        <v/>
      </c>
      <c r="W77" s="578" t="str">
        <f t="shared" ref="W77:W140" si="27">IF(OR($B77=0,V77=0),"",V77/$B77)</f>
        <v/>
      </c>
      <c r="Y77" s="578" t="str">
        <f t="shared" ref="Y77:Y140" si="28">IF(OR($B77=0,X77=0),"",X77/$B77)</f>
        <v/>
      </c>
      <c r="AA77" s="578" t="str">
        <f t="shared" ref="AA77:AA140" si="29">IF(OR($B77=0,Z77=0),"",Z77/$B77)</f>
        <v/>
      </c>
      <c r="AC77" s="578" t="str">
        <f t="shared" ref="AC77:AC140" si="30">IF(OR($B77=0,AB77=0),"",AB77/$B77)</f>
        <v/>
      </c>
      <c r="AE77" s="578" t="str">
        <f t="shared" ref="AE77:AE140" si="31">IF(OR($B77=0,AD77=0),"",AD77/$B77)</f>
        <v/>
      </c>
      <c r="AG77" s="578" t="str">
        <f t="shared" ref="AG77:AG140" si="32">IF(OR($B77=0,AF77=0),"",AF77/$B77)</f>
        <v/>
      </c>
      <c r="AI77" s="578" t="str">
        <f t="shared" ref="AI77:AI140" si="33">IF(OR($B77=0,AH77=0),"",AH77/$B77)</f>
        <v/>
      </c>
      <c r="AK77" s="578" t="str">
        <f t="shared" ref="AK77:AK140" si="34">IF(OR($B77=0,AJ77=0),"",AJ77/$B77)</f>
        <v/>
      </c>
      <c r="AM77" s="578" t="str">
        <f t="shared" ref="AM77:AM140" si="35">IF(OR($B77=0,AL77=0),"",AL77/$B77)</f>
        <v/>
      </c>
      <c r="AO77" s="578" t="str">
        <f t="shared" ref="AO77:AO140" si="36">IF(OR($B77=0,AN77=0),"",AN77/$B77)</f>
        <v/>
      </c>
      <c r="AQ77" s="578" t="str">
        <f t="shared" ref="AQ77:AQ140" si="37">IF(OR($B77=0,AP77=0),"",AP77/$B77)</f>
        <v/>
      </c>
    </row>
    <row r="78" spans="5:43" s="756" customFormat="1">
      <c r="E78" s="578" t="str">
        <f t="shared" si="19"/>
        <v/>
      </c>
      <c r="G78" s="578" t="str">
        <f t="shared" si="19"/>
        <v/>
      </c>
      <c r="I78" s="578" t="str">
        <f t="shared" si="20"/>
        <v/>
      </c>
      <c r="K78" s="578" t="str">
        <f t="shared" si="21"/>
        <v/>
      </c>
      <c r="M78" s="578" t="str">
        <f t="shared" si="22"/>
        <v/>
      </c>
      <c r="O78" s="578" t="str">
        <f t="shared" si="23"/>
        <v/>
      </c>
      <c r="Q78" s="578" t="str">
        <f t="shared" si="24"/>
        <v/>
      </c>
      <c r="S78" s="578" t="str">
        <f t="shared" si="25"/>
        <v/>
      </c>
      <c r="U78" s="578" t="str">
        <f t="shared" si="26"/>
        <v/>
      </c>
      <c r="W78" s="578" t="str">
        <f t="shared" si="27"/>
        <v/>
      </c>
      <c r="Y78" s="578" t="str">
        <f t="shared" si="28"/>
        <v/>
      </c>
      <c r="AA78" s="578" t="str">
        <f t="shared" si="29"/>
        <v/>
      </c>
      <c r="AC78" s="578" t="str">
        <f t="shared" si="30"/>
        <v/>
      </c>
      <c r="AE78" s="578" t="str">
        <f t="shared" si="31"/>
        <v/>
      </c>
      <c r="AG78" s="578" t="str">
        <f t="shared" si="32"/>
        <v/>
      </c>
      <c r="AI78" s="578" t="str">
        <f t="shared" si="33"/>
        <v/>
      </c>
      <c r="AK78" s="578" t="str">
        <f t="shared" si="34"/>
        <v/>
      </c>
      <c r="AM78" s="578" t="str">
        <f t="shared" si="35"/>
        <v/>
      </c>
      <c r="AO78" s="578" t="str">
        <f t="shared" si="36"/>
        <v/>
      </c>
      <c r="AQ78" s="578" t="str">
        <f t="shared" si="37"/>
        <v/>
      </c>
    </row>
    <row r="79" spans="5:43" s="756" customFormat="1">
      <c r="E79" s="578" t="str">
        <f t="shared" si="19"/>
        <v/>
      </c>
      <c r="G79" s="578" t="str">
        <f t="shared" si="19"/>
        <v/>
      </c>
      <c r="I79" s="578" t="str">
        <f t="shared" si="20"/>
        <v/>
      </c>
      <c r="K79" s="578" t="str">
        <f t="shared" si="21"/>
        <v/>
      </c>
      <c r="M79" s="578" t="str">
        <f t="shared" si="22"/>
        <v/>
      </c>
      <c r="O79" s="578" t="str">
        <f t="shared" si="23"/>
        <v/>
      </c>
      <c r="Q79" s="578" t="str">
        <f t="shared" si="24"/>
        <v/>
      </c>
      <c r="S79" s="578" t="str">
        <f t="shared" si="25"/>
        <v/>
      </c>
      <c r="U79" s="578" t="str">
        <f t="shared" si="26"/>
        <v/>
      </c>
      <c r="W79" s="578" t="str">
        <f t="shared" si="27"/>
        <v/>
      </c>
      <c r="Y79" s="578" t="str">
        <f t="shared" si="28"/>
        <v/>
      </c>
      <c r="AA79" s="578" t="str">
        <f t="shared" si="29"/>
        <v/>
      </c>
      <c r="AC79" s="578" t="str">
        <f t="shared" si="30"/>
        <v/>
      </c>
      <c r="AE79" s="578" t="str">
        <f t="shared" si="31"/>
        <v/>
      </c>
      <c r="AG79" s="578" t="str">
        <f t="shared" si="32"/>
        <v/>
      </c>
      <c r="AI79" s="578" t="str">
        <f t="shared" si="33"/>
        <v/>
      </c>
      <c r="AK79" s="578" t="str">
        <f t="shared" si="34"/>
        <v/>
      </c>
      <c r="AM79" s="578" t="str">
        <f t="shared" si="35"/>
        <v/>
      </c>
      <c r="AO79" s="578" t="str">
        <f t="shared" si="36"/>
        <v/>
      </c>
      <c r="AQ79" s="578" t="str">
        <f t="shared" si="37"/>
        <v/>
      </c>
    </row>
    <row r="80" spans="5:43" s="756" customFormat="1">
      <c r="E80" s="578" t="str">
        <f t="shared" si="19"/>
        <v/>
      </c>
      <c r="G80" s="578" t="str">
        <f t="shared" si="19"/>
        <v/>
      </c>
      <c r="I80" s="578" t="str">
        <f t="shared" si="20"/>
        <v/>
      </c>
      <c r="K80" s="578" t="str">
        <f t="shared" si="21"/>
        <v/>
      </c>
      <c r="M80" s="578" t="str">
        <f t="shared" si="22"/>
        <v/>
      </c>
      <c r="O80" s="578" t="str">
        <f t="shared" si="23"/>
        <v/>
      </c>
      <c r="Q80" s="578" t="str">
        <f t="shared" si="24"/>
        <v/>
      </c>
      <c r="S80" s="578" t="str">
        <f t="shared" si="25"/>
        <v/>
      </c>
      <c r="U80" s="578" t="str">
        <f t="shared" si="26"/>
        <v/>
      </c>
      <c r="W80" s="578" t="str">
        <f t="shared" si="27"/>
        <v/>
      </c>
      <c r="Y80" s="578" t="str">
        <f t="shared" si="28"/>
        <v/>
      </c>
      <c r="AA80" s="578" t="str">
        <f t="shared" si="29"/>
        <v/>
      </c>
      <c r="AC80" s="578" t="str">
        <f t="shared" si="30"/>
        <v/>
      </c>
      <c r="AE80" s="578" t="str">
        <f t="shared" si="31"/>
        <v/>
      </c>
      <c r="AG80" s="578" t="str">
        <f t="shared" si="32"/>
        <v/>
      </c>
      <c r="AI80" s="578" t="str">
        <f t="shared" si="33"/>
        <v/>
      </c>
      <c r="AK80" s="578" t="str">
        <f t="shared" si="34"/>
        <v/>
      </c>
      <c r="AM80" s="578" t="str">
        <f t="shared" si="35"/>
        <v/>
      </c>
      <c r="AO80" s="578" t="str">
        <f t="shared" si="36"/>
        <v/>
      </c>
      <c r="AQ80" s="578" t="str">
        <f t="shared" si="37"/>
        <v/>
      </c>
    </row>
    <row r="81" spans="5:43" s="756" customFormat="1">
      <c r="E81" s="578" t="str">
        <f t="shared" si="19"/>
        <v/>
      </c>
      <c r="G81" s="578" t="str">
        <f t="shared" si="19"/>
        <v/>
      </c>
      <c r="I81" s="578" t="str">
        <f t="shared" si="20"/>
        <v/>
      </c>
      <c r="K81" s="578" t="str">
        <f t="shared" si="21"/>
        <v/>
      </c>
      <c r="M81" s="578" t="str">
        <f t="shared" si="22"/>
        <v/>
      </c>
      <c r="O81" s="578" t="str">
        <f t="shared" si="23"/>
        <v/>
      </c>
      <c r="Q81" s="578" t="str">
        <f t="shared" si="24"/>
        <v/>
      </c>
      <c r="S81" s="578" t="str">
        <f t="shared" si="25"/>
        <v/>
      </c>
      <c r="U81" s="578" t="str">
        <f t="shared" si="26"/>
        <v/>
      </c>
      <c r="W81" s="578" t="str">
        <f t="shared" si="27"/>
        <v/>
      </c>
      <c r="Y81" s="578" t="str">
        <f t="shared" si="28"/>
        <v/>
      </c>
      <c r="AA81" s="578" t="str">
        <f t="shared" si="29"/>
        <v/>
      </c>
      <c r="AC81" s="578" t="str">
        <f t="shared" si="30"/>
        <v/>
      </c>
      <c r="AE81" s="578" t="str">
        <f t="shared" si="31"/>
        <v/>
      </c>
      <c r="AG81" s="578" t="str">
        <f t="shared" si="32"/>
        <v/>
      </c>
      <c r="AI81" s="578" t="str">
        <f t="shared" si="33"/>
        <v/>
      </c>
      <c r="AK81" s="578" t="str">
        <f t="shared" si="34"/>
        <v/>
      </c>
      <c r="AM81" s="578" t="str">
        <f t="shared" si="35"/>
        <v/>
      </c>
      <c r="AO81" s="578" t="str">
        <f t="shared" si="36"/>
        <v/>
      </c>
      <c r="AQ81" s="578" t="str">
        <f t="shared" si="37"/>
        <v/>
      </c>
    </row>
    <row r="82" spans="5:43" s="756" customFormat="1">
      <c r="E82" s="578" t="str">
        <f t="shared" si="19"/>
        <v/>
      </c>
      <c r="G82" s="578" t="str">
        <f t="shared" si="19"/>
        <v/>
      </c>
      <c r="I82" s="578" t="str">
        <f t="shared" si="20"/>
        <v/>
      </c>
      <c r="K82" s="578" t="str">
        <f t="shared" si="21"/>
        <v/>
      </c>
      <c r="M82" s="578" t="str">
        <f t="shared" si="22"/>
        <v/>
      </c>
      <c r="O82" s="578" t="str">
        <f t="shared" si="23"/>
        <v/>
      </c>
      <c r="Q82" s="578" t="str">
        <f t="shared" si="24"/>
        <v/>
      </c>
      <c r="S82" s="578" t="str">
        <f t="shared" si="25"/>
        <v/>
      </c>
      <c r="U82" s="578" t="str">
        <f t="shared" si="26"/>
        <v/>
      </c>
      <c r="W82" s="578" t="str">
        <f t="shared" si="27"/>
        <v/>
      </c>
      <c r="Y82" s="578" t="str">
        <f t="shared" si="28"/>
        <v/>
      </c>
      <c r="AA82" s="578" t="str">
        <f t="shared" si="29"/>
        <v/>
      </c>
      <c r="AC82" s="578" t="str">
        <f t="shared" si="30"/>
        <v/>
      </c>
      <c r="AE82" s="578" t="str">
        <f t="shared" si="31"/>
        <v/>
      </c>
      <c r="AG82" s="578" t="str">
        <f t="shared" si="32"/>
        <v/>
      </c>
      <c r="AI82" s="578" t="str">
        <f t="shared" si="33"/>
        <v/>
      </c>
      <c r="AK82" s="578" t="str">
        <f t="shared" si="34"/>
        <v/>
      </c>
      <c r="AM82" s="578" t="str">
        <f t="shared" si="35"/>
        <v/>
      </c>
      <c r="AO82" s="578" t="str">
        <f t="shared" si="36"/>
        <v/>
      </c>
      <c r="AQ82" s="578" t="str">
        <f t="shared" si="37"/>
        <v/>
      </c>
    </row>
    <row r="83" spans="5:43" s="756" customFormat="1">
      <c r="E83" s="578" t="str">
        <f t="shared" si="19"/>
        <v/>
      </c>
      <c r="G83" s="578" t="str">
        <f t="shared" si="19"/>
        <v/>
      </c>
      <c r="I83" s="578" t="str">
        <f t="shared" si="20"/>
        <v/>
      </c>
      <c r="K83" s="578" t="str">
        <f t="shared" si="21"/>
        <v/>
      </c>
      <c r="M83" s="578" t="str">
        <f t="shared" si="22"/>
        <v/>
      </c>
      <c r="O83" s="578" t="str">
        <f t="shared" si="23"/>
        <v/>
      </c>
      <c r="Q83" s="578" t="str">
        <f t="shared" si="24"/>
        <v/>
      </c>
      <c r="S83" s="578" t="str">
        <f t="shared" si="25"/>
        <v/>
      </c>
      <c r="U83" s="578" t="str">
        <f t="shared" si="26"/>
        <v/>
      </c>
      <c r="W83" s="578" t="str">
        <f t="shared" si="27"/>
        <v/>
      </c>
      <c r="Y83" s="578" t="str">
        <f t="shared" si="28"/>
        <v/>
      </c>
      <c r="AA83" s="578" t="str">
        <f t="shared" si="29"/>
        <v/>
      </c>
      <c r="AC83" s="578" t="str">
        <f t="shared" si="30"/>
        <v/>
      </c>
      <c r="AE83" s="578" t="str">
        <f t="shared" si="31"/>
        <v/>
      </c>
      <c r="AG83" s="578" t="str">
        <f t="shared" si="32"/>
        <v/>
      </c>
      <c r="AI83" s="578" t="str">
        <f t="shared" si="33"/>
        <v/>
      </c>
      <c r="AK83" s="578" t="str">
        <f t="shared" si="34"/>
        <v/>
      </c>
      <c r="AM83" s="578" t="str">
        <f t="shared" si="35"/>
        <v/>
      </c>
      <c r="AO83" s="578" t="str">
        <f t="shared" si="36"/>
        <v/>
      </c>
      <c r="AQ83" s="578" t="str">
        <f t="shared" si="37"/>
        <v/>
      </c>
    </row>
    <row r="84" spans="5:43" s="756" customFormat="1">
      <c r="E84" s="578" t="str">
        <f t="shared" si="19"/>
        <v/>
      </c>
      <c r="G84" s="578" t="str">
        <f t="shared" si="19"/>
        <v/>
      </c>
      <c r="I84" s="578" t="str">
        <f t="shared" si="20"/>
        <v/>
      </c>
      <c r="K84" s="578" t="str">
        <f t="shared" si="21"/>
        <v/>
      </c>
      <c r="M84" s="578" t="str">
        <f t="shared" si="22"/>
        <v/>
      </c>
      <c r="O84" s="578" t="str">
        <f t="shared" si="23"/>
        <v/>
      </c>
      <c r="Q84" s="578" t="str">
        <f t="shared" si="24"/>
        <v/>
      </c>
      <c r="S84" s="578" t="str">
        <f t="shared" si="25"/>
        <v/>
      </c>
      <c r="U84" s="578" t="str">
        <f t="shared" si="26"/>
        <v/>
      </c>
      <c r="W84" s="578" t="str">
        <f t="shared" si="27"/>
        <v/>
      </c>
      <c r="Y84" s="578" t="str">
        <f t="shared" si="28"/>
        <v/>
      </c>
      <c r="AA84" s="578" t="str">
        <f t="shared" si="29"/>
        <v/>
      </c>
      <c r="AC84" s="578" t="str">
        <f t="shared" si="30"/>
        <v/>
      </c>
      <c r="AE84" s="578" t="str">
        <f t="shared" si="31"/>
        <v/>
      </c>
      <c r="AG84" s="578" t="str">
        <f t="shared" si="32"/>
        <v/>
      </c>
      <c r="AI84" s="578" t="str">
        <f t="shared" si="33"/>
        <v/>
      </c>
      <c r="AK84" s="578" t="str">
        <f t="shared" si="34"/>
        <v/>
      </c>
      <c r="AM84" s="578" t="str">
        <f t="shared" si="35"/>
        <v/>
      </c>
      <c r="AO84" s="578" t="str">
        <f t="shared" si="36"/>
        <v/>
      </c>
      <c r="AQ84" s="578" t="str">
        <f t="shared" si="37"/>
        <v/>
      </c>
    </row>
    <row r="85" spans="5:43" s="756" customFormat="1">
      <c r="E85" s="578" t="str">
        <f t="shared" si="19"/>
        <v/>
      </c>
      <c r="G85" s="578" t="str">
        <f t="shared" si="19"/>
        <v/>
      </c>
      <c r="I85" s="578" t="str">
        <f t="shared" si="20"/>
        <v/>
      </c>
      <c r="K85" s="578" t="str">
        <f t="shared" si="21"/>
        <v/>
      </c>
      <c r="M85" s="578" t="str">
        <f t="shared" si="22"/>
        <v/>
      </c>
      <c r="O85" s="578" t="str">
        <f t="shared" si="23"/>
        <v/>
      </c>
      <c r="Q85" s="578" t="str">
        <f t="shared" si="24"/>
        <v/>
      </c>
      <c r="S85" s="578" t="str">
        <f t="shared" si="25"/>
        <v/>
      </c>
      <c r="U85" s="578" t="str">
        <f t="shared" si="26"/>
        <v/>
      </c>
      <c r="W85" s="578" t="str">
        <f t="shared" si="27"/>
        <v/>
      </c>
      <c r="Y85" s="578" t="str">
        <f t="shared" si="28"/>
        <v/>
      </c>
      <c r="AA85" s="578" t="str">
        <f t="shared" si="29"/>
        <v/>
      </c>
      <c r="AC85" s="578" t="str">
        <f t="shared" si="30"/>
        <v/>
      </c>
      <c r="AE85" s="578" t="str">
        <f t="shared" si="31"/>
        <v/>
      </c>
      <c r="AG85" s="578" t="str">
        <f t="shared" si="32"/>
        <v/>
      </c>
      <c r="AI85" s="578" t="str">
        <f t="shared" si="33"/>
        <v/>
      </c>
      <c r="AK85" s="578" t="str">
        <f t="shared" si="34"/>
        <v/>
      </c>
      <c r="AM85" s="578" t="str">
        <f t="shared" si="35"/>
        <v/>
      </c>
      <c r="AO85" s="578" t="str">
        <f t="shared" si="36"/>
        <v/>
      </c>
      <c r="AQ85" s="578" t="str">
        <f t="shared" si="37"/>
        <v/>
      </c>
    </row>
    <row r="86" spans="5:43" s="756" customFormat="1">
      <c r="E86" s="578" t="str">
        <f t="shared" si="19"/>
        <v/>
      </c>
      <c r="G86" s="578" t="str">
        <f t="shared" si="19"/>
        <v/>
      </c>
      <c r="I86" s="578" t="str">
        <f t="shared" si="20"/>
        <v/>
      </c>
      <c r="K86" s="578" t="str">
        <f t="shared" si="21"/>
        <v/>
      </c>
      <c r="M86" s="578" t="str">
        <f t="shared" si="22"/>
        <v/>
      </c>
      <c r="O86" s="578" t="str">
        <f t="shared" si="23"/>
        <v/>
      </c>
      <c r="Q86" s="578" t="str">
        <f t="shared" si="24"/>
        <v/>
      </c>
      <c r="S86" s="578" t="str">
        <f t="shared" si="25"/>
        <v/>
      </c>
      <c r="U86" s="578" t="str">
        <f t="shared" si="26"/>
        <v/>
      </c>
      <c r="W86" s="578" t="str">
        <f t="shared" si="27"/>
        <v/>
      </c>
      <c r="Y86" s="578" t="str">
        <f t="shared" si="28"/>
        <v/>
      </c>
      <c r="AA86" s="578" t="str">
        <f t="shared" si="29"/>
        <v/>
      </c>
      <c r="AC86" s="578" t="str">
        <f t="shared" si="30"/>
        <v/>
      </c>
      <c r="AE86" s="578" t="str">
        <f t="shared" si="31"/>
        <v/>
      </c>
      <c r="AG86" s="578" t="str">
        <f t="shared" si="32"/>
        <v/>
      </c>
      <c r="AI86" s="578" t="str">
        <f t="shared" si="33"/>
        <v/>
      </c>
      <c r="AK86" s="578" t="str">
        <f t="shared" si="34"/>
        <v/>
      </c>
      <c r="AM86" s="578" t="str">
        <f t="shared" si="35"/>
        <v/>
      </c>
      <c r="AO86" s="578" t="str">
        <f t="shared" si="36"/>
        <v/>
      </c>
      <c r="AQ86" s="578" t="str">
        <f t="shared" si="37"/>
        <v/>
      </c>
    </row>
    <row r="87" spans="5:43" s="756" customFormat="1">
      <c r="E87" s="578" t="str">
        <f t="shared" si="19"/>
        <v/>
      </c>
      <c r="G87" s="578" t="str">
        <f t="shared" si="19"/>
        <v/>
      </c>
      <c r="I87" s="578" t="str">
        <f t="shared" si="20"/>
        <v/>
      </c>
      <c r="K87" s="578" t="str">
        <f t="shared" si="21"/>
        <v/>
      </c>
      <c r="M87" s="578" t="str">
        <f t="shared" si="22"/>
        <v/>
      </c>
      <c r="O87" s="578" t="str">
        <f t="shared" si="23"/>
        <v/>
      </c>
      <c r="Q87" s="578" t="str">
        <f t="shared" si="24"/>
        <v/>
      </c>
      <c r="S87" s="578" t="str">
        <f t="shared" si="25"/>
        <v/>
      </c>
      <c r="U87" s="578" t="str">
        <f t="shared" si="26"/>
        <v/>
      </c>
      <c r="W87" s="578" t="str">
        <f t="shared" si="27"/>
        <v/>
      </c>
      <c r="Y87" s="578" t="str">
        <f t="shared" si="28"/>
        <v/>
      </c>
      <c r="AA87" s="578" t="str">
        <f t="shared" si="29"/>
        <v/>
      </c>
      <c r="AC87" s="578" t="str">
        <f t="shared" si="30"/>
        <v/>
      </c>
      <c r="AE87" s="578" t="str">
        <f t="shared" si="31"/>
        <v/>
      </c>
      <c r="AG87" s="578" t="str">
        <f t="shared" si="32"/>
        <v/>
      </c>
      <c r="AI87" s="578" t="str">
        <f t="shared" si="33"/>
        <v/>
      </c>
      <c r="AK87" s="578" t="str">
        <f t="shared" si="34"/>
        <v/>
      </c>
      <c r="AM87" s="578" t="str">
        <f t="shared" si="35"/>
        <v/>
      </c>
      <c r="AO87" s="578" t="str">
        <f t="shared" si="36"/>
        <v/>
      </c>
      <c r="AQ87" s="578" t="str">
        <f t="shared" si="37"/>
        <v/>
      </c>
    </row>
    <row r="88" spans="5:43" s="756" customFormat="1">
      <c r="E88" s="578" t="str">
        <f t="shared" si="19"/>
        <v/>
      </c>
      <c r="G88" s="578" t="str">
        <f t="shared" si="19"/>
        <v/>
      </c>
      <c r="I88" s="578" t="str">
        <f t="shared" si="20"/>
        <v/>
      </c>
      <c r="K88" s="578" t="str">
        <f t="shared" si="21"/>
        <v/>
      </c>
      <c r="M88" s="578" t="str">
        <f t="shared" si="22"/>
        <v/>
      </c>
      <c r="O88" s="578" t="str">
        <f t="shared" si="23"/>
        <v/>
      </c>
      <c r="Q88" s="578" t="str">
        <f t="shared" si="24"/>
        <v/>
      </c>
      <c r="S88" s="578" t="str">
        <f t="shared" si="25"/>
        <v/>
      </c>
      <c r="U88" s="578" t="str">
        <f t="shared" si="26"/>
        <v/>
      </c>
      <c r="W88" s="578" t="str">
        <f t="shared" si="27"/>
        <v/>
      </c>
      <c r="Y88" s="578" t="str">
        <f t="shared" si="28"/>
        <v/>
      </c>
      <c r="AA88" s="578" t="str">
        <f t="shared" si="29"/>
        <v/>
      </c>
      <c r="AC88" s="578" t="str">
        <f t="shared" si="30"/>
        <v/>
      </c>
      <c r="AE88" s="578" t="str">
        <f t="shared" si="31"/>
        <v/>
      </c>
      <c r="AG88" s="578" t="str">
        <f t="shared" si="32"/>
        <v/>
      </c>
      <c r="AI88" s="578" t="str">
        <f t="shared" si="33"/>
        <v/>
      </c>
      <c r="AK88" s="578" t="str">
        <f t="shared" si="34"/>
        <v/>
      </c>
      <c r="AM88" s="578" t="str">
        <f t="shared" si="35"/>
        <v/>
      </c>
      <c r="AO88" s="578" t="str">
        <f t="shared" si="36"/>
        <v/>
      </c>
      <c r="AQ88" s="578" t="str">
        <f t="shared" si="37"/>
        <v/>
      </c>
    </row>
    <row r="89" spans="5:43" s="756" customFormat="1">
      <c r="E89" s="578" t="str">
        <f t="shared" si="19"/>
        <v/>
      </c>
      <c r="G89" s="578" t="str">
        <f t="shared" si="19"/>
        <v/>
      </c>
      <c r="I89" s="578" t="str">
        <f t="shared" si="20"/>
        <v/>
      </c>
      <c r="K89" s="578" t="str">
        <f t="shared" si="21"/>
        <v/>
      </c>
      <c r="M89" s="578" t="str">
        <f t="shared" si="22"/>
        <v/>
      </c>
      <c r="O89" s="578" t="str">
        <f t="shared" si="23"/>
        <v/>
      </c>
      <c r="Q89" s="578" t="str">
        <f t="shared" si="24"/>
        <v/>
      </c>
      <c r="S89" s="578" t="str">
        <f t="shared" si="25"/>
        <v/>
      </c>
      <c r="U89" s="578" t="str">
        <f t="shared" si="26"/>
        <v/>
      </c>
      <c r="W89" s="578" t="str">
        <f t="shared" si="27"/>
        <v/>
      </c>
      <c r="Y89" s="578" t="str">
        <f t="shared" si="28"/>
        <v/>
      </c>
      <c r="AA89" s="578" t="str">
        <f t="shared" si="29"/>
        <v/>
      </c>
      <c r="AC89" s="578" t="str">
        <f t="shared" si="30"/>
        <v/>
      </c>
      <c r="AE89" s="578" t="str">
        <f t="shared" si="31"/>
        <v/>
      </c>
      <c r="AG89" s="578" t="str">
        <f t="shared" si="32"/>
        <v/>
      </c>
      <c r="AI89" s="578" t="str">
        <f t="shared" si="33"/>
        <v/>
      </c>
      <c r="AK89" s="578" t="str">
        <f t="shared" si="34"/>
        <v/>
      </c>
      <c r="AM89" s="578" t="str">
        <f t="shared" si="35"/>
        <v/>
      </c>
      <c r="AO89" s="578" t="str">
        <f t="shared" si="36"/>
        <v/>
      </c>
      <c r="AQ89" s="578" t="str">
        <f t="shared" si="37"/>
        <v/>
      </c>
    </row>
    <row r="90" spans="5:43" s="756" customFormat="1">
      <c r="E90" s="578" t="str">
        <f t="shared" si="19"/>
        <v/>
      </c>
      <c r="G90" s="578" t="str">
        <f t="shared" si="19"/>
        <v/>
      </c>
      <c r="I90" s="578" t="str">
        <f t="shared" si="20"/>
        <v/>
      </c>
      <c r="K90" s="578" t="str">
        <f t="shared" si="21"/>
        <v/>
      </c>
      <c r="M90" s="578" t="str">
        <f t="shared" si="22"/>
        <v/>
      </c>
      <c r="O90" s="578" t="str">
        <f t="shared" si="23"/>
        <v/>
      </c>
      <c r="Q90" s="578" t="str">
        <f t="shared" si="24"/>
        <v/>
      </c>
      <c r="S90" s="578" t="str">
        <f t="shared" si="25"/>
        <v/>
      </c>
      <c r="U90" s="578" t="str">
        <f t="shared" si="26"/>
        <v/>
      </c>
      <c r="W90" s="578" t="str">
        <f t="shared" si="27"/>
        <v/>
      </c>
      <c r="Y90" s="578" t="str">
        <f t="shared" si="28"/>
        <v/>
      </c>
      <c r="AA90" s="578" t="str">
        <f t="shared" si="29"/>
        <v/>
      </c>
      <c r="AC90" s="578" t="str">
        <f t="shared" si="30"/>
        <v/>
      </c>
      <c r="AE90" s="578" t="str">
        <f t="shared" si="31"/>
        <v/>
      </c>
      <c r="AG90" s="578" t="str">
        <f t="shared" si="32"/>
        <v/>
      </c>
      <c r="AI90" s="578" t="str">
        <f t="shared" si="33"/>
        <v/>
      </c>
      <c r="AK90" s="578" t="str">
        <f t="shared" si="34"/>
        <v/>
      </c>
      <c r="AM90" s="578" t="str">
        <f t="shared" si="35"/>
        <v/>
      </c>
      <c r="AO90" s="578" t="str">
        <f t="shared" si="36"/>
        <v/>
      </c>
      <c r="AQ90" s="578" t="str">
        <f t="shared" si="37"/>
        <v/>
      </c>
    </row>
    <row r="91" spans="5:43" s="756" customFormat="1">
      <c r="E91" s="578" t="str">
        <f t="shared" si="19"/>
        <v/>
      </c>
      <c r="G91" s="578" t="str">
        <f t="shared" si="19"/>
        <v/>
      </c>
      <c r="I91" s="578" t="str">
        <f t="shared" si="20"/>
        <v/>
      </c>
      <c r="K91" s="578" t="str">
        <f t="shared" si="21"/>
        <v/>
      </c>
      <c r="M91" s="578" t="str">
        <f t="shared" si="22"/>
        <v/>
      </c>
      <c r="O91" s="578" t="str">
        <f t="shared" si="23"/>
        <v/>
      </c>
      <c r="Q91" s="578" t="str">
        <f t="shared" si="24"/>
        <v/>
      </c>
      <c r="S91" s="578" t="str">
        <f t="shared" si="25"/>
        <v/>
      </c>
      <c r="U91" s="578" t="str">
        <f t="shared" si="26"/>
        <v/>
      </c>
      <c r="W91" s="578" t="str">
        <f t="shared" si="27"/>
        <v/>
      </c>
      <c r="Y91" s="578" t="str">
        <f t="shared" si="28"/>
        <v/>
      </c>
      <c r="AA91" s="578" t="str">
        <f t="shared" si="29"/>
        <v/>
      </c>
      <c r="AC91" s="578" t="str">
        <f t="shared" si="30"/>
        <v/>
      </c>
      <c r="AE91" s="578" t="str">
        <f t="shared" si="31"/>
        <v/>
      </c>
      <c r="AG91" s="578" t="str">
        <f t="shared" si="32"/>
        <v/>
      </c>
      <c r="AI91" s="578" t="str">
        <f t="shared" si="33"/>
        <v/>
      </c>
      <c r="AK91" s="578" t="str">
        <f t="shared" si="34"/>
        <v/>
      </c>
      <c r="AM91" s="578" t="str">
        <f t="shared" si="35"/>
        <v/>
      </c>
      <c r="AO91" s="578" t="str">
        <f t="shared" si="36"/>
        <v/>
      </c>
      <c r="AQ91" s="578" t="str">
        <f t="shared" si="37"/>
        <v/>
      </c>
    </row>
    <row r="92" spans="5:43" s="756" customFormat="1">
      <c r="E92" s="578" t="str">
        <f t="shared" si="19"/>
        <v/>
      </c>
      <c r="G92" s="578" t="str">
        <f t="shared" si="19"/>
        <v/>
      </c>
      <c r="I92" s="578" t="str">
        <f t="shared" si="20"/>
        <v/>
      </c>
      <c r="K92" s="578" t="str">
        <f t="shared" si="21"/>
        <v/>
      </c>
      <c r="M92" s="578" t="str">
        <f t="shared" si="22"/>
        <v/>
      </c>
      <c r="O92" s="578" t="str">
        <f t="shared" si="23"/>
        <v/>
      </c>
      <c r="Q92" s="578" t="str">
        <f t="shared" si="24"/>
        <v/>
      </c>
      <c r="S92" s="578" t="str">
        <f t="shared" si="25"/>
        <v/>
      </c>
      <c r="U92" s="578" t="str">
        <f t="shared" si="26"/>
        <v/>
      </c>
      <c r="W92" s="578" t="str">
        <f t="shared" si="27"/>
        <v/>
      </c>
      <c r="Y92" s="578" t="str">
        <f t="shared" si="28"/>
        <v/>
      </c>
      <c r="AA92" s="578" t="str">
        <f t="shared" si="29"/>
        <v/>
      </c>
      <c r="AC92" s="578" t="str">
        <f t="shared" si="30"/>
        <v/>
      </c>
      <c r="AE92" s="578" t="str">
        <f t="shared" si="31"/>
        <v/>
      </c>
      <c r="AG92" s="578" t="str">
        <f t="shared" si="32"/>
        <v/>
      </c>
      <c r="AI92" s="578" t="str">
        <f t="shared" si="33"/>
        <v/>
      </c>
      <c r="AK92" s="578" t="str">
        <f t="shared" si="34"/>
        <v/>
      </c>
      <c r="AM92" s="578" t="str">
        <f t="shared" si="35"/>
        <v/>
      </c>
      <c r="AO92" s="578" t="str">
        <f t="shared" si="36"/>
        <v/>
      </c>
      <c r="AQ92" s="578" t="str">
        <f t="shared" si="37"/>
        <v/>
      </c>
    </row>
    <row r="93" spans="5:43" s="756" customFormat="1">
      <c r="E93" s="578" t="str">
        <f t="shared" si="19"/>
        <v/>
      </c>
      <c r="G93" s="578" t="str">
        <f t="shared" si="19"/>
        <v/>
      </c>
      <c r="I93" s="578" t="str">
        <f t="shared" si="20"/>
        <v/>
      </c>
      <c r="K93" s="578" t="str">
        <f t="shared" si="21"/>
        <v/>
      </c>
      <c r="M93" s="578" t="str">
        <f t="shared" si="22"/>
        <v/>
      </c>
      <c r="O93" s="578" t="str">
        <f t="shared" si="23"/>
        <v/>
      </c>
      <c r="Q93" s="578" t="str">
        <f t="shared" si="24"/>
        <v/>
      </c>
      <c r="S93" s="578" t="str">
        <f t="shared" si="25"/>
        <v/>
      </c>
      <c r="U93" s="578" t="str">
        <f t="shared" si="26"/>
        <v/>
      </c>
      <c r="W93" s="578" t="str">
        <f t="shared" si="27"/>
        <v/>
      </c>
      <c r="Y93" s="578" t="str">
        <f t="shared" si="28"/>
        <v/>
      </c>
      <c r="AA93" s="578" t="str">
        <f t="shared" si="29"/>
        <v/>
      </c>
      <c r="AC93" s="578" t="str">
        <f t="shared" si="30"/>
        <v/>
      </c>
      <c r="AE93" s="578" t="str">
        <f t="shared" si="31"/>
        <v/>
      </c>
      <c r="AG93" s="578" t="str">
        <f t="shared" si="32"/>
        <v/>
      </c>
      <c r="AI93" s="578" t="str">
        <f t="shared" si="33"/>
        <v/>
      </c>
      <c r="AK93" s="578" t="str">
        <f t="shared" si="34"/>
        <v/>
      </c>
      <c r="AM93" s="578" t="str">
        <f t="shared" si="35"/>
        <v/>
      </c>
      <c r="AO93" s="578" t="str">
        <f t="shared" si="36"/>
        <v/>
      </c>
      <c r="AQ93" s="578" t="str">
        <f t="shared" si="37"/>
        <v/>
      </c>
    </row>
    <row r="94" spans="5:43" s="756" customFormat="1">
      <c r="E94" s="578" t="str">
        <f t="shared" si="19"/>
        <v/>
      </c>
      <c r="G94" s="578" t="str">
        <f t="shared" si="19"/>
        <v/>
      </c>
      <c r="I94" s="578" t="str">
        <f t="shared" si="20"/>
        <v/>
      </c>
      <c r="K94" s="578" t="str">
        <f t="shared" si="21"/>
        <v/>
      </c>
      <c r="M94" s="578" t="str">
        <f t="shared" si="22"/>
        <v/>
      </c>
      <c r="O94" s="578" t="str">
        <f t="shared" si="23"/>
        <v/>
      </c>
      <c r="Q94" s="578" t="str">
        <f t="shared" si="24"/>
        <v/>
      </c>
      <c r="S94" s="578" t="str">
        <f t="shared" si="25"/>
        <v/>
      </c>
      <c r="U94" s="578" t="str">
        <f t="shared" si="26"/>
        <v/>
      </c>
      <c r="W94" s="578" t="str">
        <f t="shared" si="27"/>
        <v/>
      </c>
      <c r="Y94" s="578" t="str">
        <f t="shared" si="28"/>
        <v/>
      </c>
      <c r="AA94" s="578" t="str">
        <f t="shared" si="29"/>
        <v/>
      </c>
      <c r="AC94" s="578" t="str">
        <f t="shared" si="30"/>
        <v/>
      </c>
      <c r="AE94" s="578" t="str">
        <f t="shared" si="31"/>
        <v/>
      </c>
      <c r="AG94" s="578" t="str">
        <f t="shared" si="32"/>
        <v/>
      </c>
      <c r="AI94" s="578" t="str">
        <f t="shared" si="33"/>
        <v/>
      </c>
      <c r="AK94" s="578" t="str">
        <f t="shared" si="34"/>
        <v/>
      </c>
      <c r="AM94" s="578" t="str">
        <f t="shared" si="35"/>
        <v/>
      </c>
      <c r="AO94" s="578" t="str">
        <f t="shared" si="36"/>
        <v/>
      </c>
      <c r="AQ94" s="578" t="str">
        <f t="shared" si="37"/>
        <v/>
      </c>
    </row>
    <row r="95" spans="5:43" s="756" customFormat="1">
      <c r="E95" s="578" t="str">
        <f t="shared" si="19"/>
        <v/>
      </c>
      <c r="G95" s="578" t="str">
        <f t="shared" si="19"/>
        <v/>
      </c>
      <c r="I95" s="578" t="str">
        <f t="shared" si="20"/>
        <v/>
      </c>
      <c r="K95" s="578" t="str">
        <f t="shared" si="21"/>
        <v/>
      </c>
      <c r="M95" s="578" t="str">
        <f t="shared" si="22"/>
        <v/>
      </c>
      <c r="O95" s="578" t="str">
        <f t="shared" si="23"/>
        <v/>
      </c>
      <c r="Q95" s="578" t="str">
        <f t="shared" si="24"/>
        <v/>
      </c>
      <c r="S95" s="578" t="str">
        <f t="shared" si="25"/>
        <v/>
      </c>
      <c r="U95" s="578" t="str">
        <f t="shared" si="26"/>
        <v/>
      </c>
      <c r="W95" s="578" t="str">
        <f t="shared" si="27"/>
        <v/>
      </c>
      <c r="Y95" s="578" t="str">
        <f t="shared" si="28"/>
        <v/>
      </c>
      <c r="AA95" s="578" t="str">
        <f t="shared" si="29"/>
        <v/>
      </c>
      <c r="AC95" s="578" t="str">
        <f t="shared" si="30"/>
        <v/>
      </c>
      <c r="AE95" s="578" t="str">
        <f t="shared" si="31"/>
        <v/>
      </c>
      <c r="AG95" s="578" t="str">
        <f t="shared" si="32"/>
        <v/>
      </c>
      <c r="AI95" s="578" t="str">
        <f t="shared" si="33"/>
        <v/>
      </c>
      <c r="AK95" s="578" t="str">
        <f t="shared" si="34"/>
        <v/>
      </c>
      <c r="AM95" s="578" t="str">
        <f t="shared" si="35"/>
        <v/>
      </c>
      <c r="AO95" s="578" t="str">
        <f t="shared" si="36"/>
        <v/>
      </c>
      <c r="AQ95" s="578" t="str">
        <f t="shared" si="37"/>
        <v/>
      </c>
    </row>
    <row r="96" spans="5:43" s="756" customFormat="1">
      <c r="E96" s="578" t="str">
        <f t="shared" si="19"/>
        <v/>
      </c>
      <c r="G96" s="578" t="str">
        <f t="shared" si="19"/>
        <v/>
      </c>
      <c r="I96" s="578" t="str">
        <f t="shared" si="20"/>
        <v/>
      </c>
      <c r="K96" s="578" t="str">
        <f t="shared" si="21"/>
        <v/>
      </c>
      <c r="M96" s="578" t="str">
        <f t="shared" si="22"/>
        <v/>
      </c>
      <c r="O96" s="578" t="str">
        <f t="shared" si="23"/>
        <v/>
      </c>
      <c r="Q96" s="578" t="str">
        <f t="shared" si="24"/>
        <v/>
      </c>
      <c r="S96" s="578" t="str">
        <f t="shared" si="25"/>
        <v/>
      </c>
      <c r="U96" s="578" t="str">
        <f t="shared" si="26"/>
        <v/>
      </c>
      <c r="W96" s="578" t="str">
        <f t="shared" si="27"/>
        <v/>
      </c>
      <c r="Y96" s="578" t="str">
        <f t="shared" si="28"/>
        <v/>
      </c>
      <c r="AA96" s="578" t="str">
        <f t="shared" si="29"/>
        <v/>
      </c>
      <c r="AC96" s="578" t="str">
        <f t="shared" si="30"/>
        <v/>
      </c>
      <c r="AE96" s="578" t="str">
        <f t="shared" si="31"/>
        <v/>
      </c>
      <c r="AG96" s="578" t="str">
        <f t="shared" si="32"/>
        <v/>
      </c>
      <c r="AI96" s="578" t="str">
        <f t="shared" si="33"/>
        <v/>
      </c>
      <c r="AK96" s="578" t="str">
        <f t="shared" si="34"/>
        <v/>
      </c>
      <c r="AM96" s="578" t="str">
        <f t="shared" si="35"/>
        <v/>
      </c>
      <c r="AO96" s="578" t="str">
        <f t="shared" si="36"/>
        <v/>
      </c>
      <c r="AQ96" s="578" t="str">
        <f t="shared" si="37"/>
        <v/>
      </c>
    </row>
    <row r="97" spans="5:43" s="756" customFormat="1">
      <c r="E97" s="578" t="str">
        <f t="shared" si="19"/>
        <v/>
      </c>
      <c r="G97" s="578" t="str">
        <f t="shared" si="19"/>
        <v/>
      </c>
      <c r="I97" s="578" t="str">
        <f t="shared" si="20"/>
        <v/>
      </c>
      <c r="K97" s="578" t="str">
        <f t="shared" si="21"/>
        <v/>
      </c>
      <c r="M97" s="578" t="str">
        <f t="shared" si="22"/>
        <v/>
      </c>
      <c r="O97" s="578" t="str">
        <f t="shared" si="23"/>
        <v/>
      </c>
      <c r="Q97" s="578" t="str">
        <f t="shared" si="24"/>
        <v/>
      </c>
      <c r="S97" s="578" t="str">
        <f t="shared" si="25"/>
        <v/>
      </c>
      <c r="U97" s="578" t="str">
        <f t="shared" si="26"/>
        <v/>
      </c>
      <c r="W97" s="578" t="str">
        <f t="shared" si="27"/>
        <v/>
      </c>
      <c r="Y97" s="578" t="str">
        <f t="shared" si="28"/>
        <v/>
      </c>
      <c r="AA97" s="578" t="str">
        <f t="shared" si="29"/>
        <v/>
      </c>
      <c r="AC97" s="578" t="str">
        <f t="shared" si="30"/>
        <v/>
      </c>
      <c r="AE97" s="578" t="str">
        <f t="shared" si="31"/>
        <v/>
      </c>
      <c r="AG97" s="578" t="str">
        <f t="shared" si="32"/>
        <v/>
      </c>
      <c r="AI97" s="578" t="str">
        <f t="shared" si="33"/>
        <v/>
      </c>
      <c r="AK97" s="578" t="str">
        <f t="shared" si="34"/>
        <v/>
      </c>
      <c r="AM97" s="578" t="str">
        <f t="shared" si="35"/>
        <v/>
      </c>
      <c r="AO97" s="578" t="str">
        <f t="shared" si="36"/>
        <v/>
      </c>
      <c r="AQ97" s="578" t="str">
        <f t="shared" si="37"/>
        <v/>
      </c>
    </row>
    <row r="98" spans="5:43" s="756" customFormat="1">
      <c r="E98" s="578" t="str">
        <f t="shared" si="19"/>
        <v/>
      </c>
      <c r="G98" s="578" t="str">
        <f t="shared" si="19"/>
        <v/>
      </c>
      <c r="I98" s="578" t="str">
        <f t="shared" si="20"/>
        <v/>
      </c>
      <c r="K98" s="578" t="str">
        <f t="shared" si="21"/>
        <v/>
      </c>
      <c r="M98" s="578" t="str">
        <f t="shared" si="22"/>
        <v/>
      </c>
      <c r="O98" s="578" t="str">
        <f t="shared" si="23"/>
        <v/>
      </c>
      <c r="Q98" s="578" t="str">
        <f t="shared" si="24"/>
        <v/>
      </c>
      <c r="S98" s="578" t="str">
        <f t="shared" si="25"/>
        <v/>
      </c>
      <c r="U98" s="578" t="str">
        <f t="shared" si="26"/>
        <v/>
      </c>
      <c r="W98" s="578" t="str">
        <f t="shared" si="27"/>
        <v/>
      </c>
      <c r="Y98" s="578" t="str">
        <f t="shared" si="28"/>
        <v/>
      </c>
      <c r="AA98" s="578" t="str">
        <f t="shared" si="29"/>
        <v/>
      </c>
      <c r="AC98" s="578" t="str">
        <f t="shared" si="30"/>
        <v/>
      </c>
      <c r="AE98" s="578" t="str">
        <f t="shared" si="31"/>
        <v/>
      </c>
      <c r="AG98" s="578" t="str">
        <f t="shared" si="32"/>
        <v/>
      </c>
      <c r="AI98" s="578" t="str">
        <f t="shared" si="33"/>
        <v/>
      </c>
      <c r="AK98" s="578" t="str">
        <f t="shared" si="34"/>
        <v/>
      </c>
      <c r="AM98" s="578" t="str">
        <f t="shared" si="35"/>
        <v/>
      </c>
      <c r="AO98" s="578" t="str">
        <f t="shared" si="36"/>
        <v/>
      </c>
      <c r="AQ98" s="578" t="str">
        <f t="shared" si="37"/>
        <v/>
      </c>
    </row>
    <row r="99" spans="5:43" s="756" customFormat="1">
      <c r="E99" s="578" t="str">
        <f t="shared" si="19"/>
        <v/>
      </c>
      <c r="G99" s="578" t="str">
        <f t="shared" si="19"/>
        <v/>
      </c>
      <c r="I99" s="578" t="str">
        <f t="shared" si="20"/>
        <v/>
      </c>
      <c r="K99" s="578" t="str">
        <f t="shared" si="21"/>
        <v/>
      </c>
      <c r="M99" s="578" t="str">
        <f t="shared" si="22"/>
        <v/>
      </c>
      <c r="O99" s="578" t="str">
        <f t="shared" si="23"/>
        <v/>
      </c>
      <c r="Q99" s="578" t="str">
        <f t="shared" si="24"/>
        <v/>
      </c>
      <c r="S99" s="578" t="str">
        <f t="shared" si="25"/>
        <v/>
      </c>
      <c r="U99" s="578" t="str">
        <f t="shared" si="26"/>
        <v/>
      </c>
      <c r="W99" s="578" t="str">
        <f t="shared" si="27"/>
        <v/>
      </c>
      <c r="Y99" s="578" t="str">
        <f t="shared" si="28"/>
        <v/>
      </c>
      <c r="AA99" s="578" t="str">
        <f t="shared" si="29"/>
        <v/>
      </c>
      <c r="AC99" s="578" t="str">
        <f t="shared" si="30"/>
        <v/>
      </c>
      <c r="AE99" s="578" t="str">
        <f t="shared" si="31"/>
        <v/>
      </c>
      <c r="AG99" s="578" t="str">
        <f t="shared" si="32"/>
        <v/>
      </c>
      <c r="AI99" s="578" t="str">
        <f t="shared" si="33"/>
        <v/>
      </c>
      <c r="AK99" s="578" t="str">
        <f t="shared" si="34"/>
        <v/>
      </c>
      <c r="AM99" s="578" t="str">
        <f t="shared" si="35"/>
        <v/>
      </c>
      <c r="AO99" s="578" t="str">
        <f t="shared" si="36"/>
        <v/>
      </c>
      <c r="AQ99" s="578" t="str">
        <f t="shared" si="37"/>
        <v/>
      </c>
    </row>
    <row r="100" spans="5:43" s="756" customFormat="1">
      <c r="E100" s="578" t="str">
        <f t="shared" si="19"/>
        <v/>
      </c>
      <c r="G100" s="578" t="str">
        <f t="shared" si="19"/>
        <v/>
      </c>
      <c r="I100" s="578" t="str">
        <f t="shared" si="20"/>
        <v/>
      </c>
      <c r="K100" s="578" t="str">
        <f t="shared" si="21"/>
        <v/>
      </c>
      <c r="M100" s="578" t="str">
        <f t="shared" si="22"/>
        <v/>
      </c>
      <c r="O100" s="578" t="str">
        <f t="shared" si="23"/>
        <v/>
      </c>
      <c r="Q100" s="578" t="str">
        <f t="shared" si="24"/>
        <v/>
      </c>
      <c r="S100" s="578" t="str">
        <f t="shared" si="25"/>
        <v/>
      </c>
      <c r="U100" s="578" t="str">
        <f t="shared" si="26"/>
        <v/>
      </c>
      <c r="W100" s="578" t="str">
        <f t="shared" si="27"/>
        <v/>
      </c>
      <c r="Y100" s="578" t="str">
        <f t="shared" si="28"/>
        <v/>
      </c>
      <c r="AA100" s="578" t="str">
        <f t="shared" si="29"/>
        <v/>
      </c>
      <c r="AC100" s="578" t="str">
        <f t="shared" si="30"/>
        <v/>
      </c>
      <c r="AE100" s="578" t="str">
        <f t="shared" si="31"/>
        <v/>
      </c>
      <c r="AG100" s="578" t="str">
        <f t="shared" si="32"/>
        <v/>
      </c>
      <c r="AI100" s="578" t="str">
        <f t="shared" si="33"/>
        <v/>
      </c>
      <c r="AK100" s="578" t="str">
        <f t="shared" si="34"/>
        <v/>
      </c>
      <c r="AM100" s="578" t="str">
        <f t="shared" si="35"/>
        <v/>
      </c>
      <c r="AO100" s="578" t="str">
        <f t="shared" si="36"/>
        <v/>
      </c>
      <c r="AQ100" s="578" t="str">
        <f t="shared" si="37"/>
        <v/>
      </c>
    </row>
    <row r="101" spans="5:43" s="756" customFormat="1">
      <c r="E101" s="578" t="str">
        <f t="shared" si="19"/>
        <v/>
      </c>
      <c r="G101" s="578" t="str">
        <f t="shared" si="19"/>
        <v/>
      </c>
      <c r="I101" s="578" t="str">
        <f t="shared" si="20"/>
        <v/>
      </c>
      <c r="K101" s="578" t="str">
        <f t="shared" si="21"/>
        <v/>
      </c>
      <c r="M101" s="578" t="str">
        <f t="shared" si="22"/>
        <v/>
      </c>
      <c r="O101" s="578" t="str">
        <f t="shared" si="23"/>
        <v/>
      </c>
      <c r="Q101" s="578" t="str">
        <f t="shared" si="24"/>
        <v/>
      </c>
      <c r="S101" s="578" t="str">
        <f t="shared" si="25"/>
        <v/>
      </c>
      <c r="U101" s="578" t="str">
        <f t="shared" si="26"/>
        <v/>
      </c>
      <c r="W101" s="578" t="str">
        <f t="shared" si="27"/>
        <v/>
      </c>
      <c r="Y101" s="578" t="str">
        <f t="shared" si="28"/>
        <v/>
      </c>
      <c r="AA101" s="578" t="str">
        <f t="shared" si="29"/>
        <v/>
      </c>
      <c r="AC101" s="578" t="str">
        <f t="shared" si="30"/>
        <v/>
      </c>
      <c r="AE101" s="578" t="str">
        <f t="shared" si="31"/>
        <v/>
      </c>
      <c r="AG101" s="578" t="str">
        <f t="shared" si="32"/>
        <v/>
      </c>
      <c r="AI101" s="578" t="str">
        <f t="shared" si="33"/>
        <v/>
      </c>
      <c r="AK101" s="578" t="str">
        <f t="shared" si="34"/>
        <v/>
      </c>
      <c r="AM101" s="578" t="str">
        <f t="shared" si="35"/>
        <v/>
      </c>
      <c r="AO101" s="578" t="str">
        <f t="shared" si="36"/>
        <v/>
      </c>
      <c r="AQ101" s="578" t="str">
        <f t="shared" si="37"/>
        <v/>
      </c>
    </row>
    <row r="102" spans="5:43" s="756" customFormat="1">
      <c r="E102" s="578" t="str">
        <f t="shared" si="19"/>
        <v/>
      </c>
      <c r="G102" s="578" t="str">
        <f t="shared" si="19"/>
        <v/>
      </c>
      <c r="I102" s="578" t="str">
        <f t="shared" si="20"/>
        <v/>
      </c>
      <c r="K102" s="578" t="str">
        <f t="shared" si="21"/>
        <v/>
      </c>
      <c r="M102" s="578" t="str">
        <f t="shared" si="22"/>
        <v/>
      </c>
      <c r="O102" s="578" t="str">
        <f t="shared" si="23"/>
        <v/>
      </c>
      <c r="Q102" s="578" t="str">
        <f t="shared" si="24"/>
        <v/>
      </c>
      <c r="S102" s="578" t="str">
        <f t="shared" si="25"/>
        <v/>
      </c>
      <c r="U102" s="578" t="str">
        <f t="shared" si="26"/>
        <v/>
      </c>
      <c r="W102" s="578" t="str">
        <f t="shared" si="27"/>
        <v/>
      </c>
      <c r="Y102" s="578" t="str">
        <f t="shared" si="28"/>
        <v/>
      </c>
      <c r="AA102" s="578" t="str">
        <f t="shared" si="29"/>
        <v/>
      </c>
      <c r="AC102" s="578" t="str">
        <f t="shared" si="30"/>
        <v/>
      </c>
      <c r="AE102" s="578" t="str">
        <f t="shared" si="31"/>
        <v/>
      </c>
      <c r="AG102" s="578" t="str">
        <f t="shared" si="32"/>
        <v/>
      </c>
      <c r="AI102" s="578" t="str">
        <f t="shared" si="33"/>
        <v/>
      </c>
      <c r="AK102" s="578" t="str">
        <f t="shared" si="34"/>
        <v/>
      </c>
      <c r="AM102" s="578" t="str">
        <f t="shared" si="35"/>
        <v/>
      </c>
      <c r="AO102" s="578" t="str">
        <f t="shared" si="36"/>
        <v/>
      </c>
      <c r="AQ102" s="578" t="str">
        <f t="shared" si="37"/>
        <v/>
      </c>
    </row>
    <row r="103" spans="5:43" s="756" customFormat="1">
      <c r="E103" s="578" t="str">
        <f t="shared" si="19"/>
        <v/>
      </c>
      <c r="G103" s="578" t="str">
        <f t="shared" si="19"/>
        <v/>
      </c>
      <c r="I103" s="578" t="str">
        <f t="shared" si="20"/>
        <v/>
      </c>
      <c r="K103" s="578" t="str">
        <f t="shared" si="21"/>
        <v/>
      </c>
      <c r="M103" s="578" t="str">
        <f t="shared" si="22"/>
        <v/>
      </c>
      <c r="O103" s="578" t="str">
        <f t="shared" si="23"/>
        <v/>
      </c>
      <c r="Q103" s="578" t="str">
        <f t="shared" si="24"/>
        <v/>
      </c>
      <c r="S103" s="578" t="str">
        <f t="shared" si="25"/>
        <v/>
      </c>
      <c r="U103" s="578" t="str">
        <f t="shared" si="26"/>
        <v/>
      </c>
      <c r="W103" s="578" t="str">
        <f t="shared" si="27"/>
        <v/>
      </c>
      <c r="Y103" s="578" t="str">
        <f t="shared" si="28"/>
        <v/>
      </c>
      <c r="AA103" s="578" t="str">
        <f t="shared" si="29"/>
        <v/>
      </c>
      <c r="AC103" s="578" t="str">
        <f t="shared" si="30"/>
        <v/>
      </c>
      <c r="AE103" s="578" t="str">
        <f t="shared" si="31"/>
        <v/>
      </c>
      <c r="AG103" s="578" t="str">
        <f t="shared" si="32"/>
        <v/>
      </c>
      <c r="AI103" s="578" t="str">
        <f t="shared" si="33"/>
        <v/>
      </c>
      <c r="AK103" s="578" t="str">
        <f t="shared" si="34"/>
        <v/>
      </c>
      <c r="AM103" s="578" t="str">
        <f t="shared" si="35"/>
        <v/>
      </c>
      <c r="AO103" s="578" t="str">
        <f t="shared" si="36"/>
        <v/>
      </c>
      <c r="AQ103" s="578" t="str">
        <f t="shared" si="37"/>
        <v/>
      </c>
    </row>
    <row r="104" spans="5:43" s="756" customFormat="1">
      <c r="E104" s="578" t="str">
        <f t="shared" si="19"/>
        <v/>
      </c>
      <c r="G104" s="578" t="str">
        <f t="shared" si="19"/>
        <v/>
      </c>
      <c r="I104" s="578" t="str">
        <f t="shared" si="20"/>
        <v/>
      </c>
      <c r="K104" s="578" t="str">
        <f t="shared" si="21"/>
        <v/>
      </c>
      <c r="M104" s="578" t="str">
        <f t="shared" si="22"/>
        <v/>
      </c>
      <c r="O104" s="578" t="str">
        <f t="shared" si="23"/>
        <v/>
      </c>
      <c r="Q104" s="578" t="str">
        <f t="shared" si="24"/>
        <v/>
      </c>
      <c r="S104" s="578" t="str">
        <f t="shared" si="25"/>
        <v/>
      </c>
      <c r="U104" s="578" t="str">
        <f t="shared" si="26"/>
        <v/>
      </c>
      <c r="W104" s="578" t="str">
        <f t="shared" si="27"/>
        <v/>
      </c>
      <c r="Y104" s="578" t="str">
        <f t="shared" si="28"/>
        <v/>
      </c>
      <c r="AA104" s="578" t="str">
        <f t="shared" si="29"/>
        <v/>
      </c>
      <c r="AC104" s="578" t="str">
        <f t="shared" si="30"/>
        <v/>
      </c>
      <c r="AE104" s="578" t="str">
        <f t="shared" si="31"/>
        <v/>
      </c>
      <c r="AG104" s="578" t="str">
        <f t="shared" si="32"/>
        <v/>
      </c>
      <c r="AI104" s="578" t="str">
        <f t="shared" si="33"/>
        <v/>
      </c>
      <c r="AK104" s="578" t="str">
        <f t="shared" si="34"/>
        <v/>
      </c>
      <c r="AM104" s="578" t="str">
        <f t="shared" si="35"/>
        <v/>
      </c>
      <c r="AO104" s="578" t="str">
        <f t="shared" si="36"/>
        <v/>
      </c>
      <c r="AQ104" s="578" t="str">
        <f t="shared" si="37"/>
        <v/>
      </c>
    </row>
    <row r="105" spans="5:43" s="756" customFormat="1">
      <c r="E105" s="578" t="str">
        <f t="shared" si="19"/>
        <v/>
      </c>
      <c r="G105" s="578" t="str">
        <f t="shared" si="19"/>
        <v/>
      </c>
      <c r="I105" s="578" t="str">
        <f t="shared" si="20"/>
        <v/>
      </c>
      <c r="K105" s="578" t="str">
        <f t="shared" si="21"/>
        <v/>
      </c>
      <c r="M105" s="578" t="str">
        <f t="shared" si="22"/>
        <v/>
      </c>
      <c r="O105" s="578" t="str">
        <f t="shared" si="23"/>
        <v/>
      </c>
      <c r="Q105" s="578" t="str">
        <f t="shared" si="24"/>
        <v/>
      </c>
      <c r="S105" s="578" t="str">
        <f t="shared" si="25"/>
        <v/>
      </c>
      <c r="U105" s="578" t="str">
        <f t="shared" si="26"/>
        <v/>
      </c>
      <c r="W105" s="578" t="str">
        <f t="shared" si="27"/>
        <v/>
      </c>
      <c r="Y105" s="578" t="str">
        <f t="shared" si="28"/>
        <v/>
      </c>
      <c r="AA105" s="578" t="str">
        <f t="shared" si="29"/>
        <v/>
      </c>
      <c r="AC105" s="578" t="str">
        <f t="shared" si="30"/>
        <v/>
      </c>
      <c r="AE105" s="578" t="str">
        <f t="shared" si="31"/>
        <v/>
      </c>
      <c r="AG105" s="578" t="str">
        <f t="shared" si="32"/>
        <v/>
      </c>
      <c r="AI105" s="578" t="str">
        <f t="shared" si="33"/>
        <v/>
      </c>
      <c r="AK105" s="578" t="str">
        <f t="shared" si="34"/>
        <v/>
      </c>
      <c r="AM105" s="578" t="str">
        <f t="shared" si="35"/>
        <v/>
      </c>
      <c r="AO105" s="578" t="str">
        <f t="shared" si="36"/>
        <v/>
      </c>
      <c r="AQ105" s="578" t="str">
        <f t="shared" si="37"/>
        <v/>
      </c>
    </row>
    <row r="106" spans="5:43" s="756" customFormat="1">
      <c r="E106" s="578" t="str">
        <f t="shared" si="19"/>
        <v/>
      </c>
      <c r="G106" s="578" t="str">
        <f t="shared" si="19"/>
        <v/>
      </c>
      <c r="I106" s="578" t="str">
        <f t="shared" si="20"/>
        <v/>
      </c>
      <c r="K106" s="578" t="str">
        <f t="shared" si="21"/>
        <v/>
      </c>
      <c r="M106" s="578" t="str">
        <f t="shared" si="22"/>
        <v/>
      </c>
      <c r="O106" s="578" t="str">
        <f t="shared" si="23"/>
        <v/>
      </c>
      <c r="Q106" s="578" t="str">
        <f t="shared" si="24"/>
        <v/>
      </c>
      <c r="S106" s="578" t="str">
        <f t="shared" si="25"/>
        <v/>
      </c>
      <c r="U106" s="578" t="str">
        <f t="shared" si="26"/>
        <v/>
      </c>
      <c r="W106" s="578" t="str">
        <f t="shared" si="27"/>
        <v/>
      </c>
      <c r="Y106" s="578" t="str">
        <f t="shared" si="28"/>
        <v/>
      </c>
      <c r="AA106" s="578" t="str">
        <f t="shared" si="29"/>
        <v/>
      </c>
      <c r="AC106" s="578" t="str">
        <f t="shared" si="30"/>
        <v/>
      </c>
      <c r="AE106" s="578" t="str">
        <f t="shared" si="31"/>
        <v/>
      </c>
      <c r="AG106" s="578" t="str">
        <f t="shared" si="32"/>
        <v/>
      </c>
      <c r="AI106" s="578" t="str">
        <f t="shared" si="33"/>
        <v/>
      </c>
      <c r="AK106" s="578" t="str">
        <f t="shared" si="34"/>
        <v/>
      </c>
      <c r="AM106" s="578" t="str">
        <f t="shared" si="35"/>
        <v/>
      </c>
      <c r="AO106" s="578" t="str">
        <f t="shared" si="36"/>
        <v/>
      </c>
      <c r="AQ106" s="578" t="str">
        <f t="shared" si="37"/>
        <v/>
      </c>
    </row>
    <row r="107" spans="5:43" s="756" customFormat="1">
      <c r="E107" s="578" t="str">
        <f t="shared" si="19"/>
        <v/>
      </c>
      <c r="G107" s="578" t="str">
        <f t="shared" si="19"/>
        <v/>
      </c>
      <c r="I107" s="578" t="str">
        <f t="shared" si="20"/>
        <v/>
      </c>
      <c r="K107" s="578" t="str">
        <f t="shared" si="21"/>
        <v/>
      </c>
      <c r="M107" s="578" t="str">
        <f t="shared" si="22"/>
        <v/>
      </c>
      <c r="O107" s="578" t="str">
        <f t="shared" si="23"/>
        <v/>
      </c>
      <c r="Q107" s="578" t="str">
        <f t="shared" si="24"/>
        <v/>
      </c>
      <c r="S107" s="578" t="str">
        <f t="shared" si="25"/>
        <v/>
      </c>
      <c r="U107" s="578" t="str">
        <f t="shared" si="26"/>
        <v/>
      </c>
      <c r="W107" s="578" t="str">
        <f t="shared" si="27"/>
        <v/>
      </c>
      <c r="Y107" s="578" t="str">
        <f t="shared" si="28"/>
        <v/>
      </c>
      <c r="AA107" s="578" t="str">
        <f t="shared" si="29"/>
        <v/>
      </c>
      <c r="AC107" s="578" t="str">
        <f t="shared" si="30"/>
        <v/>
      </c>
      <c r="AE107" s="578" t="str">
        <f t="shared" si="31"/>
        <v/>
      </c>
      <c r="AG107" s="578" t="str">
        <f t="shared" si="32"/>
        <v/>
      </c>
      <c r="AI107" s="578" t="str">
        <f t="shared" si="33"/>
        <v/>
      </c>
      <c r="AK107" s="578" t="str">
        <f t="shared" si="34"/>
        <v/>
      </c>
      <c r="AM107" s="578" t="str">
        <f t="shared" si="35"/>
        <v/>
      </c>
      <c r="AO107" s="578" t="str">
        <f t="shared" si="36"/>
        <v/>
      </c>
      <c r="AQ107" s="578" t="str">
        <f t="shared" si="37"/>
        <v/>
      </c>
    </row>
    <row r="108" spans="5:43" s="756" customFormat="1">
      <c r="E108" s="578" t="str">
        <f t="shared" si="19"/>
        <v/>
      </c>
      <c r="G108" s="578" t="str">
        <f t="shared" si="19"/>
        <v/>
      </c>
      <c r="I108" s="578" t="str">
        <f t="shared" si="20"/>
        <v/>
      </c>
      <c r="K108" s="578" t="str">
        <f t="shared" si="21"/>
        <v/>
      </c>
      <c r="M108" s="578" t="str">
        <f t="shared" si="22"/>
        <v/>
      </c>
      <c r="O108" s="578" t="str">
        <f t="shared" si="23"/>
        <v/>
      </c>
      <c r="Q108" s="578" t="str">
        <f t="shared" si="24"/>
        <v/>
      </c>
      <c r="S108" s="578" t="str">
        <f t="shared" si="25"/>
        <v/>
      </c>
      <c r="U108" s="578" t="str">
        <f t="shared" si="26"/>
        <v/>
      </c>
      <c r="W108" s="578" t="str">
        <f t="shared" si="27"/>
        <v/>
      </c>
      <c r="Y108" s="578" t="str">
        <f t="shared" si="28"/>
        <v/>
      </c>
      <c r="AA108" s="578" t="str">
        <f t="shared" si="29"/>
        <v/>
      </c>
      <c r="AC108" s="578" t="str">
        <f t="shared" si="30"/>
        <v/>
      </c>
      <c r="AE108" s="578" t="str">
        <f t="shared" si="31"/>
        <v/>
      </c>
      <c r="AG108" s="578" t="str">
        <f t="shared" si="32"/>
        <v/>
      </c>
      <c r="AI108" s="578" t="str">
        <f t="shared" si="33"/>
        <v/>
      </c>
      <c r="AK108" s="578" t="str">
        <f t="shared" si="34"/>
        <v/>
      </c>
      <c r="AM108" s="578" t="str">
        <f t="shared" si="35"/>
        <v/>
      </c>
      <c r="AO108" s="578" t="str">
        <f t="shared" si="36"/>
        <v/>
      </c>
      <c r="AQ108" s="578" t="str">
        <f t="shared" si="37"/>
        <v/>
      </c>
    </row>
    <row r="109" spans="5:43" s="756" customFormat="1">
      <c r="E109" s="578" t="str">
        <f t="shared" si="19"/>
        <v/>
      </c>
      <c r="G109" s="578" t="str">
        <f t="shared" si="19"/>
        <v/>
      </c>
      <c r="I109" s="578" t="str">
        <f t="shared" si="20"/>
        <v/>
      </c>
      <c r="K109" s="578" t="str">
        <f t="shared" si="21"/>
        <v/>
      </c>
      <c r="M109" s="578" t="str">
        <f t="shared" si="22"/>
        <v/>
      </c>
      <c r="O109" s="578" t="str">
        <f t="shared" si="23"/>
        <v/>
      </c>
      <c r="Q109" s="578" t="str">
        <f t="shared" si="24"/>
        <v/>
      </c>
      <c r="S109" s="578" t="str">
        <f t="shared" si="25"/>
        <v/>
      </c>
      <c r="U109" s="578" t="str">
        <f t="shared" si="26"/>
        <v/>
      </c>
      <c r="W109" s="578" t="str">
        <f t="shared" si="27"/>
        <v/>
      </c>
      <c r="Y109" s="578" t="str">
        <f t="shared" si="28"/>
        <v/>
      </c>
      <c r="AA109" s="578" t="str">
        <f t="shared" si="29"/>
        <v/>
      </c>
      <c r="AC109" s="578" t="str">
        <f t="shared" si="30"/>
        <v/>
      </c>
      <c r="AE109" s="578" t="str">
        <f t="shared" si="31"/>
        <v/>
      </c>
      <c r="AG109" s="578" t="str">
        <f t="shared" si="32"/>
        <v/>
      </c>
      <c r="AI109" s="578" t="str">
        <f t="shared" si="33"/>
        <v/>
      </c>
      <c r="AK109" s="578" t="str">
        <f t="shared" si="34"/>
        <v/>
      </c>
      <c r="AM109" s="578" t="str">
        <f t="shared" si="35"/>
        <v/>
      </c>
      <c r="AO109" s="578" t="str">
        <f t="shared" si="36"/>
        <v/>
      </c>
      <c r="AQ109" s="578" t="str">
        <f t="shared" si="37"/>
        <v/>
      </c>
    </row>
    <row r="110" spans="5:43" s="756" customFormat="1">
      <c r="E110" s="578" t="str">
        <f t="shared" si="19"/>
        <v/>
      </c>
      <c r="G110" s="578" t="str">
        <f t="shared" si="19"/>
        <v/>
      </c>
      <c r="I110" s="578" t="str">
        <f t="shared" si="20"/>
        <v/>
      </c>
      <c r="K110" s="578" t="str">
        <f t="shared" si="21"/>
        <v/>
      </c>
      <c r="M110" s="578" t="str">
        <f t="shared" si="22"/>
        <v/>
      </c>
      <c r="O110" s="578" t="str">
        <f t="shared" si="23"/>
        <v/>
      </c>
      <c r="Q110" s="578" t="str">
        <f t="shared" si="24"/>
        <v/>
      </c>
      <c r="S110" s="578" t="str">
        <f t="shared" si="25"/>
        <v/>
      </c>
      <c r="U110" s="578" t="str">
        <f t="shared" si="26"/>
        <v/>
      </c>
      <c r="W110" s="578" t="str">
        <f t="shared" si="27"/>
        <v/>
      </c>
      <c r="Y110" s="578" t="str">
        <f t="shared" si="28"/>
        <v/>
      </c>
      <c r="AA110" s="578" t="str">
        <f t="shared" si="29"/>
        <v/>
      </c>
      <c r="AC110" s="578" t="str">
        <f t="shared" si="30"/>
        <v/>
      </c>
      <c r="AE110" s="578" t="str">
        <f t="shared" si="31"/>
        <v/>
      </c>
      <c r="AG110" s="578" t="str">
        <f t="shared" si="32"/>
        <v/>
      </c>
      <c r="AI110" s="578" t="str">
        <f t="shared" si="33"/>
        <v/>
      </c>
      <c r="AK110" s="578" t="str">
        <f t="shared" si="34"/>
        <v/>
      </c>
      <c r="AM110" s="578" t="str">
        <f t="shared" si="35"/>
        <v/>
      </c>
      <c r="AO110" s="578" t="str">
        <f t="shared" si="36"/>
        <v/>
      </c>
      <c r="AQ110" s="578" t="str">
        <f t="shared" si="37"/>
        <v/>
      </c>
    </row>
    <row r="111" spans="5:43" s="756" customFormat="1">
      <c r="E111" s="578" t="str">
        <f t="shared" si="19"/>
        <v/>
      </c>
      <c r="G111" s="578" t="str">
        <f t="shared" si="19"/>
        <v/>
      </c>
      <c r="I111" s="578" t="str">
        <f t="shared" si="20"/>
        <v/>
      </c>
      <c r="K111" s="578" t="str">
        <f t="shared" si="21"/>
        <v/>
      </c>
      <c r="M111" s="578" t="str">
        <f t="shared" si="22"/>
        <v/>
      </c>
      <c r="O111" s="578" t="str">
        <f t="shared" si="23"/>
        <v/>
      </c>
      <c r="Q111" s="578" t="str">
        <f t="shared" si="24"/>
        <v/>
      </c>
      <c r="S111" s="578" t="str">
        <f t="shared" si="25"/>
        <v/>
      </c>
      <c r="U111" s="578" t="str">
        <f t="shared" si="26"/>
        <v/>
      </c>
      <c r="W111" s="578" t="str">
        <f t="shared" si="27"/>
        <v/>
      </c>
      <c r="Y111" s="578" t="str">
        <f t="shared" si="28"/>
        <v/>
      </c>
      <c r="AA111" s="578" t="str">
        <f t="shared" si="29"/>
        <v/>
      </c>
      <c r="AC111" s="578" t="str">
        <f t="shared" si="30"/>
        <v/>
      </c>
      <c r="AE111" s="578" t="str">
        <f t="shared" si="31"/>
        <v/>
      </c>
      <c r="AG111" s="578" t="str">
        <f t="shared" si="32"/>
        <v/>
      </c>
      <c r="AI111" s="578" t="str">
        <f t="shared" si="33"/>
        <v/>
      </c>
      <c r="AK111" s="578" t="str">
        <f t="shared" si="34"/>
        <v/>
      </c>
      <c r="AM111" s="578" t="str">
        <f t="shared" si="35"/>
        <v/>
      </c>
      <c r="AO111" s="578" t="str">
        <f t="shared" si="36"/>
        <v/>
      </c>
      <c r="AQ111" s="578" t="str">
        <f t="shared" si="37"/>
        <v/>
      </c>
    </row>
    <row r="112" spans="5:43" s="756" customFormat="1">
      <c r="E112" s="578" t="str">
        <f t="shared" si="19"/>
        <v/>
      </c>
      <c r="G112" s="578" t="str">
        <f t="shared" si="19"/>
        <v/>
      </c>
      <c r="I112" s="578" t="str">
        <f t="shared" si="20"/>
        <v/>
      </c>
      <c r="K112" s="578" t="str">
        <f t="shared" si="21"/>
        <v/>
      </c>
      <c r="M112" s="578" t="str">
        <f t="shared" si="22"/>
        <v/>
      </c>
      <c r="O112" s="578" t="str">
        <f t="shared" si="23"/>
        <v/>
      </c>
      <c r="Q112" s="578" t="str">
        <f t="shared" si="24"/>
        <v/>
      </c>
      <c r="S112" s="578" t="str">
        <f t="shared" si="25"/>
        <v/>
      </c>
      <c r="U112" s="578" t="str">
        <f t="shared" si="26"/>
        <v/>
      </c>
      <c r="W112" s="578" t="str">
        <f t="shared" si="27"/>
        <v/>
      </c>
      <c r="Y112" s="578" t="str">
        <f t="shared" si="28"/>
        <v/>
      </c>
      <c r="AA112" s="578" t="str">
        <f t="shared" si="29"/>
        <v/>
      </c>
      <c r="AC112" s="578" t="str">
        <f t="shared" si="30"/>
        <v/>
      </c>
      <c r="AE112" s="578" t="str">
        <f t="shared" si="31"/>
        <v/>
      </c>
      <c r="AG112" s="578" t="str">
        <f t="shared" si="32"/>
        <v/>
      </c>
      <c r="AI112" s="578" t="str">
        <f t="shared" si="33"/>
        <v/>
      </c>
      <c r="AK112" s="578" t="str">
        <f t="shared" si="34"/>
        <v/>
      </c>
      <c r="AM112" s="578" t="str">
        <f t="shared" si="35"/>
        <v/>
      </c>
      <c r="AO112" s="578" t="str">
        <f t="shared" si="36"/>
        <v/>
      </c>
      <c r="AQ112" s="578" t="str">
        <f t="shared" si="37"/>
        <v/>
      </c>
    </row>
    <row r="113" spans="5:43" s="756" customFormat="1">
      <c r="E113" s="578" t="str">
        <f t="shared" si="19"/>
        <v/>
      </c>
      <c r="G113" s="578" t="str">
        <f t="shared" si="19"/>
        <v/>
      </c>
      <c r="I113" s="578" t="str">
        <f t="shared" si="20"/>
        <v/>
      </c>
      <c r="K113" s="578" t="str">
        <f t="shared" si="21"/>
        <v/>
      </c>
      <c r="M113" s="578" t="str">
        <f t="shared" si="22"/>
        <v/>
      </c>
      <c r="O113" s="578" t="str">
        <f t="shared" si="23"/>
        <v/>
      </c>
      <c r="Q113" s="578" t="str">
        <f t="shared" si="24"/>
        <v/>
      </c>
      <c r="S113" s="578" t="str">
        <f t="shared" si="25"/>
        <v/>
      </c>
      <c r="U113" s="578" t="str">
        <f t="shared" si="26"/>
        <v/>
      </c>
      <c r="W113" s="578" t="str">
        <f t="shared" si="27"/>
        <v/>
      </c>
      <c r="Y113" s="578" t="str">
        <f t="shared" si="28"/>
        <v/>
      </c>
      <c r="AA113" s="578" t="str">
        <f t="shared" si="29"/>
        <v/>
      </c>
      <c r="AC113" s="578" t="str">
        <f t="shared" si="30"/>
        <v/>
      </c>
      <c r="AE113" s="578" t="str">
        <f t="shared" si="31"/>
        <v/>
      </c>
      <c r="AG113" s="578" t="str">
        <f t="shared" si="32"/>
        <v/>
      </c>
      <c r="AI113" s="578" t="str">
        <f t="shared" si="33"/>
        <v/>
      </c>
      <c r="AK113" s="578" t="str">
        <f t="shared" si="34"/>
        <v/>
      </c>
      <c r="AM113" s="578" t="str">
        <f t="shared" si="35"/>
        <v/>
      </c>
      <c r="AO113" s="578" t="str">
        <f t="shared" si="36"/>
        <v/>
      </c>
      <c r="AQ113" s="578" t="str">
        <f t="shared" si="37"/>
        <v/>
      </c>
    </row>
    <row r="114" spans="5:43" s="756" customFormat="1">
      <c r="E114" s="578" t="str">
        <f t="shared" si="19"/>
        <v/>
      </c>
      <c r="G114" s="578" t="str">
        <f t="shared" si="19"/>
        <v/>
      </c>
      <c r="I114" s="578" t="str">
        <f t="shared" si="20"/>
        <v/>
      </c>
      <c r="K114" s="578" t="str">
        <f t="shared" si="21"/>
        <v/>
      </c>
      <c r="M114" s="578" t="str">
        <f t="shared" si="22"/>
        <v/>
      </c>
      <c r="O114" s="578" t="str">
        <f t="shared" si="23"/>
        <v/>
      </c>
      <c r="Q114" s="578" t="str">
        <f t="shared" si="24"/>
        <v/>
      </c>
      <c r="S114" s="578" t="str">
        <f t="shared" si="25"/>
        <v/>
      </c>
      <c r="U114" s="578" t="str">
        <f t="shared" si="26"/>
        <v/>
      </c>
      <c r="W114" s="578" t="str">
        <f t="shared" si="27"/>
        <v/>
      </c>
      <c r="Y114" s="578" t="str">
        <f t="shared" si="28"/>
        <v/>
      </c>
      <c r="AA114" s="578" t="str">
        <f t="shared" si="29"/>
        <v/>
      </c>
      <c r="AC114" s="578" t="str">
        <f t="shared" si="30"/>
        <v/>
      </c>
      <c r="AE114" s="578" t="str">
        <f t="shared" si="31"/>
        <v/>
      </c>
      <c r="AG114" s="578" t="str">
        <f t="shared" si="32"/>
        <v/>
      </c>
      <c r="AI114" s="578" t="str">
        <f t="shared" si="33"/>
        <v/>
      </c>
      <c r="AK114" s="578" t="str">
        <f t="shared" si="34"/>
        <v/>
      </c>
      <c r="AM114" s="578" t="str">
        <f t="shared" si="35"/>
        <v/>
      </c>
      <c r="AO114" s="578" t="str">
        <f t="shared" si="36"/>
        <v/>
      </c>
      <c r="AQ114" s="578" t="str">
        <f t="shared" si="37"/>
        <v/>
      </c>
    </row>
    <row r="115" spans="5:43" s="756" customFormat="1">
      <c r="E115" s="578" t="str">
        <f t="shared" si="19"/>
        <v/>
      </c>
      <c r="G115" s="578" t="str">
        <f t="shared" si="19"/>
        <v/>
      </c>
      <c r="I115" s="578" t="str">
        <f t="shared" si="20"/>
        <v/>
      </c>
      <c r="K115" s="578" t="str">
        <f t="shared" si="21"/>
        <v/>
      </c>
      <c r="M115" s="578" t="str">
        <f t="shared" si="22"/>
        <v/>
      </c>
      <c r="O115" s="578" t="str">
        <f t="shared" si="23"/>
        <v/>
      </c>
      <c r="Q115" s="578" t="str">
        <f t="shared" si="24"/>
        <v/>
      </c>
      <c r="S115" s="578" t="str">
        <f t="shared" si="25"/>
        <v/>
      </c>
      <c r="U115" s="578" t="str">
        <f t="shared" si="26"/>
        <v/>
      </c>
      <c r="W115" s="578" t="str">
        <f t="shared" si="27"/>
        <v/>
      </c>
      <c r="Y115" s="578" t="str">
        <f t="shared" si="28"/>
        <v/>
      </c>
      <c r="AA115" s="578" t="str">
        <f t="shared" si="29"/>
        <v/>
      </c>
      <c r="AC115" s="578" t="str">
        <f t="shared" si="30"/>
        <v/>
      </c>
      <c r="AE115" s="578" t="str">
        <f t="shared" si="31"/>
        <v/>
      </c>
      <c r="AG115" s="578" t="str">
        <f t="shared" si="32"/>
        <v/>
      </c>
      <c r="AI115" s="578" t="str">
        <f t="shared" si="33"/>
        <v/>
      </c>
      <c r="AK115" s="578" t="str">
        <f t="shared" si="34"/>
        <v/>
      </c>
      <c r="AM115" s="578" t="str">
        <f t="shared" si="35"/>
        <v/>
      </c>
      <c r="AO115" s="578" t="str">
        <f t="shared" si="36"/>
        <v/>
      </c>
      <c r="AQ115" s="578" t="str">
        <f t="shared" si="37"/>
        <v/>
      </c>
    </row>
    <row r="116" spans="5:43" s="756" customFormat="1">
      <c r="E116" s="578" t="str">
        <f t="shared" si="19"/>
        <v/>
      </c>
      <c r="G116" s="578" t="str">
        <f t="shared" si="19"/>
        <v/>
      </c>
      <c r="I116" s="578" t="str">
        <f t="shared" si="20"/>
        <v/>
      </c>
      <c r="K116" s="578" t="str">
        <f t="shared" si="21"/>
        <v/>
      </c>
      <c r="M116" s="578" t="str">
        <f t="shared" si="22"/>
        <v/>
      </c>
      <c r="O116" s="578" t="str">
        <f t="shared" si="23"/>
        <v/>
      </c>
      <c r="Q116" s="578" t="str">
        <f t="shared" si="24"/>
        <v/>
      </c>
      <c r="S116" s="578" t="str">
        <f t="shared" si="25"/>
        <v/>
      </c>
      <c r="U116" s="578" t="str">
        <f t="shared" si="26"/>
        <v/>
      </c>
      <c r="W116" s="578" t="str">
        <f t="shared" si="27"/>
        <v/>
      </c>
      <c r="Y116" s="578" t="str">
        <f t="shared" si="28"/>
        <v/>
      </c>
      <c r="AA116" s="578" t="str">
        <f t="shared" si="29"/>
        <v/>
      </c>
      <c r="AC116" s="578" t="str">
        <f t="shared" si="30"/>
        <v/>
      </c>
      <c r="AE116" s="578" t="str">
        <f t="shared" si="31"/>
        <v/>
      </c>
      <c r="AG116" s="578" t="str">
        <f t="shared" si="32"/>
        <v/>
      </c>
      <c r="AI116" s="578" t="str">
        <f t="shared" si="33"/>
        <v/>
      </c>
      <c r="AK116" s="578" t="str">
        <f t="shared" si="34"/>
        <v/>
      </c>
      <c r="AM116" s="578" t="str">
        <f t="shared" si="35"/>
        <v/>
      </c>
      <c r="AO116" s="578" t="str">
        <f t="shared" si="36"/>
        <v/>
      </c>
      <c r="AQ116" s="578" t="str">
        <f t="shared" si="37"/>
        <v/>
      </c>
    </row>
    <row r="117" spans="5:43" s="756" customFormat="1">
      <c r="E117" s="578" t="str">
        <f t="shared" si="19"/>
        <v/>
      </c>
      <c r="G117" s="578" t="str">
        <f t="shared" si="19"/>
        <v/>
      </c>
      <c r="I117" s="578" t="str">
        <f t="shared" si="20"/>
        <v/>
      </c>
      <c r="K117" s="578" t="str">
        <f t="shared" si="21"/>
        <v/>
      </c>
      <c r="M117" s="578" t="str">
        <f t="shared" si="22"/>
        <v/>
      </c>
      <c r="O117" s="578" t="str">
        <f t="shared" si="23"/>
        <v/>
      </c>
      <c r="Q117" s="578" t="str">
        <f t="shared" si="24"/>
        <v/>
      </c>
      <c r="S117" s="578" t="str">
        <f t="shared" si="25"/>
        <v/>
      </c>
      <c r="U117" s="578" t="str">
        <f t="shared" si="26"/>
        <v/>
      </c>
      <c r="W117" s="578" t="str">
        <f t="shared" si="27"/>
        <v/>
      </c>
      <c r="Y117" s="578" t="str">
        <f t="shared" si="28"/>
        <v/>
      </c>
      <c r="AA117" s="578" t="str">
        <f t="shared" si="29"/>
        <v/>
      </c>
      <c r="AC117" s="578" t="str">
        <f t="shared" si="30"/>
        <v/>
      </c>
      <c r="AE117" s="578" t="str">
        <f t="shared" si="31"/>
        <v/>
      </c>
      <c r="AG117" s="578" t="str">
        <f t="shared" si="32"/>
        <v/>
      </c>
      <c r="AI117" s="578" t="str">
        <f t="shared" si="33"/>
        <v/>
      </c>
      <c r="AK117" s="578" t="str">
        <f t="shared" si="34"/>
        <v/>
      </c>
      <c r="AM117" s="578" t="str">
        <f t="shared" si="35"/>
        <v/>
      </c>
      <c r="AO117" s="578" t="str">
        <f t="shared" si="36"/>
        <v/>
      </c>
      <c r="AQ117" s="578" t="str">
        <f t="shared" si="37"/>
        <v/>
      </c>
    </row>
    <row r="118" spans="5:43" s="756" customFormat="1">
      <c r="E118" s="578" t="str">
        <f t="shared" si="19"/>
        <v/>
      </c>
      <c r="G118" s="578" t="str">
        <f t="shared" si="19"/>
        <v/>
      </c>
      <c r="I118" s="578" t="str">
        <f t="shared" si="20"/>
        <v/>
      </c>
      <c r="K118" s="578" t="str">
        <f t="shared" si="21"/>
        <v/>
      </c>
      <c r="M118" s="578" t="str">
        <f t="shared" si="22"/>
        <v/>
      </c>
      <c r="O118" s="578" t="str">
        <f t="shared" si="23"/>
        <v/>
      </c>
      <c r="Q118" s="578" t="str">
        <f t="shared" si="24"/>
        <v/>
      </c>
      <c r="S118" s="578" t="str">
        <f t="shared" si="25"/>
        <v/>
      </c>
      <c r="U118" s="578" t="str">
        <f t="shared" si="26"/>
        <v/>
      </c>
      <c r="W118" s="578" t="str">
        <f t="shared" si="27"/>
        <v/>
      </c>
      <c r="Y118" s="578" t="str">
        <f t="shared" si="28"/>
        <v/>
      </c>
      <c r="AA118" s="578" t="str">
        <f t="shared" si="29"/>
        <v/>
      </c>
      <c r="AC118" s="578" t="str">
        <f t="shared" si="30"/>
        <v/>
      </c>
      <c r="AE118" s="578" t="str">
        <f t="shared" si="31"/>
        <v/>
      </c>
      <c r="AG118" s="578" t="str">
        <f t="shared" si="32"/>
        <v/>
      </c>
      <c r="AI118" s="578" t="str">
        <f t="shared" si="33"/>
        <v/>
      </c>
      <c r="AK118" s="578" t="str">
        <f t="shared" si="34"/>
        <v/>
      </c>
      <c r="AM118" s="578" t="str">
        <f t="shared" si="35"/>
        <v/>
      </c>
      <c r="AO118" s="578" t="str">
        <f t="shared" si="36"/>
        <v/>
      </c>
      <c r="AQ118" s="578" t="str">
        <f t="shared" si="37"/>
        <v/>
      </c>
    </row>
    <row r="119" spans="5:43" s="756" customFormat="1">
      <c r="E119" s="578" t="str">
        <f t="shared" si="19"/>
        <v/>
      </c>
      <c r="G119" s="578" t="str">
        <f t="shared" si="19"/>
        <v/>
      </c>
      <c r="I119" s="578" t="str">
        <f t="shared" si="20"/>
        <v/>
      </c>
      <c r="K119" s="578" t="str">
        <f t="shared" si="21"/>
        <v/>
      </c>
      <c r="M119" s="578" t="str">
        <f t="shared" si="22"/>
        <v/>
      </c>
      <c r="O119" s="578" t="str">
        <f t="shared" si="23"/>
        <v/>
      </c>
      <c r="Q119" s="578" t="str">
        <f t="shared" si="24"/>
        <v/>
      </c>
      <c r="S119" s="578" t="str">
        <f t="shared" si="25"/>
        <v/>
      </c>
      <c r="U119" s="578" t="str">
        <f t="shared" si="26"/>
        <v/>
      </c>
      <c r="W119" s="578" t="str">
        <f t="shared" si="27"/>
        <v/>
      </c>
      <c r="Y119" s="578" t="str">
        <f t="shared" si="28"/>
        <v/>
      </c>
      <c r="AA119" s="578" t="str">
        <f t="shared" si="29"/>
        <v/>
      </c>
      <c r="AC119" s="578" t="str">
        <f t="shared" si="30"/>
        <v/>
      </c>
      <c r="AE119" s="578" t="str">
        <f t="shared" si="31"/>
        <v/>
      </c>
      <c r="AG119" s="578" t="str">
        <f t="shared" si="32"/>
        <v/>
      </c>
      <c r="AI119" s="578" t="str">
        <f t="shared" si="33"/>
        <v/>
      </c>
      <c r="AK119" s="578" t="str">
        <f t="shared" si="34"/>
        <v/>
      </c>
      <c r="AM119" s="578" t="str">
        <f t="shared" si="35"/>
        <v/>
      </c>
      <c r="AO119" s="578" t="str">
        <f t="shared" si="36"/>
        <v/>
      </c>
      <c r="AQ119" s="578" t="str">
        <f t="shared" si="37"/>
        <v/>
      </c>
    </row>
    <row r="120" spans="5:43" s="756" customFormat="1">
      <c r="E120" s="578" t="str">
        <f t="shared" si="19"/>
        <v/>
      </c>
      <c r="G120" s="578" t="str">
        <f t="shared" si="19"/>
        <v/>
      </c>
      <c r="I120" s="578" t="str">
        <f t="shared" si="20"/>
        <v/>
      </c>
      <c r="K120" s="578" t="str">
        <f t="shared" si="21"/>
        <v/>
      </c>
      <c r="M120" s="578" t="str">
        <f t="shared" si="22"/>
        <v/>
      </c>
      <c r="O120" s="578" t="str">
        <f t="shared" si="23"/>
        <v/>
      </c>
      <c r="Q120" s="578" t="str">
        <f t="shared" si="24"/>
        <v/>
      </c>
      <c r="S120" s="578" t="str">
        <f t="shared" si="25"/>
        <v/>
      </c>
      <c r="U120" s="578" t="str">
        <f t="shared" si="26"/>
        <v/>
      </c>
      <c r="W120" s="578" t="str">
        <f t="shared" si="27"/>
        <v/>
      </c>
      <c r="Y120" s="578" t="str">
        <f t="shared" si="28"/>
        <v/>
      </c>
      <c r="AA120" s="578" t="str">
        <f t="shared" si="29"/>
        <v/>
      </c>
      <c r="AC120" s="578" t="str">
        <f t="shared" si="30"/>
        <v/>
      </c>
      <c r="AE120" s="578" t="str">
        <f t="shared" si="31"/>
        <v/>
      </c>
      <c r="AG120" s="578" t="str">
        <f t="shared" si="32"/>
        <v/>
      </c>
      <c r="AI120" s="578" t="str">
        <f t="shared" si="33"/>
        <v/>
      </c>
      <c r="AK120" s="578" t="str">
        <f t="shared" si="34"/>
        <v/>
      </c>
      <c r="AM120" s="578" t="str">
        <f t="shared" si="35"/>
        <v/>
      </c>
      <c r="AO120" s="578" t="str">
        <f t="shared" si="36"/>
        <v/>
      </c>
      <c r="AQ120" s="578" t="str">
        <f t="shared" si="37"/>
        <v/>
      </c>
    </row>
    <row r="121" spans="5:43" s="756" customFormat="1">
      <c r="E121" s="578" t="str">
        <f t="shared" si="19"/>
        <v/>
      </c>
      <c r="G121" s="578" t="str">
        <f t="shared" si="19"/>
        <v/>
      </c>
      <c r="I121" s="578" t="str">
        <f t="shared" si="20"/>
        <v/>
      </c>
      <c r="K121" s="578" t="str">
        <f t="shared" si="21"/>
        <v/>
      </c>
      <c r="M121" s="578" t="str">
        <f t="shared" si="22"/>
        <v/>
      </c>
      <c r="O121" s="578" t="str">
        <f t="shared" si="23"/>
        <v/>
      </c>
      <c r="Q121" s="578" t="str">
        <f t="shared" si="24"/>
        <v/>
      </c>
      <c r="S121" s="578" t="str">
        <f t="shared" si="25"/>
        <v/>
      </c>
      <c r="U121" s="578" t="str">
        <f t="shared" si="26"/>
        <v/>
      </c>
      <c r="W121" s="578" t="str">
        <f t="shared" si="27"/>
        <v/>
      </c>
      <c r="Y121" s="578" t="str">
        <f t="shared" si="28"/>
        <v/>
      </c>
      <c r="AA121" s="578" t="str">
        <f t="shared" si="29"/>
        <v/>
      </c>
      <c r="AC121" s="578" t="str">
        <f t="shared" si="30"/>
        <v/>
      </c>
      <c r="AE121" s="578" t="str">
        <f t="shared" si="31"/>
        <v/>
      </c>
      <c r="AG121" s="578" t="str">
        <f t="shared" si="32"/>
        <v/>
      </c>
      <c r="AI121" s="578" t="str">
        <f t="shared" si="33"/>
        <v/>
      </c>
      <c r="AK121" s="578" t="str">
        <f t="shared" si="34"/>
        <v/>
      </c>
      <c r="AM121" s="578" t="str">
        <f t="shared" si="35"/>
        <v/>
      </c>
      <c r="AO121" s="578" t="str">
        <f t="shared" si="36"/>
        <v/>
      </c>
      <c r="AQ121" s="578" t="str">
        <f t="shared" si="37"/>
        <v/>
      </c>
    </row>
    <row r="122" spans="5:43" s="756" customFormat="1">
      <c r="E122" s="578" t="str">
        <f t="shared" si="19"/>
        <v/>
      </c>
      <c r="G122" s="578" t="str">
        <f t="shared" si="19"/>
        <v/>
      </c>
      <c r="I122" s="578" t="str">
        <f t="shared" si="20"/>
        <v/>
      </c>
      <c r="K122" s="578" t="str">
        <f t="shared" si="21"/>
        <v/>
      </c>
      <c r="M122" s="578" t="str">
        <f t="shared" si="22"/>
        <v/>
      </c>
      <c r="O122" s="578" t="str">
        <f t="shared" si="23"/>
        <v/>
      </c>
      <c r="Q122" s="578" t="str">
        <f t="shared" si="24"/>
        <v/>
      </c>
      <c r="S122" s="578" t="str">
        <f t="shared" si="25"/>
        <v/>
      </c>
      <c r="U122" s="578" t="str">
        <f t="shared" si="26"/>
        <v/>
      </c>
      <c r="W122" s="578" t="str">
        <f t="shared" si="27"/>
        <v/>
      </c>
      <c r="Y122" s="578" t="str">
        <f t="shared" si="28"/>
        <v/>
      </c>
      <c r="AA122" s="578" t="str">
        <f t="shared" si="29"/>
        <v/>
      </c>
      <c r="AC122" s="578" t="str">
        <f t="shared" si="30"/>
        <v/>
      </c>
      <c r="AE122" s="578" t="str">
        <f t="shared" si="31"/>
        <v/>
      </c>
      <c r="AG122" s="578" t="str">
        <f t="shared" si="32"/>
        <v/>
      </c>
      <c r="AI122" s="578" t="str">
        <f t="shared" si="33"/>
        <v/>
      </c>
      <c r="AK122" s="578" t="str">
        <f t="shared" si="34"/>
        <v/>
      </c>
      <c r="AM122" s="578" t="str">
        <f t="shared" si="35"/>
        <v/>
      </c>
      <c r="AO122" s="578" t="str">
        <f t="shared" si="36"/>
        <v/>
      </c>
      <c r="AQ122" s="578" t="str">
        <f t="shared" si="37"/>
        <v/>
      </c>
    </row>
    <row r="123" spans="5:43" s="756" customFormat="1">
      <c r="E123" s="578" t="str">
        <f t="shared" si="19"/>
        <v/>
      </c>
      <c r="G123" s="578" t="str">
        <f t="shared" si="19"/>
        <v/>
      </c>
      <c r="I123" s="578" t="str">
        <f t="shared" si="20"/>
        <v/>
      </c>
      <c r="K123" s="578" t="str">
        <f t="shared" si="21"/>
        <v/>
      </c>
      <c r="M123" s="578" t="str">
        <f t="shared" si="22"/>
        <v/>
      </c>
      <c r="O123" s="578" t="str">
        <f t="shared" si="23"/>
        <v/>
      </c>
      <c r="Q123" s="578" t="str">
        <f t="shared" si="24"/>
        <v/>
      </c>
      <c r="S123" s="578" t="str">
        <f t="shared" si="25"/>
        <v/>
      </c>
      <c r="U123" s="578" t="str">
        <f t="shared" si="26"/>
        <v/>
      </c>
      <c r="W123" s="578" t="str">
        <f t="shared" si="27"/>
        <v/>
      </c>
      <c r="Y123" s="578" t="str">
        <f t="shared" si="28"/>
        <v/>
      </c>
      <c r="AA123" s="578" t="str">
        <f t="shared" si="29"/>
        <v/>
      </c>
      <c r="AC123" s="578" t="str">
        <f t="shared" si="30"/>
        <v/>
      </c>
      <c r="AE123" s="578" t="str">
        <f t="shared" si="31"/>
        <v/>
      </c>
      <c r="AG123" s="578" t="str">
        <f t="shared" si="32"/>
        <v/>
      </c>
      <c r="AI123" s="578" t="str">
        <f t="shared" si="33"/>
        <v/>
      </c>
      <c r="AK123" s="578" t="str">
        <f t="shared" si="34"/>
        <v/>
      </c>
      <c r="AM123" s="578" t="str">
        <f t="shared" si="35"/>
        <v/>
      </c>
      <c r="AO123" s="578" t="str">
        <f t="shared" si="36"/>
        <v/>
      </c>
      <c r="AQ123" s="578" t="str">
        <f t="shared" si="37"/>
        <v/>
      </c>
    </row>
    <row r="124" spans="5:43" s="756" customFormat="1">
      <c r="E124" s="578" t="str">
        <f t="shared" si="19"/>
        <v/>
      </c>
      <c r="G124" s="578" t="str">
        <f t="shared" si="19"/>
        <v/>
      </c>
      <c r="I124" s="578" t="str">
        <f t="shared" si="20"/>
        <v/>
      </c>
      <c r="K124" s="578" t="str">
        <f t="shared" si="21"/>
        <v/>
      </c>
      <c r="M124" s="578" t="str">
        <f t="shared" si="22"/>
        <v/>
      </c>
      <c r="O124" s="578" t="str">
        <f t="shared" si="23"/>
        <v/>
      </c>
      <c r="Q124" s="578" t="str">
        <f t="shared" si="24"/>
        <v/>
      </c>
      <c r="S124" s="578" t="str">
        <f t="shared" si="25"/>
        <v/>
      </c>
      <c r="U124" s="578" t="str">
        <f t="shared" si="26"/>
        <v/>
      </c>
      <c r="W124" s="578" t="str">
        <f t="shared" si="27"/>
        <v/>
      </c>
      <c r="Y124" s="578" t="str">
        <f t="shared" si="28"/>
        <v/>
      </c>
      <c r="AA124" s="578" t="str">
        <f t="shared" si="29"/>
        <v/>
      </c>
      <c r="AC124" s="578" t="str">
        <f t="shared" si="30"/>
        <v/>
      </c>
      <c r="AE124" s="578" t="str">
        <f t="shared" si="31"/>
        <v/>
      </c>
      <c r="AG124" s="578" t="str">
        <f t="shared" si="32"/>
        <v/>
      </c>
      <c r="AI124" s="578" t="str">
        <f t="shared" si="33"/>
        <v/>
      </c>
      <c r="AK124" s="578" t="str">
        <f t="shared" si="34"/>
        <v/>
      </c>
      <c r="AM124" s="578" t="str">
        <f t="shared" si="35"/>
        <v/>
      </c>
      <c r="AO124" s="578" t="str">
        <f t="shared" si="36"/>
        <v/>
      </c>
      <c r="AQ124" s="578" t="str">
        <f t="shared" si="37"/>
        <v/>
      </c>
    </row>
    <row r="125" spans="5:43" s="756" customFormat="1">
      <c r="E125" s="578" t="str">
        <f t="shared" si="19"/>
        <v/>
      </c>
      <c r="G125" s="578" t="str">
        <f t="shared" si="19"/>
        <v/>
      </c>
      <c r="I125" s="578" t="str">
        <f t="shared" si="20"/>
        <v/>
      </c>
      <c r="K125" s="578" t="str">
        <f t="shared" si="21"/>
        <v/>
      </c>
      <c r="M125" s="578" t="str">
        <f t="shared" si="22"/>
        <v/>
      </c>
      <c r="O125" s="578" t="str">
        <f t="shared" si="23"/>
        <v/>
      </c>
      <c r="Q125" s="578" t="str">
        <f t="shared" si="24"/>
        <v/>
      </c>
      <c r="S125" s="578" t="str">
        <f t="shared" si="25"/>
        <v/>
      </c>
      <c r="U125" s="578" t="str">
        <f t="shared" si="26"/>
        <v/>
      </c>
      <c r="W125" s="578" t="str">
        <f t="shared" si="27"/>
        <v/>
      </c>
      <c r="Y125" s="578" t="str">
        <f t="shared" si="28"/>
        <v/>
      </c>
      <c r="AA125" s="578" t="str">
        <f t="shared" si="29"/>
        <v/>
      </c>
      <c r="AC125" s="578" t="str">
        <f t="shared" si="30"/>
        <v/>
      </c>
      <c r="AE125" s="578" t="str">
        <f t="shared" si="31"/>
        <v/>
      </c>
      <c r="AG125" s="578" t="str">
        <f t="shared" si="32"/>
        <v/>
      </c>
      <c r="AI125" s="578" t="str">
        <f t="shared" si="33"/>
        <v/>
      </c>
      <c r="AK125" s="578" t="str">
        <f t="shared" si="34"/>
        <v/>
      </c>
      <c r="AM125" s="578" t="str">
        <f t="shared" si="35"/>
        <v/>
      </c>
      <c r="AO125" s="578" t="str">
        <f t="shared" si="36"/>
        <v/>
      </c>
      <c r="AQ125" s="578" t="str">
        <f t="shared" si="37"/>
        <v/>
      </c>
    </row>
    <row r="126" spans="5:43" s="756" customFormat="1">
      <c r="E126" s="578" t="str">
        <f t="shared" si="19"/>
        <v/>
      </c>
      <c r="G126" s="578" t="str">
        <f t="shared" si="19"/>
        <v/>
      </c>
      <c r="I126" s="578" t="str">
        <f t="shared" si="20"/>
        <v/>
      </c>
      <c r="K126" s="578" t="str">
        <f t="shared" si="21"/>
        <v/>
      </c>
      <c r="M126" s="578" t="str">
        <f t="shared" si="22"/>
        <v/>
      </c>
      <c r="O126" s="578" t="str">
        <f t="shared" si="23"/>
        <v/>
      </c>
      <c r="Q126" s="578" t="str">
        <f t="shared" si="24"/>
        <v/>
      </c>
      <c r="S126" s="578" t="str">
        <f t="shared" si="25"/>
        <v/>
      </c>
      <c r="U126" s="578" t="str">
        <f t="shared" si="26"/>
        <v/>
      </c>
      <c r="W126" s="578" t="str">
        <f t="shared" si="27"/>
        <v/>
      </c>
      <c r="Y126" s="578" t="str">
        <f t="shared" si="28"/>
        <v/>
      </c>
      <c r="AA126" s="578" t="str">
        <f t="shared" si="29"/>
        <v/>
      </c>
      <c r="AC126" s="578" t="str">
        <f t="shared" si="30"/>
        <v/>
      </c>
      <c r="AE126" s="578" t="str">
        <f t="shared" si="31"/>
        <v/>
      </c>
      <c r="AG126" s="578" t="str">
        <f t="shared" si="32"/>
        <v/>
      </c>
      <c r="AI126" s="578" t="str">
        <f t="shared" si="33"/>
        <v/>
      </c>
      <c r="AK126" s="578" t="str">
        <f t="shared" si="34"/>
        <v/>
      </c>
      <c r="AM126" s="578" t="str">
        <f t="shared" si="35"/>
        <v/>
      </c>
      <c r="AO126" s="578" t="str">
        <f t="shared" si="36"/>
        <v/>
      </c>
      <c r="AQ126" s="578" t="str">
        <f t="shared" si="37"/>
        <v/>
      </c>
    </row>
    <row r="127" spans="5:43" s="756" customFormat="1">
      <c r="E127" s="578" t="str">
        <f t="shared" si="19"/>
        <v/>
      </c>
      <c r="G127" s="578" t="str">
        <f t="shared" si="19"/>
        <v/>
      </c>
      <c r="I127" s="578" t="str">
        <f t="shared" si="20"/>
        <v/>
      </c>
      <c r="K127" s="578" t="str">
        <f t="shared" si="21"/>
        <v/>
      </c>
      <c r="M127" s="578" t="str">
        <f t="shared" si="22"/>
        <v/>
      </c>
      <c r="O127" s="578" t="str">
        <f t="shared" si="23"/>
        <v/>
      </c>
      <c r="Q127" s="578" t="str">
        <f t="shared" si="24"/>
        <v/>
      </c>
      <c r="S127" s="578" t="str">
        <f t="shared" si="25"/>
        <v/>
      </c>
      <c r="U127" s="578" t="str">
        <f t="shared" si="26"/>
        <v/>
      </c>
      <c r="W127" s="578" t="str">
        <f t="shared" si="27"/>
        <v/>
      </c>
      <c r="Y127" s="578" t="str">
        <f t="shared" si="28"/>
        <v/>
      </c>
      <c r="AA127" s="578" t="str">
        <f t="shared" si="29"/>
        <v/>
      </c>
      <c r="AC127" s="578" t="str">
        <f t="shared" si="30"/>
        <v/>
      </c>
      <c r="AE127" s="578" t="str">
        <f t="shared" si="31"/>
        <v/>
      </c>
      <c r="AG127" s="578" t="str">
        <f t="shared" si="32"/>
        <v/>
      </c>
      <c r="AI127" s="578" t="str">
        <f t="shared" si="33"/>
        <v/>
      </c>
      <c r="AK127" s="578" t="str">
        <f t="shared" si="34"/>
        <v/>
      </c>
      <c r="AM127" s="578" t="str">
        <f t="shared" si="35"/>
        <v/>
      </c>
      <c r="AO127" s="578" t="str">
        <f t="shared" si="36"/>
        <v/>
      </c>
      <c r="AQ127" s="578" t="str">
        <f t="shared" si="37"/>
        <v/>
      </c>
    </row>
    <row r="128" spans="5:43" s="756" customFormat="1">
      <c r="E128" s="578" t="str">
        <f t="shared" si="19"/>
        <v/>
      </c>
      <c r="G128" s="578" t="str">
        <f t="shared" si="19"/>
        <v/>
      </c>
      <c r="I128" s="578" t="str">
        <f t="shared" si="20"/>
        <v/>
      </c>
      <c r="K128" s="578" t="str">
        <f t="shared" si="21"/>
        <v/>
      </c>
      <c r="M128" s="578" t="str">
        <f t="shared" si="22"/>
        <v/>
      </c>
      <c r="O128" s="578" t="str">
        <f t="shared" si="23"/>
        <v/>
      </c>
      <c r="Q128" s="578" t="str">
        <f t="shared" si="24"/>
        <v/>
      </c>
      <c r="S128" s="578" t="str">
        <f t="shared" si="25"/>
        <v/>
      </c>
      <c r="U128" s="578" t="str">
        <f t="shared" si="26"/>
        <v/>
      </c>
      <c r="W128" s="578" t="str">
        <f t="shared" si="27"/>
        <v/>
      </c>
      <c r="Y128" s="578" t="str">
        <f t="shared" si="28"/>
        <v/>
      </c>
      <c r="AA128" s="578" t="str">
        <f t="shared" si="29"/>
        <v/>
      </c>
      <c r="AC128" s="578" t="str">
        <f t="shared" si="30"/>
        <v/>
      </c>
      <c r="AE128" s="578" t="str">
        <f t="shared" si="31"/>
        <v/>
      </c>
      <c r="AG128" s="578" t="str">
        <f t="shared" si="32"/>
        <v/>
      </c>
      <c r="AI128" s="578" t="str">
        <f t="shared" si="33"/>
        <v/>
      </c>
      <c r="AK128" s="578" t="str">
        <f t="shared" si="34"/>
        <v/>
      </c>
      <c r="AM128" s="578" t="str">
        <f t="shared" si="35"/>
        <v/>
      </c>
      <c r="AO128" s="578" t="str">
        <f t="shared" si="36"/>
        <v/>
      </c>
      <c r="AQ128" s="578" t="str">
        <f t="shared" si="37"/>
        <v/>
      </c>
    </row>
    <row r="129" spans="5:43" s="756" customFormat="1">
      <c r="E129" s="578" t="str">
        <f t="shared" si="19"/>
        <v/>
      </c>
      <c r="G129" s="578" t="str">
        <f t="shared" si="19"/>
        <v/>
      </c>
      <c r="I129" s="578" t="str">
        <f t="shared" si="20"/>
        <v/>
      </c>
      <c r="K129" s="578" t="str">
        <f t="shared" si="21"/>
        <v/>
      </c>
      <c r="M129" s="578" t="str">
        <f t="shared" si="22"/>
        <v/>
      </c>
      <c r="O129" s="578" t="str">
        <f t="shared" si="23"/>
        <v/>
      </c>
      <c r="Q129" s="578" t="str">
        <f t="shared" si="24"/>
        <v/>
      </c>
      <c r="S129" s="578" t="str">
        <f t="shared" si="25"/>
        <v/>
      </c>
      <c r="U129" s="578" t="str">
        <f t="shared" si="26"/>
        <v/>
      </c>
      <c r="W129" s="578" t="str">
        <f t="shared" si="27"/>
        <v/>
      </c>
      <c r="Y129" s="578" t="str">
        <f t="shared" si="28"/>
        <v/>
      </c>
      <c r="AA129" s="578" t="str">
        <f t="shared" si="29"/>
        <v/>
      </c>
      <c r="AC129" s="578" t="str">
        <f t="shared" si="30"/>
        <v/>
      </c>
      <c r="AE129" s="578" t="str">
        <f t="shared" si="31"/>
        <v/>
      </c>
      <c r="AG129" s="578" t="str">
        <f t="shared" si="32"/>
        <v/>
      </c>
      <c r="AI129" s="578" t="str">
        <f t="shared" si="33"/>
        <v/>
      </c>
      <c r="AK129" s="578" t="str">
        <f t="shared" si="34"/>
        <v/>
      </c>
      <c r="AM129" s="578" t="str">
        <f t="shared" si="35"/>
        <v/>
      </c>
      <c r="AO129" s="578" t="str">
        <f t="shared" si="36"/>
        <v/>
      </c>
      <c r="AQ129" s="578" t="str">
        <f t="shared" si="37"/>
        <v/>
      </c>
    </row>
    <row r="130" spans="5:43" s="756" customFormat="1">
      <c r="E130" s="578" t="str">
        <f t="shared" si="19"/>
        <v/>
      </c>
      <c r="G130" s="578" t="str">
        <f t="shared" si="19"/>
        <v/>
      </c>
      <c r="I130" s="578" t="str">
        <f t="shared" si="20"/>
        <v/>
      </c>
      <c r="K130" s="578" t="str">
        <f t="shared" si="21"/>
        <v/>
      </c>
      <c r="M130" s="578" t="str">
        <f t="shared" si="22"/>
        <v/>
      </c>
      <c r="O130" s="578" t="str">
        <f t="shared" si="23"/>
        <v/>
      </c>
      <c r="Q130" s="578" t="str">
        <f t="shared" si="24"/>
        <v/>
      </c>
      <c r="S130" s="578" t="str">
        <f t="shared" si="25"/>
        <v/>
      </c>
      <c r="U130" s="578" t="str">
        <f t="shared" si="26"/>
        <v/>
      </c>
      <c r="W130" s="578" t="str">
        <f t="shared" si="27"/>
        <v/>
      </c>
      <c r="Y130" s="578" t="str">
        <f t="shared" si="28"/>
        <v/>
      </c>
      <c r="AA130" s="578" t="str">
        <f t="shared" si="29"/>
        <v/>
      </c>
      <c r="AC130" s="578" t="str">
        <f t="shared" si="30"/>
        <v/>
      </c>
      <c r="AE130" s="578" t="str">
        <f t="shared" si="31"/>
        <v/>
      </c>
      <c r="AG130" s="578" t="str">
        <f t="shared" si="32"/>
        <v/>
      </c>
      <c r="AI130" s="578" t="str">
        <f t="shared" si="33"/>
        <v/>
      </c>
      <c r="AK130" s="578" t="str">
        <f t="shared" si="34"/>
        <v/>
      </c>
      <c r="AM130" s="578" t="str">
        <f t="shared" si="35"/>
        <v/>
      </c>
      <c r="AO130" s="578" t="str">
        <f t="shared" si="36"/>
        <v/>
      </c>
      <c r="AQ130" s="578" t="str">
        <f t="shared" si="37"/>
        <v/>
      </c>
    </row>
    <row r="131" spans="5:43" s="756" customFormat="1">
      <c r="E131" s="578" t="str">
        <f t="shared" si="19"/>
        <v/>
      </c>
      <c r="G131" s="578" t="str">
        <f t="shared" si="19"/>
        <v/>
      </c>
      <c r="I131" s="578" t="str">
        <f t="shared" si="20"/>
        <v/>
      </c>
      <c r="K131" s="578" t="str">
        <f t="shared" si="21"/>
        <v/>
      </c>
      <c r="M131" s="578" t="str">
        <f t="shared" si="22"/>
        <v/>
      </c>
      <c r="O131" s="578" t="str">
        <f t="shared" si="23"/>
        <v/>
      </c>
      <c r="Q131" s="578" t="str">
        <f t="shared" si="24"/>
        <v/>
      </c>
      <c r="S131" s="578" t="str">
        <f t="shared" si="25"/>
        <v/>
      </c>
      <c r="U131" s="578" t="str">
        <f t="shared" si="26"/>
        <v/>
      </c>
      <c r="W131" s="578" t="str">
        <f t="shared" si="27"/>
        <v/>
      </c>
      <c r="Y131" s="578" t="str">
        <f t="shared" si="28"/>
        <v/>
      </c>
      <c r="AA131" s="578" t="str">
        <f t="shared" si="29"/>
        <v/>
      </c>
      <c r="AC131" s="578" t="str">
        <f t="shared" si="30"/>
        <v/>
      </c>
      <c r="AE131" s="578" t="str">
        <f t="shared" si="31"/>
        <v/>
      </c>
      <c r="AG131" s="578" t="str">
        <f t="shared" si="32"/>
        <v/>
      </c>
      <c r="AI131" s="578" t="str">
        <f t="shared" si="33"/>
        <v/>
      </c>
      <c r="AK131" s="578" t="str">
        <f t="shared" si="34"/>
        <v/>
      </c>
      <c r="AM131" s="578" t="str">
        <f t="shared" si="35"/>
        <v/>
      </c>
      <c r="AO131" s="578" t="str">
        <f t="shared" si="36"/>
        <v/>
      </c>
      <c r="AQ131" s="578" t="str">
        <f t="shared" si="37"/>
        <v/>
      </c>
    </row>
    <row r="132" spans="5:43" s="756" customFormat="1">
      <c r="E132" s="578" t="str">
        <f t="shared" si="19"/>
        <v/>
      </c>
      <c r="G132" s="578" t="str">
        <f t="shared" si="19"/>
        <v/>
      </c>
      <c r="I132" s="578" t="str">
        <f t="shared" si="20"/>
        <v/>
      </c>
      <c r="K132" s="578" t="str">
        <f t="shared" si="21"/>
        <v/>
      </c>
      <c r="M132" s="578" t="str">
        <f t="shared" si="22"/>
        <v/>
      </c>
      <c r="O132" s="578" t="str">
        <f t="shared" si="23"/>
        <v/>
      </c>
      <c r="Q132" s="578" t="str">
        <f t="shared" si="24"/>
        <v/>
      </c>
      <c r="S132" s="578" t="str">
        <f t="shared" si="25"/>
        <v/>
      </c>
      <c r="U132" s="578" t="str">
        <f t="shared" si="26"/>
        <v/>
      </c>
      <c r="W132" s="578" t="str">
        <f t="shared" si="27"/>
        <v/>
      </c>
      <c r="Y132" s="578" t="str">
        <f t="shared" si="28"/>
        <v/>
      </c>
      <c r="AA132" s="578" t="str">
        <f t="shared" si="29"/>
        <v/>
      </c>
      <c r="AC132" s="578" t="str">
        <f t="shared" si="30"/>
        <v/>
      </c>
      <c r="AE132" s="578" t="str">
        <f t="shared" si="31"/>
        <v/>
      </c>
      <c r="AG132" s="578" t="str">
        <f t="shared" si="32"/>
        <v/>
      </c>
      <c r="AI132" s="578" t="str">
        <f t="shared" si="33"/>
        <v/>
      </c>
      <c r="AK132" s="578" t="str">
        <f t="shared" si="34"/>
        <v/>
      </c>
      <c r="AM132" s="578" t="str">
        <f t="shared" si="35"/>
        <v/>
      </c>
      <c r="AO132" s="578" t="str">
        <f t="shared" si="36"/>
        <v/>
      </c>
      <c r="AQ132" s="578" t="str">
        <f t="shared" si="37"/>
        <v/>
      </c>
    </row>
    <row r="133" spans="5:43" s="756" customFormat="1">
      <c r="E133" s="578" t="str">
        <f t="shared" si="19"/>
        <v/>
      </c>
      <c r="G133" s="578" t="str">
        <f t="shared" si="19"/>
        <v/>
      </c>
      <c r="I133" s="578" t="str">
        <f t="shared" si="20"/>
        <v/>
      </c>
      <c r="K133" s="578" t="str">
        <f t="shared" si="21"/>
        <v/>
      </c>
      <c r="M133" s="578" t="str">
        <f t="shared" si="22"/>
        <v/>
      </c>
      <c r="O133" s="578" t="str">
        <f t="shared" si="23"/>
        <v/>
      </c>
      <c r="Q133" s="578" t="str">
        <f t="shared" si="24"/>
        <v/>
      </c>
      <c r="S133" s="578" t="str">
        <f t="shared" si="25"/>
        <v/>
      </c>
      <c r="U133" s="578" t="str">
        <f t="shared" si="26"/>
        <v/>
      </c>
      <c r="W133" s="578" t="str">
        <f t="shared" si="27"/>
        <v/>
      </c>
      <c r="Y133" s="578" t="str">
        <f t="shared" si="28"/>
        <v/>
      </c>
      <c r="AA133" s="578" t="str">
        <f t="shared" si="29"/>
        <v/>
      </c>
      <c r="AC133" s="578" t="str">
        <f t="shared" si="30"/>
        <v/>
      </c>
      <c r="AE133" s="578" t="str">
        <f t="shared" si="31"/>
        <v/>
      </c>
      <c r="AG133" s="578" t="str">
        <f t="shared" si="32"/>
        <v/>
      </c>
      <c r="AI133" s="578" t="str">
        <f t="shared" si="33"/>
        <v/>
      </c>
      <c r="AK133" s="578" t="str">
        <f t="shared" si="34"/>
        <v/>
      </c>
      <c r="AM133" s="578" t="str">
        <f t="shared" si="35"/>
        <v/>
      </c>
      <c r="AO133" s="578" t="str">
        <f t="shared" si="36"/>
        <v/>
      </c>
      <c r="AQ133" s="578" t="str">
        <f t="shared" si="37"/>
        <v/>
      </c>
    </row>
    <row r="134" spans="5:43" s="756" customFormat="1">
      <c r="E134" s="578" t="str">
        <f t="shared" si="19"/>
        <v/>
      </c>
      <c r="G134" s="578" t="str">
        <f t="shared" si="19"/>
        <v/>
      </c>
      <c r="I134" s="578" t="str">
        <f t="shared" si="20"/>
        <v/>
      </c>
      <c r="K134" s="578" t="str">
        <f t="shared" si="21"/>
        <v/>
      </c>
      <c r="M134" s="578" t="str">
        <f t="shared" si="22"/>
        <v/>
      </c>
      <c r="O134" s="578" t="str">
        <f t="shared" si="23"/>
        <v/>
      </c>
      <c r="Q134" s="578" t="str">
        <f t="shared" si="24"/>
        <v/>
      </c>
      <c r="S134" s="578" t="str">
        <f t="shared" si="25"/>
        <v/>
      </c>
      <c r="U134" s="578" t="str">
        <f t="shared" si="26"/>
        <v/>
      </c>
      <c r="W134" s="578" t="str">
        <f t="shared" si="27"/>
        <v/>
      </c>
      <c r="Y134" s="578" t="str">
        <f t="shared" si="28"/>
        <v/>
      </c>
      <c r="AA134" s="578" t="str">
        <f t="shared" si="29"/>
        <v/>
      </c>
      <c r="AC134" s="578" t="str">
        <f t="shared" si="30"/>
        <v/>
      </c>
      <c r="AE134" s="578" t="str">
        <f t="shared" si="31"/>
        <v/>
      </c>
      <c r="AG134" s="578" t="str">
        <f t="shared" si="32"/>
        <v/>
      </c>
      <c r="AI134" s="578" t="str">
        <f t="shared" si="33"/>
        <v/>
      </c>
      <c r="AK134" s="578" t="str">
        <f t="shared" si="34"/>
        <v/>
      </c>
      <c r="AM134" s="578" t="str">
        <f t="shared" si="35"/>
        <v/>
      </c>
      <c r="AO134" s="578" t="str">
        <f t="shared" si="36"/>
        <v/>
      </c>
      <c r="AQ134" s="578" t="str">
        <f t="shared" si="37"/>
        <v/>
      </c>
    </row>
    <row r="135" spans="5:43" s="756" customFormat="1">
      <c r="E135" s="578" t="str">
        <f t="shared" si="19"/>
        <v/>
      </c>
      <c r="G135" s="578" t="str">
        <f t="shared" si="19"/>
        <v/>
      </c>
      <c r="I135" s="578" t="str">
        <f t="shared" si="20"/>
        <v/>
      </c>
      <c r="K135" s="578" t="str">
        <f t="shared" si="21"/>
        <v/>
      </c>
      <c r="M135" s="578" t="str">
        <f t="shared" si="22"/>
        <v/>
      </c>
      <c r="O135" s="578" t="str">
        <f t="shared" si="23"/>
        <v/>
      </c>
      <c r="Q135" s="578" t="str">
        <f t="shared" si="24"/>
        <v/>
      </c>
      <c r="S135" s="578" t="str">
        <f t="shared" si="25"/>
        <v/>
      </c>
      <c r="U135" s="578" t="str">
        <f t="shared" si="26"/>
        <v/>
      </c>
      <c r="W135" s="578" t="str">
        <f t="shared" si="27"/>
        <v/>
      </c>
      <c r="Y135" s="578" t="str">
        <f t="shared" si="28"/>
        <v/>
      </c>
      <c r="AA135" s="578" t="str">
        <f t="shared" si="29"/>
        <v/>
      </c>
      <c r="AC135" s="578" t="str">
        <f t="shared" si="30"/>
        <v/>
      </c>
      <c r="AE135" s="578" t="str">
        <f t="shared" si="31"/>
        <v/>
      </c>
      <c r="AG135" s="578" t="str">
        <f t="shared" si="32"/>
        <v/>
      </c>
      <c r="AI135" s="578" t="str">
        <f t="shared" si="33"/>
        <v/>
      </c>
      <c r="AK135" s="578" t="str">
        <f t="shared" si="34"/>
        <v/>
      </c>
      <c r="AM135" s="578" t="str">
        <f t="shared" si="35"/>
        <v/>
      </c>
      <c r="AO135" s="578" t="str">
        <f t="shared" si="36"/>
        <v/>
      </c>
      <c r="AQ135" s="578" t="str">
        <f t="shared" si="37"/>
        <v/>
      </c>
    </row>
    <row r="136" spans="5:43" s="756" customFormat="1">
      <c r="E136" s="578" t="str">
        <f t="shared" si="19"/>
        <v/>
      </c>
      <c r="G136" s="578" t="str">
        <f t="shared" si="19"/>
        <v/>
      </c>
      <c r="I136" s="578" t="str">
        <f t="shared" si="20"/>
        <v/>
      </c>
      <c r="K136" s="578" t="str">
        <f t="shared" si="21"/>
        <v/>
      </c>
      <c r="M136" s="578" t="str">
        <f t="shared" si="22"/>
        <v/>
      </c>
      <c r="O136" s="578" t="str">
        <f t="shared" si="23"/>
        <v/>
      </c>
      <c r="Q136" s="578" t="str">
        <f t="shared" si="24"/>
        <v/>
      </c>
      <c r="S136" s="578" t="str">
        <f t="shared" si="25"/>
        <v/>
      </c>
      <c r="U136" s="578" t="str">
        <f t="shared" si="26"/>
        <v/>
      </c>
      <c r="W136" s="578" t="str">
        <f t="shared" si="27"/>
        <v/>
      </c>
      <c r="Y136" s="578" t="str">
        <f t="shared" si="28"/>
        <v/>
      </c>
      <c r="AA136" s="578" t="str">
        <f t="shared" si="29"/>
        <v/>
      </c>
      <c r="AC136" s="578" t="str">
        <f t="shared" si="30"/>
        <v/>
      </c>
      <c r="AE136" s="578" t="str">
        <f t="shared" si="31"/>
        <v/>
      </c>
      <c r="AG136" s="578" t="str">
        <f t="shared" si="32"/>
        <v/>
      </c>
      <c r="AI136" s="578" t="str">
        <f t="shared" si="33"/>
        <v/>
      </c>
      <c r="AK136" s="578" t="str">
        <f t="shared" si="34"/>
        <v/>
      </c>
      <c r="AM136" s="578" t="str">
        <f t="shared" si="35"/>
        <v/>
      </c>
      <c r="AO136" s="578" t="str">
        <f t="shared" si="36"/>
        <v/>
      </c>
      <c r="AQ136" s="578" t="str">
        <f t="shared" si="37"/>
        <v/>
      </c>
    </row>
    <row r="137" spans="5:43" s="756" customFormat="1">
      <c r="E137" s="578" t="str">
        <f t="shared" si="19"/>
        <v/>
      </c>
      <c r="G137" s="578" t="str">
        <f t="shared" si="19"/>
        <v/>
      </c>
      <c r="I137" s="578" t="str">
        <f t="shared" si="20"/>
        <v/>
      </c>
      <c r="K137" s="578" t="str">
        <f t="shared" si="21"/>
        <v/>
      </c>
      <c r="M137" s="578" t="str">
        <f t="shared" si="22"/>
        <v/>
      </c>
      <c r="O137" s="578" t="str">
        <f t="shared" si="23"/>
        <v/>
      </c>
      <c r="Q137" s="578" t="str">
        <f t="shared" si="24"/>
        <v/>
      </c>
      <c r="S137" s="578" t="str">
        <f t="shared" si="25"/>
        <v/>
      </c>
      <c r="U137" s="578" t="str">
        <f t="shared" si="26"/>
        <v/>
      </c>
      <c r="W137" s="578" t="str">
        <f t="shared" si="27"/>
        <v/>
      </c>
      <c r="Y137" s="578" t="str">
        <f t="shared" si="28"/>
        <v/>
      </c>
      <c r="AA137" s="578" t="str">
        <f t="shared" si="29"/>
        <v/>
      </c>
      <c r="AC137" s="578" t="str">
        <f t="shared" si="30"/>
        <v/>
      </c>
      <c r="AE137" s="578" t="str">
        <f t="shared" si="31"/>
        <v/>
      </c>
      <c r="AG137" s="578" t="str">
        <f t="shared" si="32"/>
        <v/>
      </c>
      <c r="AI137" s="578" t="str">
        <f t="shared" si="33"/>
        <v/>
      </c>
      <c r="AK137" s="578" t="str">
        <f t="shared" si="34"/>
        <v/>
      </c>
      <c r="AM137" s="578" t="str">
        <f t="shared" si="35"/>
        <v/>
      </c>
      <c r="AO137" s="578" t="str">
        <f t="shared" si="36"/>
        <v/>
      </c>
      <c r="AQ137" s="578" t="str">
        <f t="shared" si="37"/>
        <v/>
      </c>
    </row>
    <row r="138" spans="5:43" s="756" customFormat="1">
      <c r="E138" s="578" t="str">
        <f t="shared" si="19"/>
        <v/>
      </c>
      <c r="G138" s="578" t="str">
        <f t="shared" si="19"/>
        <v/>
      </c>
      <c r="I138" s="578" t="str">
        <f t="shared" si="20"/>
        <v/>
      </c>
      <c r="K138" s="578" t="str">
        <f t="shared" si="21"/>
        <v/>
      </c>
      <c r="M138" s="578" t="str">
        <f t="shared" si="22"/>
        <v/>
      </c>
      <c r="O138" s="578" t="str">
        <f t="shared" si="23"/>
        <v/>
      </c>
      <c r="Q138" s="578" t="str">
        <f t="shared" si="24"/>
        <v/>
      </c>
      <c r="S138" s="578" t="str">
        <f t="shared" si="25"/>
        <v/>
      </c>
      <c r="U138" s="578" t="str">
        <f t="shared" si="26"/>
        <v/>
      </c>
      <c r="W138" s="578" t="str">
        <f t="shared" si="27"/>
        <v/>
      </c>
      <c r="Y138" s="578" t="str">
        <f t="shared" si="28"/>
        <v/>
      </c>
      <c r="AA138" s="578" t="str">
        <f t="shared" si="29"/>
        <v/>
      </c>
      <c r="AC138" s="578" t="str">
        <f t="shared" si="30"/>
        <v/>
      </c>
      <c r="AE138" s="578" t="str">
        <f t="shared" si="31"/>
        <v/>
      </c>
      <c r="AG138" s="578" t="str">
        <f t="shared" si="32"/>
        <v/>
      </c>
      <c r="AI138" s="578" t="str">
        <f t="shared" si="33"/>
        <v/>
      </c>
      <c r="AK138" s="578" t="str">
        <f t="shared" si="34"/>
        <v/>
      </c>
      <c r="AM138" s="578" t="str">
        <f t="shared" si="35"/>
        <v/>
      </c>
      <c r="AO138" s="578" t="str">
        <f t="shared" si="36"/>
        <v/>
      </c>
      <c r="AQ138" s="578" t="str">
        <f t="shared" si="37"/>
        <v/>
      </c>
    </row>
    <row r="139" spans="5:43" s="756" customFormat="1">
      <c r="E139" s="578" t="str">
        <f t="shared" si="19"/>
        <v/>
      </c>
      <c r="G139" s="578" t="str">
        <f t="shared" si="19"/>
        <v/>
      </c>
      <c r="I139" s="578" t="str">
        <f t="shared" si="20"/>
        <v/>
      </c>
      <c r="K139" s="578" t="str">
        <f t="shared" si="21"/>
        <v/>
      </c>
      <c r="M139" s="578" t="str">
        <f t="shared" si="22"/>
        <v/>
      </c>
      <c r="O139" s="578" t="str">
        <f t="shared" si="23"/>
        <v/>
      </c>
      <c r="Q139" s="578" t="str">
        <f t="shared" si="24"/>
        <v/>
      </c>
      <c r="S139" s="578" t="str">
        <f t="shared" si="25"/>
        <v/>
      </c>
      <c r="U139" s="578" t="str">
        <f t="shared" si="26"/>
        <v/>
      </c>
      <c r="W139" s="578" t="str">
        <f t="shared" si="27"/>
        <v/>
      </c>
      <c r="Y139" s="578" t="str">
        <f t="shared" si="28"/>
        <v/>
      </c>
      <c r="AA139" s="578" t="str">
        <f t="shared" si="29"/>
        <v/>
      </c>
      <c r="AC139" s="578" t="str">
        <f t="shared" si="30"/>
        <v/>
      </c>
      <c r="AE139" s="578" t="str">
        <f t="shared" si="31"/>
        <v/>
      </c>
      <c r="AG139" s="578" t="str">
        <f t="shared" si="32"/>
        <v/>
      </c>
      <c r="AI139" s="578" t="str">
        <f t="shared" si="33"/>
        <v/>
      </c>
      <c r="AK139" s="578" t="str">
        <f t="shared" si="34"/>
        <v/>
      </c>
      <c r="AM139" s="578" t="str">
        <f t="shared" si="35"/>
        <v/>
      </c>
      <c r="AO139" s="578" t="str">
        <f t="shared" si="36"/>
        <v/>
      </c>
      <c r="AQ139" s="578" t="str">
        <f t="shared" si="37"/>
        <v/>
      </c>
    </row>
    <row r="140" spans="5:43" s="756" customFormat="1">
      <c r="E140" s="578" t="str">
        <f t="shared" si="19"/>
        <v/>
      </c>
      <c r="G140" s="578" t="str">
        <f t="shared" si="19"/>
        <v/>
      </c>
      <c r="I140" s="578" t="str">
        <f t="shared" si="20"/>
        <v/>
      </c>
      <c r="K140" s="578" t="str">
        <f t="shared" si="21"/>
        <v/>
      </c>
      <c r="M140" s="578" t="str">
        <f t="shared" si="22"/>
        <v/>
      </c>
      <c r="O140" s="578" t="str">
        <f t="shared" si="23"/>
        <v/>
      </c>
      <c r="Q140" s="578" t="str">
        <f t="shared" si="24"/>
        <v/>
      </c>
      <c r="S140" s="578" t="str">
        <f t="shared" si="25"/>
        <v/>
      </c>
      <c r="U140" s="578" t="str">
        <f t="shared" si="26"/>
        <v/>
      </c>
      <c r="W140" s="578" t="str">
        <f t="shared" si="27"/>
        <v/>
      </c>
      <c r="Y140" s="578" t="str">
        <f t="shared" si="28"/>
        <v/>
      </c>
      <c r="AA140" s="578" t="str">
        <f t="shared" si="29"/>
        <v/>
      </c>
      <c r="AC140" s="578" t="str">
        <f t="shared" si="30"/>
        <v/>
      </c>
      <c r="AE140" s="578" t="str">
        <f t="shared" si="31"/>
        <v/>
      </c>
      <c r="AG140" s="578" t="str">
        <f t="shared" si="32"/>
        <v/>
      </c>
      <c r="AI140" s="578" t="str">
        <f t="shared" si="33"/>
        <v/>
      </c>
      <c r="AK140" s="578" t="str">
        <f t="shared" si="34"/>
        <v/>
      </c>
      <c r="AM140" s="578" t="str">
        <f t="shared" si="35"/>
        <v/>
      </c>
      <c r="AO140" s="578" t="str">
        <f t="shared" si="36"/>
        <v/>
      </c>
      <c r="AQ140" s="578" t="str">
        <f t="shared" si="37"/>
        <v/>
      </c>
    </row>
    <row r="141" spans="5:43" s="756" customFormat="1">
      <c r="E141" s="578" t="str">
        <f t="shared" ref="E141:G204" si="38">IF(OR($B141=0,D141=0),"",D141/$B141)</f>
        <v/>
      </c>
      <c r="G141" s="578" t="str">
        <f t="shared" si="38"/>
        <v/>
      </c>
      <c r="I141" s="578" t="str">
        <f t="shared" ref="I141:I204" si="39">IF(OR($B141=0,H141=0),"",H141/$B141)</f>
        <v/>
      </c>
      <c r="K141" s="578" t="str">
        <f t="shared" ref="K141:K204" si="40">IF(OR($B141=0,J141=0),"",J141/$B141)</f>
        <v/>
      </c>
      <c r="M141" s="578" t="str">
        <f t="shared" ref="M141:M204" si="41">IF(OR($B141=0,L141=0),"",L141/$B141)</f>
        <v/>
      </c>
      <c r="O141" s="578" t="str">
        <f t="shared" ref="O141:O204" si="42">IF(OR($B141=0,N141=0),"",N141/$B141)</f>
        <v/>
      </c>
      <c r="Q141" s="578" t="str">
        <f t="shared" ref="Q141:Q204" si="43">IF(OR($B141=0,P141=0),"",P141/$B141)</f>
        <v/>
      </c>
      <c r="S141" s="578" t="str">
        <f t="shared" ref="S141:S204" si="44">IF(OR($B141=0,R141=0),"",R141/$B141)</f>
        <v/>
      </c>
      <c r="U141" s="578" t="str">
        <f t="shared" ref="U141:U204" si="45">IF(OR($B141=0,T141=0),"",T141/$B141)</f>
        <v/>
      </c>
      <c r="W141" s="578" t="str">
        <f t="shared" ref="W141:W204" si="46">IF(OR($B141=0,V141=0),"",V141/$B141)</f>
        <v/>
      </c>
      <c r="Y141" s="578" t="str">
        <f t="shared" ref="Y141:Y204" si="47">IF(OR($B141=0,X141=0),"",X141/$B141)</f>
        <v/>
      </c>
      <c r="AA141" s="578" t="str">
        <f t="shared" ref="AA141:AA204" si="48">IF(OR($B141=0,Z141=0),"",Z141/$B141)</f>
        <v/>
      </c>
      <c r="AC141" s="578" t="str">
        <f t="shared" ref="AC141:AC204" si="49">IF(OR($B141=0,AB141=0),"",AB141/$B141)</f>
        <v/>
      </c>
      <c r="AE141" s="578" t="str">
        <f t="shared" ref="AE141:AE204" si="50">IF(OR($B141=0,AD141=0),"",AD141/$B141)</f>
        <v/>
      </c>
      <c r="AG141" s="578" t="str">
        <f t="shared" ref="AG141:AG204" si="51">IF(OR($B141=0,AF141=0),"",AF141/$B141)</f>
        <v/>
      </c>
      <c r="AI141" s="578" t="str">
        <f t="shared" ref="AI141:AI204" si="52">IF(OR($B141=0,AH141=0),"",AH141/$B141)</f>
        <v/>
      </c>
      <c r="AK141" s="578" t="str">
        <f t="shared" ref="AK141:AK204" si="53">IF(OR($B141=0,AJ141=0),"",AJ141/$B141)</f>
        <v/>
      </c>
      <c r="AM141" s="578" t="str">
        <f t="shared" ref="AM141:AM204" si="54">IF(OR($B141=0,AL141=0),"",AL141/$B141)</f>
        <v/>
      </c>
      <c r="AO141" s="578" t="str">
        <f t="shared" ref="AO141:AO204" si="55">IF(OR($B141=0,AN141=0),"",AN141/$B141)</f>
        <v/>
      </c>
      <c r="AQ141" s="578" t="str">
        <f t="shared" ref="AQ141:AQ204" si="56">IF(OR($B141=0,AP141=0),"",AP141/$B141)</f>
        <v/>
      </c>
    </row>
    <row r="142" spans="5:43" s="756" customFormat="1">
      <c r="E142" s="578" t="str">
        <f t="shared" si="38"/>
        <v/>
      </c>
      <c r="G142" s="578" t="str">
        <f t="shared" si="38"/>
        <v/>
      </c>
      <c r="I142" s="578" t="str">
        <f t="shared" si="39"/>
        <v/>
      </c>
      <c r="K142" s="578" t="str">
        <f t="shared" si="40"/>
        <v/>
      </c>
      <c r="M142" s="578" t="str">
        <f t="shared" si="41"/>
        <v/>
      </c>
      <c r="O142" s="578" t="str">
        <f t="shared" si="42"/>
        <v/>
      </c>
      <c r="Q142" s="578" t="str">
        <f t="shared" si="43"/>
        <v/>
      </c>
      <c r="S142" s="578" t="str">
        <f t="shared" si="44"/>
        <v/>
      </c>
      <c r="U142" s="578" t="str">
        <f t="shared" si="45"/>
        <v/>
      </c>
      <c r="W142" s="578" t="str">
        <f t="shared" si="46"/>
        <v/>
      </c>
      <c r="Y142" s="578" t="str">
        <f t="shared" si="47"/>
        <v/>
      </c>
      <c r="AA142" s="578" t="str">
        <f t="shared" si="48"/>
        <v/>
      </c>
      <c r="AC142" s="578" t="str">
        <f t="shared" si="49"/>
        <v/>
      </c>
      <c r="AE142" s="578" t="str">
        <f t="shared" si="50"/>
        <v/>
      </c>
      <c r="AG142" s="578" t="str">
        <f t="shared" si="51"/>
        <v/>
      </c>
      <c r="AI142" s="578" t="str">
        <f t="shared" si="52"/>
        <v/>
      </c>
      <c r="AK142" s="578" t="str">
        <f t="shared" si="53"/>
        <v/>
      </c>
      <c r="AM142" s="578" t="str">
        <f t="shared" si="54"/>
        <v/>
      </c>
      <c r="AO142" s="578" t="str">
        <f t="shared" si="55"/>
        <v/>
      </c>
      <c r="AQ142" s="578" t="str">
        <f t="shared" si="56"/>
        <v/>
      </c>
    </row>
    <row r="143" spans="5:43" s="756" customFormat="1">
      <c r="E143" s="578" t="str">
        <f t="shared" si="38"/>
        <v/>
      </c>
      <c r="G143" s="578" t="str">
        <f t="shared" si="38"/>
        <v/>
      </c>
      <c r="I143" s="578" t="str">
        <f t="shared" si="39"/>
        <v/>
      </c>
      <c r="K143" s="578" t="str">
        <f t="shared" si="40"/>
        <v/>
      </c>
      <c r="M143" s="578" t="str">
        <f t="shared" si="41"/>
        <v/>
      </c>
      <c r="O143" s="578" t="str">
        <f t="shared" si="42"/>
        <v/>
      </c>
      <c r="Q143" s="578" t="str">
        <f t="shared" si="43"/>
        <v/>
      </c>
      <c r="S143" s="578" t="str">
        <f t="shared" si="44"/>
        <v/>
      </c>
      <c r="U143" s="578" t="str">
        <f t="shared" si="45"/>
        <v/>
      </c>
      <c r="W143" s="578" t="str">
        <f t="shared" si="46"/>
        <v/>
      </c>
      <c r="Y143" s="578" t="str">
        <f t="shared" si="47"/>
        <v/>
      </c>
      <c r="AA143" s="578" t="str">
        <f t="shared" si="48"/>
        <v/>
      </c>
      <c r="AC143" s="578" t="str">
        <f t="shared" si="49"/>
        <v/>
      </c>
      <c r="AE143" s="578" t="str">
        <f t="shared" si="50"/>
        <v/>
      </c>
      <c r="AG143" s="578" t="str">
        <f t="shared" si="51"/>
        <v/>
      </c>
      <c r="AI143" s="578" t="str">
        <f t="shared" si="52"/>
        <v/>
      </c>
      <c r="AK143" s="578" t="str">
        <f t="shared" si="53"/>
        <v/>
      </c>
      <c r="AM143" s="578" t="str">
        <f t="shared" si="54"/>
        <v/>
      </c>
      <c r="AO143" s="578" t="str">
        <f t="shared" si="55"/>
        <v/>
      </c>
      <c r="AQ143" s="578" t="str">
        <f t="shared" si="56"/>
        <v/>
      </c>
    </row>
    <row r="144" spans="5:43" s="756" customFormat="1">
      <c r="E144" s="578" t="str">
        <f t="shared" si="38"/>
        <v/>
      </c>
      <c r="G144" s="578" t="str">
        <f t="shared" si="38"/>
        <v/>
      </c>
      <c r="I144" s="578" t="str">
        <f t="shared" si="39"/>
        <v/>
      </c>
      <c r="K144" s="578" t="str">
        <f t="shared" si="40"/>
        <v/>
      </c>
      <c r="M144" s="578" t="str">
        <f t="shared" si="41"/>
        <v/>
      </c>
      <c r="O144" s="578" t="str">
        <f t="shared" si="42"/>
        <v/>
      </c>
      <c r="Q144" s="578" t="str">
        <f t="shared" si="43"/>
        <v/>
      </c>
      <c r="S144" s="578" t="str">
        <f t="shared" si="44"/>
        <v/>
      </c>
      <c r="U144" s="578" t="str">
        <f t="shared" si="45"/>
        <v/>
      </c>
      <c r="W144" s="578" t="str">
        <f t="shared" si="46"/>
        <v/>
      </c>
      <c r="Y144" s="578" t="str">
        <f t="shared" si="47"/>
        <v/>
      </c>
      <c r="AA144" s="578" t="str">
        <f t="shared" si="48"/>
        <v/>
      </c>
      <c r="AC144" s="578" t="str">
        <f t="shared" si="49"/>
        <v/>
      </c>
      <c r="AE144" s="578" t="str">
        <f t="shared" si="50"/>
        <v/>
      </c>
      <c r="AG144" s="578" t="str">
        <f t="shared" si="51"/>
        <v/>
      </c>
      <c r="AI144" s="578" t="str">
        <f t="shared" si="52"/>
        <v/>
      </c>
      <c r="AK144" s="578" t="str">
        <f t="shared" si="53"/>
        <v/>
      </c>
      <c r="AM144" s="578" t="str">
        <f t="shared" si="54"/>
        <v/>
      </c>
      <c r="AO144" s="578" t="str">
        <f t="shared" si="55"/>
        <v/>
      </c>
      <c r="AQ144" s="578" t="str">
        <f t="shared" si="56"/>
        <v/>
      </c>
    </row>
    <row r="145" spans="5:43" s="756" customFormat="1">
      <c r="E145" s="578" t="str">
        <f t="shared" si="38"/>
        <v/>
      </c>
      <c r="G145" s="578" t="str">
        <f t="shared" si="38"/>
        <v/>
      </c>
      <c r="I145" s="578" t="str">
        <f t="shared" si="39"/>
        <v/>
      </c>
      <c r="K145" s="578" t="str">
        <f t="shared" si="40"/>
        <v/>
      </c>
      <c r="M145" s="578" t="str">
        <f t="shared" si="41"/>
        <v/>
      </c>
      <c r="O145" s="578" t="str">
        <f t="shared" si="42"/>
        <v/>
      </c>
      <c r="Q145" s="578" t="str">
        <f t="shared" si="43"/>
        <v/>
      </c>
      <c r="S145" s="578" t="str">
        <f t="shared" si="44"/>
        <v/>
      </c>
      <c r="U145" s="578" t="str">
        <f t="shared" si="45"/>
        <v/>
      </c>
      <c r="W145" s="578" t="str">
        <f t="shared" si="46"/>
        <v/>
      </c>
      <c r="Y145" s="578" t="str">
        <f t="shared" si="47"/>
        <v/>
      </c>
      <c r="AA145" s="578" t="str">
        <f t="shared" si="48"/>
        <v/>
      </c>
      <c r="AC145" s="578" t="str">
        <f t="shared" si="49"/>
        <v/>
      </c>
      <c r="AE145" s="578" t="str">
        <f t="shared" si="50"/>
        <v/>
      </c>
      <c r="AG145" s="578" t="str">
        <f t="shared" si="51"/>
        <v/>
      </c>
      <c r="AI145" s="578" t="str">
        <f t="shared" si="52"/>
        <v/>
      </c>
      <c r="AK145" s="578" t="str">
        <f t="shared" si="53"/>
        <v/>
      </c>
      <c r="AM145" s="578" t="str">
        <f t="shared" si="54"/>
        <v/>
      </c>
      <c r="AO145" s="578" t="str">
        <f t="shared" si="55"/>
        <v/>
      </c>
      <c r="AQ145" s="578" t="str">
        <f t="shared" si="56"/>
        <v/>
      </c>
    </row>
    <row r="146" spans="5:43" s="756" customFormat="1">
      <c r="E146" s="578" t="str">
        <f t="shared" si="38"/>
        <v/>
      </c>
      <c r="G146" s="578" t="str">
        <f t="shared" si="38"/>
        <v/>
      </c>
      <c r="I146" s="578" t="str">
        <f t="shared" si="39"/>
        <v/>
      </c>
      <c r="K146" s="578" t="str">
        <f t="shared" si="40"/>
        <v/>
      </c>
      <c r="M146" s="578" t="str">
        <f t="shared" si="41"/>
        <v/>
      </c>
      <c r="O146" s="578" t="str">
        <f t="shared" si="42"/>
        <v/>
      </c>
      <c r="Q146" s="578" t="str">
        <f t="shared" si="43"/>
        <v/>
      </c>
      <c r="S146" s="578" t="str">
        <f t="shared" si="44"/>
        <v/>
      </c>
      <c r="U146" s="578" t="str">
        <f t="shared" si="45"/>
        <v/>
      </c>
      <c r="W146" s="578" t="str">
        <f t="shared" si="46"/>
        <v/>
      </c>
      <c r="Y146" s="578" t="str">
        <f t="shared" si="47"/>
        <v/>
      </c>
      <c r="AA146" s="578" t="str">
        <f t="shared" si="48"/>
        <v/>
      </c>
      <c r="AC146" s="578" t="str">
        <f t="shared" si="49"/>
        <v/>
      </c>
      <c r="AE146" s="578" t="str">
        <f t="shared" si="50"/>
        <v/>
      </c>
      <c r="AG146" s="578" t="str">
        <f t="shared" si="51"/>
        <v/>
      </c>
      <c r="AI146" s="578" t="str">
        <f t="shared" si="52"/>
        <v/>
      </c>
      <c r="AK146" s="578" t="str">
        <f t="shared" si="53"/>
        <v/>
      </c>
      <c r="AM146" s="578" t="str">
        <f t="shared" si="54"/>
        <v/>
      </c>
      <c r="AO146" s="578" t="str">
        <f t="shared" si="55"/>
        <v/>
      </c>
      <c r="AQ146" s="578" t="str">
        <f t="shared" si="56"/>
        <v/>
      </c>
    </row>
    <row r="147" spans="5:43" s="756" customFormat="1">
      <c r="E147" s="578" t="str">
        <f t="shared" si="38"/>
        <v/>
      </c>
      <c r="G147" s="578" t="str">
        <f t="shared" si="38"/>
        <v/>
      </c>
      <c r="I147" s="578" t="str">
        <f t="shared" si="39"/>
        <v/>
      </c>
      <c r="K147" s="578" t="str">
        <f t="shared" si="40"/>
        <v/>
      </c>
      <c r="M147" s="578" t="str">
        <f t="shared" si="41"/>
        <v/>
      </c>
      <c r="O147" s="578" t="str">
        <f t="shared" si="42"/>
        <v/>
      </c>
      <c r="Q147" s="578" t="str">
        <f t="shared" si="43"/>
        <v/>
      </c>
      <c r="S147" s="578" t="str">
        <f t="shared" si="44"/>
        <v/>
      </c>
      <c r="U147" s="578" t="str">
        <f t="shared" si="45"/>
        <v/>
      </c>
      <c r="W147" s="578" t="str">
        <f t="shared" si="46"/>
        <v/>
      </c>
      <c r="Y147" s="578" t="str">
        <f t="shared" si="47"/>
        <v/>
      </c>
      <c r="AA147" s="578" t="str">
        <f t="shared" si="48"/>
        <v/>
      </c>
      <c r="AC147" s="578" t="str">
        <f t="shared" si="49"/>
        <v/>
      </c>
      <c r="AE147" s="578" t="str">
        <f t="shared" si="50"/>
        <v/>
      </c>
      <c r="AG147" s="578" t="str">
        <f t="shared" si="51"/>
        <v/>
      </c>
      <c r="AI147" s="578" t="str">
        <f t="shared" si="52"/>
        <v/>
      </c>
      <c r="AK147" s="578" t="str">
        <f t="shared" si="53"/>
        <v/>
      </c>
      <c r="AM147" s="578" t="str">
        <f t="shared" si="54"/>
        <v/>
      </c>
      <c r="AO147" s="578" t="str">
        <f t="shared" si="55"/>
        <v/>
      </c>
      <c r="AQ147" s="578" t="str">
        <f t="shared" si="56"/>
        <v/>
      </c>
    </row>
    <row r="148" spans="5:43" s="756" customFormat="1">
      <c r="E148" s="578" t="str">
        <f t="shared" si="38"/>
        <v/>
      </c>
      <c r="G148" s="578" t="str">
        <f t="shared" si="38"/>
        <v/>
      </c>
      <c r="I148" s="578" t="str">
        <f t="shared" si="39"/>
        <v/>
      </c>
      <c r="K148" s="578" t="str">
        <f t="shared" si="40"/>
        <v/>
      </c>
      <c r="M148" s="578" t="str">
        <f t="shared" si="41"/>
        <v/>
      </c>
      <c r="O148" s="578" t="str">
        <f t="shared" si="42"/>
        <v/>
      </c>
      <c r="Q148" s="578" t="str">
        <f t="shared" si="43"/>
        <v/>
      </c>
      <c r="S148" s="578" t="str">
        <f t="shared" si="44"/>
        <v/>
      </c>
      <c r="U148" s="578" t="str">
        <f t="shared" si="45"/>
        <v/>
      </c>
      <c r="W148" s="578" t="str">
        <f t="shared" si="46"/>
        <v/>
      </c>
      <c r="Y148" s="578" t="str">
        <f t="shared" si="47"/>
        <v/>
      </c>
      <c r="AA148" s="578" t="str">
        <f t="shared" si="48"/>
        <v/>
      </c>
      <c r="AC148" s="578" t="str">
        <f t="shared" si="49"/>
        <v/>
      </c>
      <c r="AE148" s="578" t="str">
        <f t="shared" si="50"/>
        <v/>
      </c>
      <c r="AG148" s="578" t="str">
        <f t="shared" si="51"/>
        <v/>
      </c>
      <c r="AI148" s="578" t="str">
        <f t="shared" si="52"/>
        <v/>
      </c>
      <c r="AK148" s="578" t="str">
        <f t="shared" si="53"/>
        <v/>
      </c>
      <c r="AM148" s="578" t="str">
        <f t="shared" si="54"/>
        <v/>
      </c>
      <c r="AO148" s="578" t="str">
        <f t="shared" si="55"/>
        <v/>
      </c>
      <c r="AQ148" s="578" t="str">
        <f t="shared" si="56"/>
        <v/>
      </c>
    </row>
    <row r="149" spans="5:43" s="756" customFormat="1">
      <c r="E149" s="578" t="str">
        <f t="shared" si="38"/>
        <v/>
      </c>
      <c r="G149" s="578" t="str">
        <f t="shared" si="38"/>
        <v/>
      </c>
      <c r="I149" s="578" t="str">
        <f t="shared" si="39"/>
        <v/>
      </c>
      <c r="K149" s="578" t="str">
        <f t="shared" si="40"/>
        <v/>
      </c>
      <c r="M149" s="578" t="str">
        <f t="shared" si="41"/>
        <v/>
      </c>
      <c r="O149" s="578" t="str">
        <f t="shared" si="42"/>
        <v/>
      </c>
      <c r="Q149" s="578" t="str">
        <f t="shared" si="43"/>
        <v/>
      </c>
      <c r="S149" s="578" t="str">
        <f t="shared" si="44"/>
        <v/>
      </c>
      <c r="U149" s="578" t="str">
        <f t="shared" si="45"/>
        <v/>
      </c>
      <c r="W149" s="578" t="str">
        <f t="shared" si="46"/>
        <v/>
      </c>
      <c r="Y149" s="578" t="str">
        <f t="shared" si="47"/>
        <v/>
      </c>
      <c r="AA149" s="578" t="str">
        <f t="shared" si="48"/>
        <v/>
      </c>
      <c r="AC149" s="578" t="str">
        <f t="shared" si="49"/>
        <v/>
      </c>
      <c r="AE149" s="578" t="str">
        <f t="shared" si="50"/>
        <v/>
      </c>
      <c r="AG149" s="578" t="str">
        <f t="shared" si="51"/>
        <v/>
      </c>
      <c r="AI149" s="578" t="str">
        <f t="shared" si="52"/>
        <v/>
      </c>
      <c r="AK149" s="578" t="str">
        <f t="shared" si="53"/>
        <v/>
      </c>
      <c r="AM149" s="578" t="str">
        <f t="shared" si="54"/>
        <v/>
      </c>
      <c r="AO149" s="578" t="str">
        <f t="shared" si="55"/>
        <v/>
      </c>
      <c r="AQ149" s="578" t="str">
        <f t="shared" si="56"/>
        <v/>
      </c>
    </row>
    <row r="150" spans="5:43" s="756" customFormat="1">
      <c r="E150" s="578" t="str">
        <f t="shared" si="38"/>
        <v/>
      </c>
      <c r="G150" s="578" t="str">
        <f t="shared" si="38"/>
        <v/>
      </c>
      <c r="I150" s="578" t="str">
        <f t="shared" si="39"/>
        <v/>
      </c>
      <c r="K150" s="578" t="str">
        <f t="shared" si="40"/>
        <v/>
      </c>
      <c r="M150" s="578" t="str">
        <f t="shared" si="41"/>
        <v/>
      </c>
      <c r="O150" s="578" t="str">
        <f t="shared" si="42"/>
        <v/>
      </c>
      <c r="Q150" s="578" t="str">
        <f t="shared" si="43"/>
        <v/>
      </c>
      <c r="S150" s="578" t="str">
        <f t="shared" si="44"/>
        <v/>
      </c>
      <c r="U150" s="578" t="str">
        <f t="shared" si="45"/>
        <v/>
      </c>
      <c r="W150" s="578" t="str">
        <f t="shared" si="46"/>
        <v/>
      </c>
      <c r="Y150" s="578" t="str">
        <f t="shared" si="47"/>
        <v/>
      </c>
      <c r="AA150" s="578" t="str">
        <f t="shared" si="48"/>
        <v/>
      </c>
      <c r="AC150" s="578" t="str">
        <f t="shared" si="49"/>
        <v/>
      </c>
      <c r="AE150" s="578" t="str">
        <f t="shared" si="50"/>
        <v/>
      </c>
      <c r="AG150" s="578" t="str">
        <f t="shared" si="51"/>
        <v/>
      </c>
      <c r="AI150" s="578" t="str">
        <f t="shared" si="52"/>
        <v/>
      </c>
      <c r="AK150" s="578" t="str">
        <f t="shared" si="53"/>
        <v/>
      </c>
      <c r="AM150" s="578" t="str">
        <f t="shared" si="54"/>
        <v/>
      </c>
      <c r="AO150" s="578" t="str">
        <f t="shared" si="55"/>
        <v/>
      </c>
      <c r="AQ150" s="578" t="str">
        <f t="shared" si="56"/>
        <v/>
      </c>
    </row>
    <row r="151" spans="5:43" s="756" customFormat="1">
      <c r="E151" s="578" t="str">
        <f t="shared" si="38"/>
        <v/>
      </c>
      <c r="G151" s="578" t="str">
        <f t="shared" si="38"/>
        <v/>
      </c>
      <c r="I151" s="578" t="str">
        <f t="shared" si="39"/>
        <v/>
      </c>
      <c r="K151" s="578" t="str">
        <f t="shared" si="40"/>
        <v/>
      </c>
      <c r="M151" s="578" t="str">
        <f t="shared" si="41"/>
        <v/>
      </c>
      <c r="O151" s="578" t="str">
        <f t="shared" si="42"/>
        <v/>
      </c>
      <c r="Q151" s="578" t="str">
        <f t="shared" si="43"/>
        <v/>
      </c>
      <c r="S151" s="578" t="str">
        <f t="shared" si="44"/>
        <v/>
      </c>
      <c r="U151" s="578" t="str">
        <f t="shared" si="45"/>
        <v/>
      </c>
      <c r="W151" s="578" t="str">
        <f t="shared" si="46"/>
        <v/>
      </c>
      <c r="Y151" s="578" t="str">
        <f t="shared" si="47"/>
        <v/>
      </c>
      <c r="AA151" s="578" t="str">
        <f t="shared" si="48"/>
        <v/>
      </c>
      <c r="AC151" s="578" t="str">
        <f t="shared" si="49"/>
        <v/>
      </c>
      <c r="AE151" s="578" t="str">
        <f t="shared" si="50"/>
        <v/>
      </c>
      <c r="AG151" s="578" t="str">
        <f t="shared" si="51"/>
        <v/>
      </c>
      <c r="AI151" s="578" t="str">
        <f t="shared" si="52"/>
        <v/>
      </c>
      <c r="AK151" s="578" t="str">
        <f t="shared" si="53"/>
        <v/>
      </c>
      <c r="AM151" s="578" t="str">
        <f t="shared" si="54"/>
        <v/>
      </c>
      <c r="AO151" s="578" t="str">
        <f t="shared" si="55"/>
        <v/>
      </c>
      <c r="AQ151" s="578" t="str">
        <f t="shared" si="56"/>
        <v/>
      </c>
    </row>
    <row r="152" spans="5:43" s="756" customFormat="1">
      <c r="E152" s="578" t="str">
        <f t="shared" si="38"/>
        <v/>
      </c>
      <c r="G152" s="578" t="str">
        <f t="shared" si="38"/>
        <v/>
      </c>
      <c r="I152" s="578" t="str">
        <f t="shared" si="39"/>
        <v/>
      </c>
      <c r="K152" s="578" t="str">
        <f t="shared" si="40"/>
        <v/>
      </c>
      <c r="M152" s="578" t="str">
        <f t="shared" si="41"/>
        <v/>
      </c>
      <c r="O152" s="578" t="str">
        <f t="shared" si="42"/>
        <v/>
      </c>
      <c r="Q152" s="578" t="str">
        <f t="shared" si="43"/>
        <v/>
      </c>
      <c r="S152" s="578" t="str">
        <f t="shared" si="44"/>
        <v/>
      </c>
      <c r="U152" s="578" t="str">
        <f t="shared" si="45"/>
        <v/>
      </c>
      <c r="W152" s="578" t="str">
        <f t="shared" si="46"/>
        <v/>
      </c>
      <c r="Y152" s="578" t="str">
        <f t="shared" si="47"/>
        <v/>
      </c>
      <c r="AA152" s="578" t="str">
        <f t="shared" si="48"/>
        <v/>
      </c>
      <c r="AC152" s="578" t="str">
        <f t="shared" si="49"/>
        <v/>
      </c>
      <c r="AE152" s="578" t="str">
        <f t="shared" si="50"/>
        <v/>
      </c>
      <c r="AG152" s="578" t="str">
        <f t="shared" si="51"/>
        <v/>
      </c>
      <c r="AI152" s="578" t="str">
        <f t="shared" si="52"/>
        <v/>
      </c>
      <c r="AK152" s="578" t="str">
        <f t="shared" si="53"/>
        <v/>
      </c>
      <c r="AM152" s="578" t="str">
        <f t="shared" si="54"/>
        <v/>
      </c>
      <c r="AO152" s="578" t="str">
        <f t="shared" si="55"/>
        <v/>
      </c>
      <c r="AQ152" s="578" t="str">
        <f t="shared" si="56"/>
        <v/>
      </c>
    </row>
    <row r="153" spans="5:43" s="756" customFormat="1">
      <c r="E153" s="578" t="str">
        <f t="shared" si="38"/>
        <v/>
      </c>
      <c r="G153" s="578" t="str">
        <f t="shared" si="38"/>
        <v/>
      </c>
      <c r="I153" s="578" t="str">
        <f t="shared" si="39"/>
        <v/>
      </c>
      <c r="K153" s="578" t="str">
        <f t="shared" si="40"/>
        <v/>
      </c>
      <c r="M153" s="578" t="str">
        <f t="shared" si="41"/>
        <v/>
      </c>
      <c r="O153" s="578" t="str">
        <f t="shared" si="42"/>
        <v/>
      </c>
      <c r="Q153" s="578" t="str">
        <f t="shared" si="43"/>
        <v/>
      </c>
      <c r="S153" s="578" t="str">
        <f t="shared" si="44"/>
        <v/>
      </c>
      <c r="U153" s="578" t="str">
        <f t="shared" si="45"/>
        <v/>
      </c>
      <c r="W153" s="578" t="str">
        <f t="shared" si="46"/>
        <v/>
      </c>
      <c r="Y153" s="578" t="str">
        <f t="shared" si="47"/>
        <v/>
      </c>
      <c r="AA153" s="578" t="str">
        <f t="shared" si="48"/>
        <v/>
      </c>
      <c r="AC153" s="578" t="str">
        <f t="shared" si="49"/>
        <v/>
      </c>
      <c r="AE153" s="578" t="str">
        <f t="shared" si="50"/>
        <v/>
      </c>
      <c r="AG153" s="578" t="str">
        <f t="shared" si="51"/>
        <v/>
      </c>
      <c r="AI153" s="578" t="str">
        <f t="shared" si="52"/>
        <v/>
      </c>
      <c r="AK153" s="578" t="str">
        <f t="shared" si="53"/>
        <v/>
      </c>
      <c r="AM153" s="578" t="str">
        <f t="shared" si="54"/>
        <v/>
      </c>
      <c r="AO153" s="578" t="str">
        <f t="shared" si="55"/>
        <v/>
      </c>
      <c r="AQ153" s="578" t="str">
        <f t="shared" si="56"/>
        <v/>
      </c>
    </row>
    <row r="154" spans="5:43" s="756" customFormat="1">
      <c r="E154" s="578" t="str">
        <f t="shared" si="38"/>
        <v/>
      </c>
      <c r="G154" s="578" t="str">
        <f t="shared" si="38"/>
        <v/>
      </c>
      <c r="I154" s="578" t="str">
        <f t="shared" si="39"/>
        <v/>
      </c>
      <c r="K154" s="578" t="str">
        <f t="shared" si="40"/>
        <v/>
      </c>
      <c r="M154" s="578" t="str">
        <f t="shared" si="41"/>
        <v/>
      </c>
      <c r="O154" s="578" t="str">
        <f t="shared" si="42"/>
        <v/>
      </c>
      <c r="Q154" s="578" t="str">
        <f t="shared" si="43"/>
        <v/>
      </c>
      <c r="S154" s="578" t="str">
        <f t="shared" si="44"/>
        <v/>
      </c>
      <c r="U154" s="578" t="str">
        <f t="shared" si="45"/>
        <v/>
      </c>
      <c r="W154" s="578" t="str">
        <f t="shared" si="46"/>
        <v/>
      </c>
      <c r="Y154" s="578" t="str">
        <f t="shared" si="47"/>
        <v/>
      </c>
      <c r="AA154" s="578" t="str">
        <f t="shared" si="48"/>
        <v/>
      </c>
      <c r="AC154" s="578" t="str">
        <f t="shared" si="49"/>
        <v/>
      </c>
      <c r="AE154" s="578" t="str">
        <f t="shared" si="50"/>
        <v/>
      </c>
      <c r="AG154" s="578" t="str">
        <f t="shared" si="51"/>
        <v/>
      </c>
      <c r="AI154" s="578" t="str">
        <f t="shared" si="52"/>
        <v/>
      </c>
      <c r="AK154" s="578" t="str">
        <f t="shared" si="53"/>
        <v/>
      </c>
      <c r="AM154" s="578" t="str">
        <f t="shared" si="54"/>
        <v/>
      </c>
      <c r="AO154" s="578" t="str">
        <f t="shared" si="55"/>
        <v/>
      </c>
      <c r="AQ154" s="578" t="str">
        <f t="shared" si="56"/>
        <v/>
      </c>
    </row>
    <row r="155" spans="5:43" s="756" customFormat="1">
      <c r="E155" s="578" t="str">
        <f t="shared" si="38"/>
        <v/>
      </c>
      <c r="G155" s="578" t="str">
        <f t="shared" si="38"/>
        <v/>
      </c>
      <c r="I155" s="578" t="str">
        <f t="shared" si="39"/>
        <v/>
      </c>
      <c r="K155" s="578" t="str">
        <f t="shared" si="40"/>
        <v/>
      </c>
      <c r="M155" s="578" t="str">
        <f t="shared" si="41"/>
        <v/>
      </c>
      <c r="O155" s="578" t="str">
        <f t="shared" si="42"/>
        <v/>
      </c>
      <c r="Q155" s="578" t="str">
        <f t="shared" si="43"/>
        <v/>
      </c>
      <c r="S155" s="578" t="str">
        <f t="shared" si="44"/>
        <v/>
      </c>
      <c r="U155" s="578" t="str">
        <f t="shared" si="45"/>
        <v/>
      </c>
      <c r="W155" s="578" t="str">
        <f t="shared" si="46"/>
        <v/>
      </c>
      <c r="Y155" s="578" t="str">
        <f t="shared" si="47"/>
        <v/>
      </c>
      <c r="AA155" s="578" t="str">
        <f t="shared" si="48"/>
        <v/>
      </c>
      <c r="AC155" s="578" t="str">
        <f t="shared" si="49"/>
        <v/>
      </c>
      <c r="AE155" s="578" t="str">
        <f t="shared" si="50"/>
        <v/>
      </c>
      <c r="AG155" s="578" t="str">
        <f t="shared" si="51"/>
        <v/>
      </c>
      <c r="AI155" s="578" t="str">
        <f t="shared" si="52"/>
        <v/>
      </c>
      <c r="AK155" s="578" t="str">
        <f t="shared" si="53"/>
        <v/>
      </c>
      <c r="AM155" s="578" t="str">
        <f t="shared" si="54"/>
        <v/>
      </c>
      <c r="AO155" s="578" t="str">
        <f t="shared" si="55"/>
        <v/>
      </c>
      <c r="AQ155" s="578" t="str">
        <f t="shared" si="56"/>
        <v/>
      </c>
    </row>
    <row r="156" spans="5:43" s="756" customFormat="1">
      <c r="E156" s="578" t="str">
        <f t="shared" si="38"/>
        <v/>
      </c>
      <c r="G156" s="578" t="str">
        <f t="shared" si="38"/>
        <v/>
      </c>
      <c r="I156" s="578" t="str">
        <f t="shared" si="39"/>
        <v/>
      </c>
      <c r="K156" s="578" t="str">
        <f t="shared" si="40"/>
        <v/>
      </c>
      <c r="M156" s="578" t="str">
        <f t="shared" si="41"/>
        <v/>
      </c>
      <c r="O156" s="578" t="str">
        <f t="shared" si="42"/>
        <v/>
      </c>
      <c r="Q156" s="578" t="str">
        <f t="shared" si="43"/>
        <v/>
      </c>
      <c r="S156" s="578" t="str">
        <f t="shared" si="44"/>
        <v/>
      </c>
      <c r="U156" s="578" t="str">
        <f t="shared" si="45"/>
        <v/>
      </c>
      <c r="W156" s="578" t="str">
        <f t="shared" si="46"/>
        <v/>
      </c>
      <c r="Y156" s="578" t="str">
        <f t="shared" si="47"/>
        <v/>
      </c>
      <c r="AA156" s="578" t="str">
        <f t="shared" si="48"/>
        <v/>
      </c>
      <c r="AC156" s="578" t="str">
        <f t="shared" si="49"/>
        <v/>
      </c>
      <c r="AE156" s="578" t="str">
        <f t="shared" si="50"/>
        <v/>
      </c>
      <c r="AG156" s="578" t="str">
        <f t="shared" si="51"/>
        <v/>
      </c>
      <c r="AI156" s="578" t="str">
        <f t="shared" si="52"/>
        <v/>
      </c>
      <c r="AK156" s="578" t="str">
        <f t="shared" si="53"/>
        <v/>
      </c>
      <c r="AM156" s="578" t="str">
        <f t="shared" si="54"/>
        <v/>
      </c>
      <c r="AO156" s="578" t="str">
        <f t="shared" si="55"/>
        <v/>
      </c>
      <c r="AQ156" s="578" t="str">
        <f t="shared" si="56"/>
        <v/>
      </c>
    </row>
    <row r="157" spans="5:43" s="756" customFormat="1">
      <c r="E157" s="578" t="str">
        <f t="shared" si="38"/>
        <v/>
      </c>
      <c r="G157" s="578" t="str">
        <f t="shared" si="38"/>
        <v/>
      </c>
      <c r="I157" s="578" t="str">
        <f t="shared" si="39"/>
        <v/>
      </c>
      <c r="K157" s="578" t="str">
        <f t="shared" si="40"/>
        <v/>
      </c>
      <c r="M157" s="578" t="str">
        <f t="shared" si="41"/>
        <v/>
      </c>
      <c r="O157" s="578" t="str">
        <f t="shared" si="42"/>
        <v/>
      </c>
      <c r="Q157" s="578" t="str">
        <f t="shared" si="43"/>
        <v/>
      </c>
      <c r="S157" s="578" t="str">
        <f t="shared" si="44"/>
        <v/>
      </c>
      <c r="U157" s="578" t="str">
        <f t="shared" si="45"/>
        <v/>
      </c>
      <c r="W157" s="578" t="str">
        <f t="shared" si="46"/>
        <v/>
      </c>
      <c r="Y157" s="578" t="str">
        <f t="shared" si="47"/>
        <v/>
      </c>
      <c r="AA157" s="578" t="str">
        <f t="shared" si="48"/>
        <v/>
      </c>
      <c r="AC157" s="578" t="str">
        <f t="shared" si="49"/>
        <v/>
      </c>
      <c r="AE157" s="578" t="str">
        <f t="shared" si="50"/>
        <v/>
      </c>
      <c r="AG157" s="578" t="str">
        <f t="shared" si="51"/>
        <v/>
      </c>
      <c r="AI157" s="578" t="str">
        <f t="shared" si="52"/>
        <v/>
      </c>
      <c r="AK157" s="578" t="str">
        <f t="shared" si="53"/>
        <v/>
      </c>
      <c r="AM157" s="578" t="str">
        <f t="shared" si="54"/>
        <v/>
      </c>
      <c r="AO157" s="578" t="str">
        <f t="shared" si="55"/>
        <v/>
      </c>
      <c r="AQ157" s="578" t="str">
        <f t="shared" si="56"/>
        <v/>
      </c>
    </row>
    <row r="158" spans="5:43" s="756" customFormat="1">
      <c r="E158" s="578" t="str">
        <f t="shared" si="38"/>
        <v/>
      </c>
      <c r="G158" s="578" t="str">
        <f t="shared" si="38"/>
        <v/>
      </c>
      <c r="I158" s="578" t="str">
        <f t="shared" si="39"/>
        <v/>
      </c>
      <c r="K158" s="578" t="str">
        <f t="shared" si="40"/>
        <v/>
      </c>
      <c r="M158" s="578" t="str">
        <f t="shared" si="41"/>
        <v/>
      </c>
      <c r="O158" s="578" t="str">
        <f t="shared" si="42"/>
        <v/>
      </c>
      <c r="Q158" s="578" t="str">
        <f t="shared" si="43"/>
        <v/>
      </c>
      <c r="S158" s="578" t="str">
        <f t="shared" si="44"/>
        <v/>
      </c>
      <c r="U158" s="578" t="str">
        <f t="shared" si="45"/>
        <v/>
      </c>
      <c r="W158" s="578" t="str">
        <f t="shared" si="46"/>
        <v/>
      </c>
      <c r="Y158" s="578" t="str">
        <f t="shared" si="47"/>
        <v/>
      </c>
      <c r="AA158" s="578" t="str">
        <f t="shared" si="48"/>
        <v/>
      </c>
      <c r="AC158" s="578" t="str">
        <f t="shared" si="49"/>
        <v/>
      </c>
      <c r="AE158" s="578" t="str">
        <f t="shared" si="50"/>
        <v/>
      </c>
      <c r="AG158" s="578" t="str">
        <f t="shared" si="51"/>
        <v/>
      </c>
      <c r="AI158" s="578" t="str">
        <f t="shared" si="52"/>
        <v/>
      </c>
      <c r="AK158" s="578" t="str">
        <f t="shared" si="53"/>
        <v/>
      </c>
      <c r="AM158" s="578" t="str">
        <f t="shared" si="54"/>
        <v/>
      </c>
      <c r="AO158" s="578" t="str">
        <f t="shared" si="55"/>
        <v/>
      </c>
      <c r="AQ158" s="578" t="str">
        <f t="shared" si="56"/>
        <v/>
      </c>
    </row>
    <row r="159" spans="5:43" s="756" customFormat="1">
      <c r="E159" s="578" t="str">
        <f t="shared" si="38"/>
        <v/>
      </c>
      <c r="G159" s="578" t="str">
        <f t="shared" si="38"/>
        <v/>
      </c>
      <c r="I159" s="578" t="str">
        <f t="shared" si="39"/>
        <v/>
      </c>
      <c r="K159" s="578" t="str">
        <f t="shared" si="40"/>
        <v/>
      </c>
      <c r="M159" s="578" t="str">
        <f t="shared" si="41"/>
        <v/>
      </c>
      <c r="O159" s="578" t="str">
        <f t="shared" si="42"/>
        <v/>
      </c>
      <c r="Q159" s="578" t="str">
        <f t="shared" si="43"/>
        <v/>
      </c>
      <c r="S159" s="578" t="str">
        <f t="shared" si="44"/>
        <v/>
      </c>
      <c r="U159" s="578" t="str">
        <f t="shared" si="45"/>
        <v/>
      </c>
      <c r="W159" s="578" t="str">
        <f t="shared" si="46"/>
        <v/>
      </c>
      <c r="Y159" s="578" t="str">
        <f t="shared" si="47"/>
        <v/>
      </c>
      <c r="AA159" s="578" t="str">
        <f t="shared" si="48"/>
        <v/>
      </c>
      <c r="AC159" s="578" t="str">
        <f t="shared" si="49"/>
        <v/>
      </c>
      <c r="AE159" s="578" t="str">
        <f t="shared" si="50"/>
        <v/>
      </c>
      <c r="AG159" s="578" t="str">
        <f t="shared" si="51"/>
        <v/>
      </c>
      <c r="AI159" s="578" t="str">
        <f t="shared" si="52"/>
        <v/>
      </c>
      <c r="AK159" s="578" t="str">
        <f t="shared" si="53"/>
        <v/>
      </c>
      <c r="AM159" s="578" t="str">
        <f t="shared" si="54"/>
        <v/>
      </c>
      <c r="AO159" s="578" t="str">
        <f t="shared" si="55"/>
        <v/>
      </c>
      <c r="AQ159" s="578" t="str">
        <f t="shared" si="56"/>
        <v/>
      </c>
    </row>
    <row r="160" spans="5:43" s="756" customFormat="1">
      <c r="E160" s="578" t="str">
        <f t="shared" si="38"/>
        <v/>
      </c>
      <c r="G160" s="578" t="str">
        <f t="shared" si="38"/>
        <v/>
      </c>
      <c r="I160" s="578" t="str">
        <f t="shared" si="39"/>
        <v/>
      </c>
      <c r="K160" s="578" t="str">
        <f t="shared" si="40"/>
        <v/>
      </c>
      <c r="M160" s="578" t="str">
        <f t="shared" si="41"/>
        <v/>
      </c>
      <c r="O160" s="578" t="str">
        <f t="shared" si="42"/>
        <v/>
      </c>
      <c r="Q160" s="578" t="str">
        <f t="shared" si="43"/>
        <v/>
      </c>
      <c r="S160" s="578" t="str">
        <f t="shared" si="44"/>
        <v/>
      </c>
      <c r="U160" s="578" t="str">
        <f t="shared" si="45"/>
        <v/>
      </c>
      <c r="W160" s="578" t="str">
        <f t="shared" si="46"/>
        <v/>
      </c>
      <c r="Y160" s="578" t="str">
        <f t="shared" si="47"/>
        <v/>
      </c>
      <c r="AA160" s="578" t="str">
        <f t="shared" si="48"/>
        <v/>
      </c>
      <c r="AC160" s="578" t="str">
        <f t="shared" si="49"/>
        <v/>
      </c>
      <c r="AE160" s="578" t="str">
        <f t="shared" si="50"/>
        <v/>
      </c>
      <c r="AG160" s="578" t="str">
        <f t="shared" si="51"/>
        <v/>
      </c>
      <c r="AI160" s="578" t="str">
        <f t="shared" si="52"/>
        <v/>
      </c>
      <c r="AK160" s="578" t="str">
        <f t="shared" si="53"/>
        <v/>
      </c>
      <c r="AM160" s="578" t="str">
        <f t="shared" si="54"/>
        <v/>
      </c>
      <c r="AO160" s="578" t="str">
        <f t="shared" si="55"/>
        <v/>
      </c>
      <c r="AQ160" s="578" t="str">
        <f t="shared" si="56"/>
        <v/>
      </c>
    </row>
    <row r="161" spans="5:43" s="756" customFormat="1">
      <c r="E161" s="578" t="str">
        <f t="shared" si="38"/>
        <v/>
      </c>
      <c r="G161" s="578" t="str">
        <f t="shared" si="38"/>
        <v/>
      </c>
      <c r="I161" s="578" t="str">
        <f t="shared" si="39"/>
        <v/>
      </c>
      <c r="K161" s="578" t="str">
        <f t="shared" si="40"/>
        <v/>
      </c>
      <c r="M161" s="578" t="str">
        <f t="shared" si="41"/>
        <v/>
      </c>
      <c r="O161" s="578" t="str">
        <f t="shared" si="42"/>
        <v/>
      </c>
      <c r="Q161" s="578" t="str">
        <f t="shared" si="43"/>
        <v/>
      </c>
      <c r="S161" s="578" t="str">
        <f t="shared" si="44"/>
        <v/>
      </c>
      <c r="U161" s="578" t="str">
        <f t="shared" si="45"/>
        <v/>
      </c>
      <c r="W161" s="578" t="str">
        <f t="shared" si="46"/>
        <v/>
      </c>
      <c r="Y161" s="578" t="str">
        <f t="shared" si="47"/>
        <v/>
      </c>
      <c r="AA161" s="578" t="str">
        <f t="shared" si="48"/>
        <v/>
      </c>
      <c r="AC161" s="578" t="str">
        <f t="shared" si="49"/>
        <v/>
      </c>
      <c r="AE161" s="578" t="str">
        <f t="shared" si="50"/>
        <v/>
      </c>
      <c r="AG161" s="578" t="str">
        <f t="shared" si="51"/>
        <v/>
      </c>
      <c r="AI161" s="578" t="str">
        <f t="shared" si="52"/>
        <v/>
      </c>
      <c r="AK161" s="578" t="str">
        <f t="shared" si="53"/>
        <v/>
      </c>
      <c r="AM161" s="578" t="str">
        <f t="shared" si="54"/>
        <v/>
      </c>
      <c r="AO161" s="578" t="str">
        <f t="shared" si="55"/>
        <v/>
      </c>
      <c r="AQ161" s="578" t="str">
        <f t="shared" si="56"/>
        <v/>
      </c>
    </row>
    <row r="162" spans="5:43" s="756" customFormat="1">
      <c r="E162" s="578" t="str">
        <f t="shared" si="38"/>
        <v/>
      </c>
      <c r="G162" s="578" t="str">
        <f t="shared" si="38"/>
        <v/>
      </c>
      <c r="I162" s="578" t="str">
        <f t="shared" si="39"/>
        <v/>
      </c>
      <c r="K162" s="578" t="str">
        <f t="shared" si="40"/>
        <v/>
      </c>
      <c r="M162" s="578" t="str">
        <f t="shared" si="41"/>
        <v/>
      </c>
      <c r="O162" s="578" t="str">
        <f t="shared" si="42"/>
        <v/>
      </c>
      <c r="Q162" s="578" t="str">
        <f t="shared" si="43"/>
        <v/>
      </c>
      <c r="S162" s="578" t="str">
        <f t="shared" si="44"/>
        <v/>
      </c>
      <c r="U162" s="578" t="str">
        <f t="shared" si="45"/>
        <v/>
      </c>
      <c r="W162" s="578" t="str">
        <f t="shared" si="46"/>
        <v/>
      </c>
      <c r="Y162" s="578" t="str">
        <f t="shared" si="47"/>
        <v/>
      </c>
      <c r="AA162" s="578" t="str">
        <f t="shared" si="48"/>
        <v/>
      </c>
      <c r="AC162" s="578" t="str">
        <f t="shared" si="49"/>
        <v/>
      </c>
      <c r="AE162" s="578" t="str">
        <f t="shared" si="50"/>
        <v/>
      </c>
      <c r="AG162" s="578" t="str">
        <f t="shared" si="51"/>
        <v/>
      </c>
      <c r="AI162" s="578" t="str">
        <f t="shared" si="52"/>
        <v/>
      </c>
      <c r="AK162" s="578" t="str">
        <f t="shared" si="53"/>
        <v/>
      </c>
      <c r="AM162" s="578" t="str">
        <f t="shared" si="54"/>
        <v/>
      </c>
      <c r="AO162" s="578" t="str">
        <f t="shared" si="55"/>
        <v/>
      </c>
      <c r="AQ162" s="578" t="str">
        <f t="shared" si="56"/>
        <v/>
      </c>
    </row>
    <row r="163" spans="5:43" s="756" customFormat="1">
      <c r="E163" s="578" t="str">
        <f t="shared" si="38"/>
        <v/>
      </c>
      <c r="G163" s="578" t="str">
        <f t="shared" si="38"/>
        <v/>
      </c>
      <c r="I163" s="578" t="str">
        <f t="shared" si="39"/>
        <v/>
      </c>
      <c r="K163" s="578" t="str">
        <f t="shared" si="40"/>
        <v/>
      </c>
      <c r="M163" s="578" t="str">
        <f t="shared" si="41"/>
        <v/>
      </c>
      <c r="O163" s="578" t="str">
        <f t="shared" si="42"/>
        <v/>
      </c>
      <c r="Q163" s="578" t="str">
        <f t="shared" si="43"/>
        <v/>
      </c>
      <c r="S163" s="578" t="str">
        <f t="shared" si="44"/>
        <v/>
      </c>
      <c r="U163" s="578" t="str">
        <f t="shared" si="45"/>
        <v/>
      </c>
      <c r="W163" s="578" t="str">
        <f t="shared" si="46"/>
        <v/>
      </c>
      <c r="Y163" s="578" t="str">
        <f t="shared" si="47"/>
        <v/>
      </c>
      <c r="AA163" s="578" t="str">
        <f t="shared" si="48"/>
        <v/>
      </c>
      <c r="AC163" s="578" t="str">
        <f t="shared" si="49"/>
        <v/>
      </c>
      <c r="AE163" s="578" t="str">
        <f t="shared" si="50"/>
        <v/>
      </c>
      <c r="AG163" s="578" t="str">
        <f t="shared" si="51"/>
        <v/>
      </c>
      <c r="AI163" s="578" t="str">
        <f t="shared" si="52"/>
        <v/>
      </c>
      <c r="AK163" s="578" t="str">
        <f t="shared" si="53"/>
        <v/>
      </c>
      <c r="AM163" s="578" t="str">
        <f t="shared" si="54"/>
        <v/>
      </c>
      <c r="AO163" s="578" t="str">
        <f t="shared" si="55"/>
        <v/>
      </c>
      <c r="AQ163" s="578" t="str">
        <f t="shared" si="56"/>
        <v/>
      </c>
    </row>
    <row r="164" spans="5:43" s="756" customFormat="1">
      <c r="E164" s="578" t="str">
        <f t="shared" si="38"/>
        <v/>
      </c>
      <c r="G164" s="578" t="str">
        <f t="shared" si="38"/>
        <v/>
      </c>
      <c r="I164" s="578" t="str">
        <f t="shared" si="39"/>
        <v/>
      </c>
      <c r="K164" s="578" t="str">
        <f t="shared" si="40"/>
        <v/>
      </c>
      <c r="M164" s="578" t="str">
        <f t="shared" si="41"/>
        <v/>
      </c>
      <c r="O164" s="578" t="str">
        <f t="shared" si="42"/>
        <v/>
      </c>
      <c r="Q164" s="578" t="str">
        <f t="shared" si="43"/>
        <v/>
      </c>
      <c r="S164" s="578" t="str">
        <f t="shared" si="44"/>
        <v/>
      </c>
      <c r="U164" s="578" t="str">
        <f t="shared" si="45"/>
        <v/>
      </c>
      <c r="W164" s="578" t="str">
        <f t="shared" si="46"/>
        <v/>
      </c>
      <c r="Y164" s="578" t="str">
        <f t="shared" si="47"/>
        <v/>
      </c>
      <c r="AA164" s="578" t="str">
        <f t="shared" si="48"/>
        <v/>
      </c>
      <c r="AC164" s="578" t="str">
        <f t="shared" si="49"/>
        <v/>
      </c>
      <c r="AE164" s="578" t="str">
        <f t="shared" si="50"/>
        <v/>
      </c>
      <c r="AG164" s="578" t="str">
        <f t="shared" si="51"/>
        <v/>
      </c>
      <c r="AI164" s="578" t="str">
        <f t="shared" si="52"/>
        <v/>
      </c>
      <c r="AK164" s="578" t="str">
        <f t="shared" si="53"/>
        <v/>
      </c>
      <c r="AM164" s="578" t="str">
        <f t="shared" si="54"/>
        <v/>
      </c>
      <c r="AO164" s="578" t="str">
        <f t="shared" si="55"/>
        <v/>
      </c>
      <c r="AQ164" s="578" t="str">
        <f t="shared" si="56"/>
        <v/>
      </c>
    </row>
    <row r="165" spans="5:43" s="756" customFormat="1">
      <c r="E165" s="578" t="str">
        <f t="shared" si="38"/>
        <v/>
      </c>
      <c r="G165" s="578" t="str">
        <f t="shared" si="38"/>
        <v/>
      </c>
      <c r="I165" s="578" t="str">
        <f t="shared" si="39"/>
        <v/>
      </c>
      <c r="K165" s="578" t="str">
        <f t="shared" si="40"/>
        <v/>
      </c>
      <c r="M165" s="578" t="str">
        <f t="shared" si="41"/>
        <v/>
      </c>
      <c r="O165" s="578" t="str">
        <f t="shared" si="42"/>
        <v/>
      </c>
      <c r="Q165" s="578" t="str">
        <f t="shared" si="43"/>
        <v/>
      </c>
      <c r="S165" s="578" t="str">
        <f t="shared" si="44"/>
        <v/>
      </c>
      <c r="U165" s="578" t="str">
        <f t="shared" si="45"/>
        <v/>
      </c>
      <c r="W165" s="578" t="str">
        <f t="shared" si="46"/>
        <v/>
      </c>
      <c r="Y165" s="578" t="str">
        <f t="shared" si="47"/>
        <v/>
      </c>
      <c r="AA165" s="578" t="str">
        <f t="shared" si="48"/>
        <v/>
      </c>
      <c r="AC165" s="578" t="str">
        <f t="shared" si="49"/>
        <v/>
      </c>
      <c r="AE165" s="578" t="str">
        <f t="shared" si="50"/>
        <v/>
      </c>
      <c r="AG165" s="578" t="str">
        <f t="shared" si="51"/>
        <v/>
      </c>
      <c r="AI165" s="578" t="str">
        <f t="shared" si="52"/>
        <v/>
      </c>
      <c r="AK165" s="578" t="str">
        <f t="shared" si="53"/>
        <v/>
      </c>
      <c r="AM165" s="578" t="str">
        <f t="shared" si="54"/>
        <v/>
      </c>
      <c r="AO165" s="578" t="str">
        <f t="shared" si="55"/>
        <v/>
      </c>
      <c r="AQ165" s="578" t="str">
        <f t="shared" si="56"/>
        <v/>
      </c>
    </row>
    <row r="166" spans="5:43" s="756" customFormat="1">
      <c r="E166" s="578" t="str">
        <f t="shared" si="38"/>
        <v/>
      </c>
      <c r="G166" s="578" t="str">
        <f t="shared" si="38"/>
        <v/>
      </c>
      <c r="I166" s="578" t="str">
        <f t="shared" si="39"/>
        <v/>
      </c>
      <c r="K166" s="578" t="str">
        <f t="shared" si="40"/>
        <v/>
      </c>
      <c r="M166" s="578" t="str">
        <f t="shared" si="41"/>
        <v/>
      </c>
      <c r="O166" s="578" t="str">
        <f t="shared" si="42"/>
        <v/>
      </c>
      <c r="Q166" s="578" t="str">
        <f t="shared" si="43"/>
        <v/>
      </c>
      <c r="S166" s="578" t="str">
        <f t="shared" si="44"/>
        <v/>
      </c>
      <c r="U166" s="578" t="str">
        <f t="shared" si="45"/>
        <v/>
      </c>
      <c r="W166" s="578" t="str">
        <f t="shared" si="46"/>
        <v/>
      </c>
      <c r="Y166" s="578" t="str">
        <f t="shared" si="47"/>
        <v/>
      </c>
      <c r="AA166" s="578" t="str">
        <f t="shared" si="48"/>
        <v/>
      </c>
      <c r="AC166" s="578" t="str">
        <f t="shared" si="49"/>
        <v/>
      </c>
      <c r="AE166" s="578" t="str">
        <f t="shared" si="50"/>
        <v/>
      </c>
      <c r="AG166" s="578" t="str">
        <f t="shared" si="51"/>
        <v/>
      </c>
      <c r="AI166" s="578" t="str">
        <f t="shared" si="52"/>
        <v/>
      </c>
      <c r="AK166" s="578" t="str">
        <f t="shared" si="53"/>
        <v/>
      </c>
      <c r="AM166" s="578" t="str">
        <f t="shared" si="54"/>
        <v/>
      </c>
      <c r="AO166" s="578" t="str">
        <f t="shared" si="55"/>
        <v/>
      </c>
      <c r="AQ166" s="578" t="str">
        <f t="shared" si="56"/>
        <v/>
      </c>
    </row>
    <row r="167" spans="5:43" s="756" customFormat="1">
      <c r="E167" s="578" t="str">
        <f t="shared" si="38"/>
        <v/>
      </c>
      <c r="G167" s="578" t="str">
        <f t="shared" si="38"/>
        <v/>
      </c>
      <c r="I167" s="578" t="str">
        <f t="shared" si="39"/>
        <v/>
      </c>
      <c r="K167" s="578" t="str">
        <f t="shared" si="40"/>
        <v/>
      </c>
      <c r="M167" s="578" t="str">
        <f t="shared" si="41"/>
        <v/>
      </c>
      <c r="O167" s="578" t="str">
        <f t="shared" si="42"/>
        <v/>
      </c>
      <c r="Q167" s="578" t="str">
        <f t="shared" si="43"/>
        <v/>
      </c>
      <c r="S167" s="578" t="str">
        <f t="shared" si="44"/>
        <v/>
      </c>
      <c r="U167" s="578" t="str">
        <f t="shared" si="45"/>
        <v/>
      </c>
      <c r="W167" s="578" t="str">
        <f t="shared" si="46"/>
        <v/>
      </c>
      <c r="Y167" s="578" t="str">
        <f t="shared" si="47"/>
        <v/>
      </c>
      <c r="AA167" s="578" t="str">
        <f t="shared" si="48"/>
        <v/>
      </c>
      <c r="AC167" s="578" t="str">
        <f t="shared" si="49"/>
        <v/>
      </c>
      <c r="AE167" s="578" t="str">
        <f t="shared" si="50"/>
        <v/>
      </c>
      <c r="AG167" s="578" t="str">
        <f t="shared" si="51"/>
        <v/>
      </c>
      <c r="AI167" s="578" t="str">
        <f t="shared" si="52"/>
        <v/>
      </c>
      <c r="AK167" s="578" t="str">
        <f t="shared" si="53"/>
        <v/>
      </c>
      <c r="AM167" s="578" t="str">
        <f t="shared" si="54"/>
        <v/>
      </c>
      <c r="AO167" s="578" t="str">
        <f t="shared" si="55"/>
        <v/>
      </c>
      <c r="AQ167" s="578" t="str">
        <f t="shared" si="56"/>
        <v/>
      </c>
    </row>
    <row r="168" spans="5:43" s="756" customFormat="1">
      <c r="E168" s="578" t="str">
        <f t="shared" si="38"/>
        <v/>
      </c>
      <c r="G168" s="578" t="str">
        <f t="shared" si="38"/>
        <v/>
      </c>
      <c r="I168" s="578" t="str">
        <f t="shared" si="39"/>
        <v/>
      </c>
      <c r="K168" s="578" t="str">
        <f t="shared" si="40"/>
        <v/>
      </c>
      <c r="M168" s="578" t="str">
        <f t="shared" si="41"/>
        <v/>
      </c>
      <c r="O168" s="578" t="str">
        <f t="shared" si="42"/>
        <v/>
      </c>
      <c r="Q168" s="578" t="str">
        <f t="shared" si="43"/>
        <v/>
      </c>
      <c r="S168" s="578" t="str">
        <f t="shared" si="44"/>
        <v/>
      </c>
      <c r="U168" s="578" t="str">
        <f t="shared" si="45"/>
        <v/>
      </c>
      <c r="W168" s="578" t="str">
        <f t="shared" si="46"/>
        <v/>
      </c>
      <c r="Y168" s="578" t="str">
        <f t="shared" si="47"/>
        <v/>
      </c>
      <c r="AA168" s="578" t="str">
        <f t="shared" si="48"/>
        <v/>
      </c>
      <c r="AC168" s="578" t="str">
        <f t="shared" si="49"/>
        <v/>
      </c>
      <c r="AE168" s="578" t="str">
        <f t="shared" si="50"/>
        <v/>
      </c>
      <c r="AG168" s="578" t="str">
        <f t="shared" si="51"/>
        <v/>
      </c>
      <c r="AI168" s="578" t="str">
        <f t="shared" si="52"/>
        <v/>
      </c>
      <c r="AK168" s="578" t="str">
        <f t="shared" si="53"/>
        <v/>
      </c>
      <c r="AM168" s="578" t="str">
        <f t="shared" si="54"/>
        <v/>
      </c>
      <c r="AO168" s="578" t="str">
        <f t="shared" si="55"/>
        <v/>
      </c>
      <c r="AQ168" s="578" t="str">
        <f t="shared" si="56"/>
        <v/>
      </c>
    </row>
    <row r="169" spans="5:43" s="756" customFormat="1">
      <c r="E169" s="578" t="str">
        <f t="shared" si="38"/>
        <v/>
      </c>
      <c r="G169" s="578" t="str">
        <f t="shared" si="38"/>
        <v/>
      </c>
      <c r="I169" s="578" t="str">
        <f t="shared" si="39"/>
        <v/>
      </c>
      <c r="K169" s="578" t="str">
        <f t="shared" si="40"/>
        <v/>
      </c>
      <c r="M169" s="578" t="str">
        <f t="shared" si="41"/>
        <v/>
      </c>
      <c r="O169" s="578" t="str">
        <f t="shared" si="42"/>
        <v/>
      </c>
      <c r="Q169" s="578" t="str">
        <f t="shared" si="43"/>
        <v/>
      </c>
      <c r="S169" s="578" t="str">
        <f t="shared" si="44"/>
        <v/>
      </c>
      <c r="U169" s="578" t="str">
        <f t="shared" si="45"/>
        <v/>
      </c>
      <c r="W169" s="578" t="str">
        <f t="shared" si="46"/>
        <v/>
      </c>
      <c r="Y169" s="578" t="str">
        <f t="shared" si="47"/>
        <v/>
      </c>
      <c r="AA169" s="578" t="str">
        <f t="shared" si="48"/>
        <v/>
      </c>
      <c r="AC169" s="578" t="str">
        <f t="shared" si="49"/>
        <v/>
      </c>
      <c r="AE169" s="578" t="str">
        <f t="shared" si="50"/>
        <v/>
      </c>
      <c r="AG169" s="578" t="str">
        <f t="shared" si="51"/>
        <v/>
      </c>
      <c r="AI169" s="578" t="str">
        <f t="shared" si="52"/>
        <v/>
      </c>
      <c r="AK169" s="578" t="str">
        <f t="shared" si="53"/>
        <v/>
      </c>
      <c r="AM169" s="578" t="str">
        <f t="shared" si="54"/>
        <v/>
      </c>
      <c r="AO169" s="578" t="str">
        <f t="shared" si="55"/>
        <v/>
      </c>
      <c r="AQ169" s="578" t="str">
        <f t="shared" si="56"/>
        <v/>
      </c>
    </row>
    <row r="170" spans="5:43" s="756" customFormat="1">
      <c r="E170" s="578" t="str">
        <f t="shared" si="38"/>
        <v/>
      </c>
      <c r="G170" s="578" t="str">
        <f t="shared" si="38"/>
        <v/>
      </c>
      <c r="I170" s="578" t="str">
        <f t="shared" si="39"/>
        <v/>
      </c>
      <c r="K170" s="578" t="str">
        <f t="shared" si="40"/>
        <v/>
      </c>
      <c r="M170" s="578" t="str">
        <f t="shared" si="41"/>
        <v/>
      </c>
      <c r="O170" s="578" t="str">
        <f t="shared" si="42"/>
        <v/>
      </c>
      <c r="Q170" s="578" t="str">
        <f t="shared" si="43"/>
        <v/>
      </c>
      <c r="S170" s="578" t="str">
        <f t="shared" si="44"/>
        <v/>
      </c>
      <c r="U170" s="578" t="str">
        <f t="shared" si="45"/>
        <v/>
      </c>
      <c r="W170" s="578" t="str">
        <f t="shared" si="46"/>
        <v/>
      </c>
      <c r="Y170" s="578" t="str">
        <f t="shared" si="47"/>
        <v/>
      </c>
      <c r="AA170" s="578" t="str">
        <f t="shared" si="48"/>
        <v/>
      </c>
      <c r="AC170" s="578" t="str">
        <f t="shared" si="49"/>
        <v/>
      </c>
      <c r="AE170" s="578" t="str">
        <f t="shared" si="50"/>
        <v/>
      </c>
      <c r="AG170" s="578" t="str">
        <f t="shared" si="51"/>
        <v/>
      </c>
      <c r="AI170" s="578" t="str">
        <f t="shared" si="52"/>
        <v/>
      </c>
      <c r="AK170" s="578" t="str">
        <f t="shared" si="53"/>
        <v/>
      </c>
      <c r="AM170" s="578" t="str">
        <f t="shared" si="54"/>
        <v/>
      </c>
      <c r="AO170" s="578" t="str">
        <f t="shared" si="55"/>
        <v/>
      </c>
      <c r="AQ170" s="578" t="str">
        <f t="shared" si="56"/>
        <v/>
      </c>
    </row>
    <row r="171" spans="5:43" s="756" customFormat="1">
      <c r="E171" s="578" t="str">
        <f t="shared" si="38"/>
        <v/>
      </c>
      <c r="G171" s="578" t="str">
        <f t="shared" si="38"/>
        <v/>
      </c>
      <c r="I171" s="578" t="str">
        <f t="shared" si="39"/>
        <v/>
      </c>
      <c r="K171" s="578" t="str">
        <f t="shared" si="40"/>
        <v/>
      </c>
      <c r="M171" s="578" t="str">
        <f t="shared" si="41"/>
        <v/>
      </c>
      <c r="O171" s="578" t="str">
        <f t="shared" si="42"/>
        <v/>
      </c>
      <c r="Q171" s="578" t="str">
        <f t="shared" si="43"/>
        <v/>
      </c>
      <c r="S171" s="578" t="str">
        <f t="shared" si="44"/>
        <v/>
      </c>
      <c r="U171" s="578" t="str">
        <f t="shared" si="45"/>
        <v/>
      </c>
      <c r="W171" s="578" t="str">
        <f t="shared" si="46"/>
        <v/>
      </c>
      <c r="Y171" s="578" t="str">
        <f t="shared" si="47"/>
        <v/>
      </c>
      <c r="AA171" s="578" t="str">
        <f t="shared" si="48"/>
        <v/>
      </c>
      <c r="AC171" s="578" t="str">
        <f t="shared" si="49"/>
        <v/>
      </c>
      <c r="AE171" s="578" t="str">
        <f t="shared" si="50"/>
        <v/>
      </c>
      <c r="AG171" s="578" t="str">
        <f t="shared" si="51"/>
        <v/>
      </c>
      <c r="AI171" s="578" t="str">
        <f t="shared" si="52"/>
        <v/>
      </c>
      <c r="AK171" s="578" t="str">
        <f t="shared" si="53"/>
        <v/>
      </c>
      <c r="AM171" s="578" t="str">
        <f t="shared" si="54"/>
        <v/>
      </c>
      <c r="AO171" s="578" t="str">
        <f t="shared" si="55"/>
        <v/>
      </c>
      <c r="AQ171" s="578" t="str">
        <f t="shared" si="56"/>
        <v/>
      </c>
    </row>
    <row r="172" spans="5:43" s="756" customFormat="1">
      <c r="E172" s="578" t="str">
        <f t="shared" si="38"/>
        <v/>
      </c>
      <c r="G172" s="578" t="str">
        <f t="shared" si="38"/>
        <v/>
      </c>
      <c r="I172" s="578" t="str">
        <f t="shared" si="39"/>
        <v/>
      </c>
      <c r="K172" s="578" t="str">
        <f t="shared" si="40"/>
        <v/>
      </c>
      <c r="M172" s="578" t="str">
        <f t="shared" si="41"/>
        <v/>
      </c>
      <c r="O172" s="578" t="str">
        <f t="shared" si="42"/>
        <v/>
      </c>
      <c r="Q172" s="578" t="str">
        <f t="shared" si="43"/>
        <v/>
      </c>
      <c r="S172" s="578" t="str">
        <f t="shared" si="44"/>
        <v/>
      </c>
      <c r="U172" s="578" t="str">
        <f t="shared" si="45"/>
        <v/>
      </c>
      <c r="W172" s="578" t="str">
        <f t="shared" si="46"/>
        <v/>
      </c>
      <c r="Y172" s="578" t="str">
        <f t="shared" si="47"/>
        <v/>
      </c>
      <c r="AA172" s="578" t="str">
        <f t="shared" si="48"/>
        <v/>
      </c>
      <c r="AC172" s="578" t="str">
        <f t="shared" si="49"/>
        <v/>
      </c>
      <c r="AE172" s="578" t="str">
        <f t="shared" si="50"/>
        <v/>
      </c>
      <c r="AG172" s="578" t="str">
        <f t="shared" si="51"/>
        <v/>
      </c>
      <c r="AI172" s="578" t="str">
        <f t="shared" si="52"/>
        <v/>
      </c>
      <c r="AK172" s="578" t="str">
        <f t="shared" si="53"/>
        <v/>
      </c>
      <c r="AM172" s="578" t="str">
        <f t="shared" si="54"/>
        <v/>
      </c>
      <c r="AO172" s="578" t="str">
        <f t="shared" si="55"/>
        <v/>
      </c>
      <c r="AQ172" s="578" t="str">
        <f t="shared" si="56"/>
        <v/>
      </c>
    </row>
    <row r="173" spans="5:43" s="756" customFormat="1">
      <c r="E173" s="578" t="str">
        <f t="shared" si="38"/>
        <v/>
      </c>
      <c r="G173" s="578" t="str">
        <f t="shared" si="38"/>
        <v/>
      </c>
      <c r="I173" s="578" t="str">
        <f t="shared" si="39"/>
        <v/>
      </c>
      <c r="K173" s="578" t="str">
        <f t="shared" si="40"/>
        <v/>
      </c>
      <c r="M173" s="578" t="str">
        <f t="shared" si="41"/>
        <v/>
      </c>
      <c r="O173" s="578" t="str">
        <f t="shared" si="42"/>
        <v/>
      </c>
      <c r="Q173" s="578" t="str">
        <f t="shared" si="43"/>
        <v/>
      </c>
      <c r="S173" s="578" t="str">
        <f t="shared" si="44"/>
        <v/>
      </c>
      <c r="U173" s="578" t="str">
        <f t="shared" si="45"/>
        <v/>
      </c>
      <c r="W173" s="578" t="str">
        <f t="shared" si="46"/>
        <v/>
      </c>
      <c r="Y173" s="578" t="str">
        <f t="shared" si="47"/>
        <v/>
      </c>
      <c r="AA173" s="578" t="str">
        <f t="shared" si="48"/>
        <v/>
      </c>
      <c r="AC173" s="578" t="str">
        <f t="shared" si="49"/>
        <v/>
      </c>
      <c r="AE173" s="578" t="str">
        <f t="shared" si="50"/>
        <v/>
      </c>
      <c r="AG173" s="578" t="str">
        <f t="shared" si="51"/>
        <v/>
      </c>
      <c r="AI173" s="578" t="str">
        <f t="shared" si="52"/>
        <v/>
      </c>
      <c r="AK173" s="578" t="str">
        <f t="shared" si="53"/>
        <v/>
      </c>
      <c r="AM173" s="578" t="str">
        <f t="shared" si="54"/>
        <v/>
      </c>
      <c r="AO173" s="578" t="str">
        <f t="shared" si="55"/>
        <v/>
      </c>
      <c r="AQ173" s="578" t="str">
        <f t="shared" si="56"/>
        <v/>
      </c>
    </row>
    <row r="174" spans="5:43" s="756" customFormat="1">
      <c r="E174" s="578" t="str">
        <f t="shared" si="38"/>
        <v/>
      </c>
      <c r="G174" s="578" t="str">
        <f t="shared" si="38"/>
        <v/>
      </c>
      <c r="I174" s="578" t="str">
        <f t="shared" si="39"/>
        <v/>
      </c>
      <c r="K174" s="578" t="str">
        <f t="shared" si="40"/>
        <v/>
      </c>
      <c r="M174" s="578" t="str">
        <f t="shared" si="41"/>
        <v/>
      </c>
      <c r="O174" s="578" t="str">
        <f t="shared" si="42"/>
        <v/>
      </c>
      <c r="Q174" s="578" t="str">
        <f t="shared" si="43"/>
        <v/>
      </c>
      <c r="S174" s="578" t="str">
        <f t="shared" si="44"/>
        <v/>
      </c>
      <c r="U174" s="578" t="str">
        <f t="shared" si="45"/>
        <v/>
      </c>
      <c r="W174" s="578" t="str">
        <f t="shared" si="46"/>
        <v/>
      </c>
      <c r="Y174" s="578" t="str">
        <f t="shared" si="47"/>
        <v/>
      </c>
      <c r="AA174" s="578" t="str">
        <f t="shared" si="48"/>
        <v/>
      </c>
      <c r="AC174" s="578" t="str">
        <f t="shared" si="49"/>
        <v/>
      </c>
      <c r="AE174" s="578" t="str">
        <f t="shared" si="50"/>
        <v/>
      </c>
      <c r="AG174" s="578" t="str">
        <f t="shared" si="51"/>
        <v/>
      </c>
      <c r="AI174" s="578" t="str">
        <f t="shared" si="52"/>
        <v/>
      </c>
      <c r="AK174" s="578" t="str">
        <f t="shared" si="53"/>
        <v/>
      </c>
      <c r="AM174" s="578" t="str">
        <f t="shared" si="54"/>
        <v/>
      </c>
      <c r="AO174" s="578" t="str">
        <f t="shared" si="55"/>
        <v/>
      </c>
      <c r="AQ174" s="578" t="str">
        <f t="shared" si="56"/>
        <v/>
      </c>
    </row>
    <row r="175" spans="5:43" s="756" customFormat="1">
      <c r="E175" s="578" t="str">
        <f t="shared" si="38"/>
        <v/>
      </c>
      <c r="G175" s="578" t="str">
        <f t="shared" si="38"/>
        <v/>
      </c>
      <c r="I175" s="578" t="str">
        <f t="shared" si="39"/>
        <v/>
      </c>
      <c r="K175" s="578" t="str">
        <f t="shared" si="40"/>
        <v/>
      </c>
      <c r="M175" s="578" t="str">
        <f t="shared" si="41"/>
        <v/>
      </c>
      <c r="O175" s="578" t="str">
        <f t="shared" si="42"/>
        <v/>
      </c>
      <c r="Q175" s="578" t="str">
        <f t="shared" si="43"/>
        <v/>
      </c>
      <c r="S175" s="578" t="str">
        <f t="shared" si="44"/>
        <v/>
      </c>
      <c r="U175" s="578" t="str">
        <f t="shared" si="45"/>
        <v/>
      </c>
      <c r="W175" s="578" t="str">
        <f t="shared" si="46"/>
        <v/>
      </c>
      <c r="Y175" s="578" t="str">
        <f t="shared" si="47"/>
        <v/>
      </c>
      <c r="AA175" s="578" t="str">
        <f t="shared" si="48"/>
        <v/>
      </c>
      <c r="AC175" s="578" t="str">
        <f t="shared" si="49"/>
        <v/>
      </c>
      <c r="AE175" s="578" t="str">
        <f t="shared" si="50"/>
        <v/>
      </c>
      <c r="AG175" s="578" t="str">
        <f t="shared" si="51"/>
        <v/>
      </c>
      <c r="AI175" s="578" t="str">
        <f t="shared" si="52"/>
        <v/>
      </c>
      <c r="AK175" s="578" t="str">
        <f t="shared" si="53"/>
        <v/>
      </c>
      <c r="AM175" s="578" t="str">
        <f t="shared" si="54"/>
        <v/>
      </c>
      <c r="AO175" s="578" t="str">
        <f t="shared" si="55"/>
        <v/>
      </c>
      <c r="AQ175" s="578" t="str">
        <f t="shared" si="56"/>
        <v/>
      </c>
    </row>
    <row r="176" spans="5:43" s="756" customFormat="1">
      <c r="E176" s="578" t="str">
        <f t="shared" si="38"/>
        <v/>
      </c>
      <c r="G176" s="578" t="str">
        <f t="shared" si="38"/>
        <v/>
      </c>
      <c r="I176" s="578" t="str">
        <f t="shared" si="39"/>
        <v/>
      </c>
      <c r="K176" s="578" t="str">
        <f t="shared" si="40"/>
        <v/>
      </c>
      <c r="M176" s="578" t="str">
        <f t="shared" si="41"/>
        <v/>
      </c>
      <c r="O176" s="578" t="str">
        <f t="shared" si="42"/>
        <v/>
      </c>
      <c r="Q176" s="578" t="str">
        <f t="shared" si="43"/>
        <v/>
      </c>
      <c r="S176" s="578" t="str">
        <f t="shared" si="44"/>
        <v/>
      </c>
      <c r="U176" s="578" t="str">
        <f t="shared" si="45"/>
        <v/>
      </c>
      <c r="W176" s="578" t="str">
        <f t="shared" si="46"/>
        <v/>
      </c>
      <c r="Y176" s="578" t="str">
        <f t="shared" si="47"/>
        <v/>
      </c>
      <c r="AA176" s="578" t="str">
        <f t="shared" si="48"/>
        <v/>
      </c>
      <c r="AC176" s="578" t="str">
        <f t="shared" si="49"/>
        <v/>
      </c>
      <c r="AE176" s="578" t="str">
        <f t="shared" si="50"/>
        <v/>
      </c>
      <c r="AG176" s="578" t="str">
        <f t="shared" si="51"/>
        <v/>
      </c>
      <c r="AI176" s="578" t="str">
        <f t="shared" si="52"/>
        <v/>
      </c>
      <c r="AK176" s="578" t="str">
        <f t="shared" si="53"/>
        <v/>
      </c>
      <c r="AM176" s="578" t="str">
        <f t="shared" si="54"/>
        <v/>
      </c>
      <c r="AO176" s="578" t="str">
        <f t="shared" si="55"/>
        <v/>
      </c>
      <c r="AQ176" s="578" t="str">
        <f t="shared" si="56"/>
        <v/>
      </c>
    </row>
    <row r="177" spans="5:43" s="756" customFormat="1">
      <c r="E177" s="578" t="str">
        <f t="shared" si="38"/>
        <v/>
      </c>
      <c r="G177" s="578" t="str">
        <f t="shared" si="38"/>
        <v/>
      </c>
      <c r="I177" s="578" t="str">
        <f t="shared" si="39"/>
        <v/>
      </c>
      <c r="K177" s="578" t="str">
        <f t="shared" si="40"/>
        <v/>
      </c>
      <c r="M177" s="578" t="str">
        <f t="shared" si="41"/>
        <v/>
      </c>
      <c r="O177" s="578" t="str">
        <f t="shared" si="42"/>
        <v/>
      </c>
      <c r="Q177" s="578" t="str">
        <f t="shared" si="43"/>
        <v/>
      </c>
      <c r="S177" s="578" t="str">
        <f t="shared" si="44"/>
        <v/>
      </c>
      <c r="U177" s="578" t="str">
        <f t="shared" si="45"/>
        <v/>
      </c>
      <c r="W177" s="578" t="str">
        <f t="shared" si="46"/>
        <v/>
      </c>
      <c r="Y177" s="578" t="str">
        <f t="shared" si="47"/>
        <v/>
      </c>
      <c r="AA177" s="578" t="str">
        <f t="shared" si="48"/>
        <v/>
      </c>
      <c r="AC177" s="578" t="str">
        <f t="shared" si="49"/>
        <v/>
      </c>
      <c r="AE177" s="578" t="str">
        <f t="shared" si="50"/>
        <v/>
      </c>
      <c r="AG177" s="578" t="str">
        <f t="shared" si="51"/>
        <v/>
      </c>
      <c r="AI177" s="578" t="str">
        <f t="shared" si="52"/>
        <v/>
      </c>
      <c r="AK177" s="578" t="str">
        <f t="shared" si="53"/>
        <v/>
      </c>
      <c r="AM177" s="578" t="str">
        <f t="shared" si="54"/>
        <v/>
      </c>
      <c r="AO177" s="578" t="str">
        <f t="shared" si="55"/>
        <v/>
      </c>
      <c r="AQ177" s="578" t="str">
        <f t="shared" si="56"/>
        <v/>
      </c>
    </row>
    <row r="178" spans="5:43" s="756" customFormat="1">
      <c r="E178" s="578" t="str">
        <f t="shared" si="38"/>
        <v/>
      </c>
      <c r="G178" s="578" t="str">
        <f t="shared" si="38"/>
        <v/>
      </c>
      <c r="I178" s="578" t="str">
        <f t="shared" si="39"/>
        <v/>
      </c>
      <c r="K178" s="578" t="str">
        <f t="shared" si="40"/>
        <v/>
      </c>
      <c r="M178" s="578" t="str">
        <f t="shared" si="41"/>
        <v/>
      </c>
      <c r="O178" s="578" t="str">
        <f t="shared" si="42"/>
        <v/>
      </c>
      <c r="Q178" s="578" t="str">
        <f t="shared" si="43"/>
        <v/>
      </c>
      <c r="S178" s="578" t="str">
        <f t="shared" si="44"/>
        <v/>
      </c>
      <c r="U178" s="578" t="str">
        <f t="shared" si="45"/>
        <v/>
      </c>
      <c r="W178" s="578" t="str">
        <f t="shared" si="46"/>
        <v/>
      </c>
      <c r="Y178" s="578" t="str">
        <f t="shared" si="47"/>
        <v/>
      </c>
      <c r="AA178" s="578" t="str">
        <f t="shared" si="48"/>
        <v/>
      </c>
      <c r="AC178" s="578" t="str">
        <f t="shared" si="49"/>
        <v/>
      </c>
      <c r="AE178" s="578" t="str">
        <f t="shared" si="50"/>
        <v/>
      </c>
      <c r="AG178" s="578" t="str">
        <f t="shared" si="51"/>
        <v/>
      </c>
      <c r="AI178" s="578" t="str">
        <f t="shared" si="52"/>
        <v/>
      </c>
      <c r="AK178" s="578" t="str">
        <f t="shared" si="53"/>
        <v/>
      </c>
      <c r="AM178" s="578" t="str">
        <f t="shared" si="54"/>
        <v/>
      </c>
      <c r="AO178" s="578" t="str">
        <f t="shared" si="55"/>
        <v/>
      </c>
      <c r="AQ178" s="578" t="str">
        <f t="shared" si="56"/>
        <v/>
      </c>
    </row>
    <row r="179" spans="5:43" s="756" customFormat="1">
      <c r="E179" s="578" t="str">
        <f t="shared" si="38"/>
        <v/>
      </c>
      <c r="G179" s="578" t="str">
        <f t="shared" si="38"/>
        <v/>
      </c>
      <c r="I179" s="578" t="str">
        <f t="shared" si="39"/>
        <v/>
      </c>
      <c r="K179" s="578" t="str">
        <f t="shared" si="40"/>
        <v/>
      </c>
      <c r="M179" s="578" t="str">
        <f t="shared" si="41"/>
        <v/>
      </c>
      <c r="O179" s="578" t="str">
        <f t="shared" si="42"/>
        <v/>
      </c>
      <c r="Q179" s="578" t="str">
        <f t="shared" si="43"/>
        <v/>
      </c>
      <c r="S179" s="578" t="str">
        <f t="shared" si="44"/>
        <v/>
      </c>
      <c r="U179" s="578" t="str">
        <f t="shared" si="45"/>
        <v/>
      </c>
      <c r="W179" s="578" t="str">
        <f t="shared" si="46"/>
        <v/>
      </c>
      <c r="Y179" s="578" t="str">
        <f t="shared" si="47"/>
        <v/>
      </c>
      <c r="AA179" s="578" t="str">
        <f t="shared" si="48"/>
        <v/>
      </c>
      <c r="AC179" s="578" t="str">
        <f t="shared" si="49"/>
        <v/>
      </c>
      <c r="AE179" s="578" t="str">
        <f t="shared" si="50"/>
        <v/>
      </c>
      <c r="AG179" s="578" t="str">
        <f t="shared" si="51"/>
        <v/>
      </c>
      <c r="AI179" s="578" t="str">
        <f t="shared" si="52"/>
        <v/>
      </c>
      <c r="AK179" s="578" t="str">
        <f t="shared" si="53"/>
        <v/>
      </c>
      <c r="AM179" s="578" t="str">
        <f t="shared" si="54"/>
        <v/>
      </c>
      <c r="AO179" s="578" t="str">
        <f t="shared" si="55"/>
        <v/>
      </c>
      <c r="AQ179" s="578" t="str">
        <f t="shared" si="56"/>
        <v/>
      </c>
    </row>
    <row r="180" spans="5:43" s="756" customFormat="1">
      <c r="E180" s="578" t="str">
        <f t="shared" si="38"/>
        <v/>
      </c>
      <c r="G180" s="578" t="str">
        <f t="shared" si="38"/>
        <v/>
      </c>
      <c r="I180" s="578" t="str">
        <f t="shared" si="39"/>
        <v/>
      </c>
      <c r="K180" s="578" t="str">
        <f t="shared" si="40"/>
        <v/>
      </c>
      <c r="M180" s="578" t="str">
        <f t="shared" si="41"/>
        <v/>
      </c>
      <c r="O180" s="578" t="str">
        <f t="shared" si="42"/>
        <v/>
      </c>
      <c r="Q180" s="578" t="str">
        <f t="shared" si="43"/>
        <v/>
      </c>
      <c r="S180" s="578" t="str">
        <f t="shared" si="44"/>
        <v/>
      </c>
      <c r="U180" s="578" t="str">
        <f t="shared" si="45"/>
        <v/>
      </c>
      <c r="W180" s="578" t="str">
        <f t="shared" si="46"/>
        <v/>
      </c>
      <c r="Y180" s="578" t="str">
        <f t="shared" si="47"/>
        <v/>
      </c>
      <c r="AA180" s="578" t="str">
        <f t="shared" si="48"/>
        <v/>
      </c>
      <c r="AC180" s="578" t="str">
        <f t="shared" si="49"/>
        <v/>
      </c>
      <c r="AE180" s="578" t="str">
        <f t="shared" si="50"/>
        <v/>
      </c>
      <c r="AG180" s="578" t="str">
        <f t="shared" si="51"/>
        <v/>
      </c>
      <c r="AI180" s="578" t="str">
        <f t="shared" si="52"/>
        <v/>
      </c>
      <c r="AK180" s="578" t="str">
        <f t="shared" si="53"/>
        <v/>
      </c>
      <c r="AM180" s="578" t="str">
        <f t="shared" si="54"/>
        <v/>
      </c>
      <c r="AO180" s="578" t="str">
        <f t="shared" si="55"/>
        <v/>
      </c>
      <c r="AQ180" s="578" t="str">
        <f t="shared" si="56"/>
        <v/>
      </c>
    </row>
    <row r="181" spans="5:43" s="756" customFormat="1">
      <c r="E181" s="578" t="str">
        <f t="shared" si="38"/>
        <v/>
      </c>
      <c r="G181" s="578" t="str">
        <f t="shared" si="38"/>
        <v/>
      </c>
      <c r="I181" s="578" t="str">
        <f t="shared" si="39"/>
        <v/>
      </c>
      <c r="K181" s="578" t="str">
        <f t="shared" si="40"/>
        <v/>
      </c>
      <c r="M181" s="578" t="str">
        <f t="shared" si="41"/>
        <v/>
      </c>
      <c r="O181" s="578" t="str">
        <f t="shared" si="42"/>
        <v/>
      </c>
      <c r="Q181" s="578" t="str">
        <f t="shared" si="43"/>
        <v/>
      </c>
      <c r="S181" s="578" t="str">
        <f t="shared" si="44"/>
        <v/>
      </c>
      <c r="U181" s="578" t="str">
        <f t="shared" si="45"/>
        <v/>
      </c>
      <c r="W181" s="578" t="str">
        <f t="shared" si="46"/>
        <v/>
      </c>
      <c r="Y181" s="578" t="str">
        <f t="shared" si="47"/>
        <v/>
      </c>
      <c r="AA181" s="578" t="str">
        <f t="shared" si="48"/>
        <v/>
      </c>
      <c r="AC181" s="578" t="str">
        <f t="shared" si="49"/>
        <v/>
      </c>
      <c r="AE181" s="578" t="str">
        <f t="shared" si="50"/>
        <v/>
      </c>
      <c r="AG181" s="578" t="str">
        <f t="shared" si="51"/>
        <v/>
      </c>
      <c r="AI181" s="578" t="str">
        <f t="shared" si="52"/>
        <v/>
      </c>
      <c r="AK181" s="578" t="str">
        <f t="shared" si="53"/>
        <v/>
      </c>
      <c r="AM181" s="578" t="str">
        <f t="shared" si="54"/>
        <v/>
      </c>
      <c r="AO181" s="578" t="str">
        <f t="shared" si="55"/>
        <v/>
      </c>
      <c r="AQ181" s="578" t="str">
        <f t="shared" si="56"/>
        <v/>
      </c>
    </row>
    <row r="182" spans="5:43" s="756" customFormat="1">
      <c r="E182" s="578" t="str">
        <f t="shared" si="38"/>
        <v/>
      </c>
      <c r="G182" s="578" t="str">
        <f t="shared" si="38"/>
        <v/>
      </c>
      <c r="I182" s="578" t="str">
        <f t="shared" si="39"/>
        <v/>
      </c>
      <c r="K182" s="578" t="str">
        <f t="shared" si="40"/>
        <v/>
      </c>
      <c r="M182" s="578" t="str">
        <f t="shared" si="41"/>
        <v/>
      </c>
      <c r="O182" s="578" t="str">
        <f t="shared" si="42"/>
        <v/>
      </c>
      <c r="Q182" s="578" t="str">
        <f t="shared" si="43"/>
        <v/>
      </c>
      <c r="S182" s="578" t="str">
        <f t="shared" si="44"/>
        <v/>
      </c>
      <c r="U182" s="578" t="str">
        <f t="shared" si="45"/>
        <v/>
      </c>
      <c r="W182" s="578" t="str">
        <f t="shared" si="46"/>
        <v/>
      </c>
      <c r="Y182" s="578" t="str">
        <f t="shared" si="47"/>
        <v/>
      </c>
      <c r="AA182" s="578" t="str">
        <f t="shared" si="48"/>
        <v/>
      </c>
      <c r="AC182" s="578" t="str">
        <f t="shared" si="49"/>
        <v/>
      </c>
      <c r="AE182" s="578" t="str">
        <f t="shared" si="50"/>
        <v/>
      </c>
      <c r="AG182" s="578" t="str">
        <f t="shared" si="51"/>
        <v/>
      </c>
      <c r="AI182" s="578" t="str">
        <f t="shared" si="52"/>
        <v/>
      </c>
      <c r="AK182" s="578" t="str">
        <f t="shared" si="53"/>
        <v/>
      </c>
      <c r="AM182" s="578" t="str">
        <f t="shared" si="54"/>
        <v/>
      </c>
      <c r="AO182" s="578" t="str">
        <f t="shared" si="55"/>
        <v/>
      </c>
      <c r="AQ182" s="578" t="str">
        <f t="shared" si="56"/>
        <v/>
      </c>
    </row>
    <row r="183" spans="5:43" s="756" customFormat="1">
      <c r="E183" s="578" t="str">
        <f t="shared" si="38"/>
        <v/>
      </c>
      <c r="G183" s="578" t="str">
        <f t="shared" si="38"/>
        <v/>
      </c>
      <c r="I183" s="578" t="str">
        <f t="shared" si="39"/>
        <v/>
      </c>
      <c r="K183" s="578" t="str">
        <f t="shared" si="40"/>
        <v/>
      </c>
      <c r="M183" s="578" t="str">
        <f t="shared" si="41"/>
        <v/>
      </c>
      <c r="O183" s="578" t="str">
        <f t="shared" si="42"/>
        <v/>
      </c>
      <c r="Q183" s="578" t="str">
        <f t="shared" si="43"/>
        <v/>
      </c>
      <c r="S183" s="578" t="str">
        <f t="shared" si="44"/>
        <v/>
      </c>
      <c r="U183" s="578" t="str">
        <f t="shared" si="45"/>
        <v/>
      </c>
      <c r="W183" s="578" t="str">
        <f t="shared" si="46"/>
        <v/>
      </c>
      <c r="Y183" s="578" t="str">
        <f t="shared" si="47"/>
        <v/>
      </c>
      <c r="AA183" s="578" t="str">
        <f t="shared" si="48"/>
        <v/>
      </c>
      <c r="AC183" s="578" t="str">
        <f t="shared" si="49"/>
        <v/>
      </c>
      <c r="AE183" s="578" t="str">
        <f t="shared" si="50"/>
        <v/>
      </c>
      <c r="AG183" s="578" t="str">
        <f t="shared" si="51"/>
        <v/>
      </c>
      <c r="AI183" s="578" t="str">
        <f t="shared" si="52"/>
        <v/>
      </c>
      <c r="AK183" s="578" t="str">
        <f t="shared" si="53"/>
        <v/>
      </c>
      <c r="AM183" s="578" t="str">
        <f t="shared" si="54"/>
        <v/>
      </c>
      <c r="AO183" s="578" t="str">
        <f t="shared" si="55"/>
        <v/>
      </c>
      <c r="AQ183" s="578" t="str">
        <f t="shared" si="56"/>
        <v/>
      </c>
    </row>
    <row r="184" spans="5:43" s="756" customFormat="1">
      <c r="E184" s="578" t="str">
        <f t="shared" si="38"/>
        <v/>
      </c>
      <c r="G184" s="578" t="str">
        <f t="shared" si="38"/>
        <v/>
      </c>
      <c r="I184" s="578" t="str">
        <f t="shared" si="39"/>
        <v/>
      </c>
      <c r="K184" s="578" t="str">
        <f t="shared" si="40"/>
        <v/>
      </c>
      <c r="M184" s="578" t="str">
        <f t="shared" si="41"/>
        <v/>
      </c>
      <c r="O184" s="578" t="str">
        <f t="shared" si="42"/>
        <v/>
      </c>
      <c r="Q184" s="578" t="str">
        <f t="shared" si="43"/>
        <v/>
      </c>
      <c r="S184" s="578" t="str">
        <f t="shared" si="44"/>
        <v/>
      </c>
      <c r="U184" s="578" t="str">
        <f t="shared" si="45"/>
        <v/>
      </c>
      <c r="W184" s="578" t="str">
        <f t="shared" si="46"/>
        <v/>
      </c>
      <c r="Y184" s="578" t="str">
        <f t="shared" si="47"/>
        <v/>
      </c>
      <c r="AA184" s="578" t="str">
        <f t="shared" si="48"/>
        <v/>
      </c>
      <c r="AC184" s="578" t="str">
        <f t="shared" si="49"/>
        <v/>
      </c>
      <c r="AE184" s="578" t="str">
        <f t="shared" si="50"/>
        <v/>
      </c>
      <c r="AG184" s="578" t="str">
        <f t="shared" si="51"/>
        <v/>
      </c>
      <c r="AI184" s="578" t="str">
        <f t="shared" si="52"/>
        <v/>
      </c>
      <c r="AK184" s="578" t="str">
        <f t="shared" si="53"/>
        <v/>
      </c>
      <c r="AM184" s="578" t="str">
        <f t="shared" si="54"/>
        <v/>
      </c>
      <c r="AO184" s="578" t="str">
        <f t="shared" si="55"/>
        <v/>
      </c>
      <c r="AQ184" s="578" t="str">
        <f t="shared" si="56"/>
        <v/>
      </c>
    </row>
    <row r="185" spans="5:43" s="756" customFormat="1">
      <c r="E185" s="578" t="str">
        <f t="shared" si="38"/>
        <v/>
      </c>
      <c r="G185" s="578" t="str">
        <f t="shared" si="38"/>
        <v/>
      </c>
      <c r="I185" s="578" t="str">
        <f t="shared" si="39"/>
        <v/>
      </c>
      <c r="K185" s="578" t="str">
        <f t="shared" si="40"/>
        <v/>
      </c>
      <c r="M185" s="578" t="str">
        <f t="shared" si="41"/>
        <v/>
      </c>
      <c r="O185" s="578" t="str">
        <f t="shared" si="42"/>
        <v/>
      </c>
      <c r="Q185" s="578" t="str">
        <f t="shared" si="43"/>
        <v/>
      </c>
      <c r="S185" s="578" t="str">
        <f t="shared" si="44"/>
        <v/>
      </c>
      <c r="U185" s="578" t="str">
        <f t="shared" si="45"/>
        <v/>
      </c>
      <c r="W185" s="578" t="str">
        <f t="shared" si="46"/>
        <v/>
      </c>
      <c r="Y185" s="578" t="str">
        <f t="shared" si="47"/>
        <v/>
      </c>
      <c r="AA185" s="578" t="str">
        <f t="shared" si="48"/>
        <v/>
      </c>
      <c r="AC185" s="578" t="str">
        <f t="shared" si="49"/>
        <v/>
      </c>
      <c r="AE185" s="578" t="str">
        <f t="shared" si="50"/>
        <v/>
      </c>
      <c r="AG185" s="578" t="str">
        <f t="shared" si="51"/>
        <v/>
      </c>
      <c r="AI185" s="578" t="str">
        <f t="shared" si="52"/>
        <v/>
      </c>
      <c r="AK185" s="578" t="str">
        <f t="shared" si="53"/>
        <v/>
      </c>
      <c r="AM185" s="578" t="str">
        <f t="shared" si="54"/>
        <v/>
      </c>
      <c r="AO185" s="578" t="str">
        <f t="shared" si="55"/>
        <v/>
      </c>
      <c r="AQ185" s="578" t="str">
        <f t="shared" si="56"/>
        <v/>
      </c>
    </row>
    <row r="186" spans="5:43" s="756" customFormat="1">
      <c r="E186" s="578" t="str">
        <f t="shared" si="38"/>
        <v/>
      </c>
      <c r="G186" s="578" t="str">
        <f t="shared" si="38"/>
        <v/>
      </c>
      <c r="I186" s="578" t="str">
        <f t="shared" si="39"/>
        <v/>
      </c>
      <c r="K186" s="578" t="str">
        <f t="shared" si="40"/>
        <v/>
      </c>
      <c r="M186" s="578" t="str">
        <f t="shared" si="41"/>
        <v/>
      </c>
      <c r="O186" s="578" t="str">
        <f t="shared" si="42"/>
        <v/>
      </c>
      <c r="Q186" s="578" t="str">
        <f t="shared" si="43"/>
        <v/>
      </c>
      <c r="S186" s="578" t="str">
        <f t="shared" si="44"/>
        <v/>
      </c>
      <c r="U186" s="578" t="str">
        <f t="shared" si="45"/>
        <v/>
      </c>
      <c r="W186" s="578" t="str">
        <f t="shared" si="46"/>
        <v/>
      </c>
      <c r="Y186" s="578" t="str">
        <f t="shared" si="47"/>
        <v/>
      </c>
      <c r="AA186" s="578" t="str">
        <f t="shared" si="48"/>
        <v/>
      </c>
      <c r="AC186" s="578" t="str">
        <f t="shared" si="49"/>
        <v/>
      </c>
      <c r="AE186" s="578" t="str">
        <f t="shared" si="50"/>
        <v/>
      </c>
      <c r="AG186" s="578" t="str">
        <f t="shared" si="51"/>
        <v/>
      </c>
      <c r="AI186" s="578" t="str">
        <f t="shared" si="52"/>
        <v/>
      </c>
      <c r="AK186" s="578" t="str">
        <f t="shared" si="53"/>
        <v/>
      </c>
      <c r="AM186" s="578" t="str">
        <f t="shared" si="54"/>
        <v/>
      </c>
      <c r="AO186" s="578" t="str">
        <f t="shared" si="55"/>
        <v/>
      </c>
      <c r="AQ186" s="578" t="str">
        <f t="shared" si="56"/>
        <v/>
      </c>
    </row>
    <row r="187" spans="5:43" s="756" customFormat="1">
      <c r="E187" s="578" t="str">
        <f t="shared" si="38"/>
        <v/>
      </c>
      <c r="G187" s="578" t="str">
        <f t="shared" si="38"/>
        <v/>
      </c>
      <c r="I187" s="578" t="str">
        <f t="shared" si="39"/>
        <v/>
      </c>
      <c r="K187" s="578" t="str">
        <f t="shared" si="40"/>
        <v/>
      </c>
      <c r="M187" s="578" t="str">
        <f t="shared" si="41"/>
        <v/>
      </c>
      <c r="O187" s="578" t="str">
        <f t="shared" si="42"/>
        <v/>
      </c>
      <c r="Q187" s="578" t="str">
        <f t="shared" si="43"/>
        <v/>
      </c>
      <c r="S187" s="578" t="str">
        <f t="shared" si="44"/>
        <v/>
      </c>
      <c r="U187" s="578" t="str">
        <f t="shared" si="45"/>
        <v/>
      </c>
      <c r="W187" s="578" t="str">
        <f t="shared" si="46"/>
        <v/>
      </c>
      <c r="Y187" s="578" t="str">
        <f t="shared" si="47"/>
        <v/>
      </c>
      <c r="AA187" s="578" t="str">
        <f t="shared" si="48"/>
        <v/>
      </c>
      <c r="AC187" s="578" t="str">
        <f t="shared" si="49"/>
        <v/>
      </c>
      <c r="AE187" s="578" t="str">
        <f t="shared" si="50"/>
        <v/>
      </c>
      <c r="AG187" s="578" t="str">
        <f t="shared" si="51"/>
        <v/>
      </c>
      <c r="AI187" s="578" t="str">
        <f t="shared" si="52"/>
        <v/>
      </c>
      <c r="AK187" s="578" t="str">
        <f t="shared" si="53"/>
        <v/>
      </c>
      <c r="AM187" s="578" t="str">
        <f t="shared" si="54"/>
        <v/>
      </c>
      <c r="AO187" s="578" t="str">
        <f t="shared" si="55"/>
        <v/>
      </c>
      <c r="AQ187" s="578" t="str">
        <f t="shared" si="56"/>
        <v/>
      </c>
    </row>
    <row r="188" spans="5:43" s="756" customFormat="1">
      <c r="E188" s="578" t="str">
        <f t="shared" si="38"/>
        <v/>
      </c>
      <c r="G188" s="578" t="str">
        <f t="shared" si="38"/>
        <v/>
      </c>
      <c r="I188" s="578" t="str">
        <f t="shared" si="39"/>
        <v/>
      </c>
      <c r="K188" s="578" t="str">
        <f t="shared" si="40"/>
        <v/>
      </c>
      <c r="M188" s="578" t="str">
        <f t="shared" si="41"/>
        <v/>
      </c>
      <c r="O188" s="578" t="str">
        <f t="shared" si="42"/>
        <v/>
      </c>
      <c r="Q188" s="578" t="str">
        <f t="shared" si="43"/>
        <v/>
      </c>
      <c r="S188" s="578" t="str">
        <f t="shared" si="44"/>
        <v/>
      </c>
      <c r="U188" s="578" t="str">
        <f t="shared" si="45"/>
        <v/>
      </c>
      <c r="W188" s="578" t="str">
        <f t="shared" si="46"/>
        <v/>
      </c>
      <c r="Y188" s="578" t="str">
        <f t="shared" si="47"/>
        <v/>
      </c>
      <c r="AA188" s="578" t="str">
        <f t="shared" si="48"/>
        <v/>
      </c>
      <c r="AC188" s="578" t="str">
        <f t="shared" si="49"/>
        <v/>
      </c>
      <c r="AE188" s="578" t="str">
        <f t="shared" si="50"/>
        <v/>
      </c>
      <c r="AG188" s="578" t="str">
        <f t="shared" si="51"/>
        <v/>
      </c>
      <c r="AI188" s="578" t="str">
        <f t="shared" si="52"/>
        <v/>
      </c>
      <c r="AK188" s="578" t="str">
        <f t="shared" si="53"/>
        <v/>
      </c>
      <c r="AM188" s="578" t="str">
        <f t="shared" si="54"/>
        <v/>
      </c>
      <c r="AO188" s="578" t="str">
        <f t="shared" si="55"/>
        <v/>
      </c>
      <c r="AQ188" s="578" t="str">
        <f t="shared" si="56"/>
        <v/>
      </c>
    </row>
    <row r="189" spans="5:43" s="756" customFormat="1">
      <c r="E189" s="578" t="str">
        <f t="shared" si="38"/>
        <v/>
      </c>
      <c r="G189" s="578" t="str">
        <f t="shared" si="38"/>
        <v/>
      </c>
      <c r="I189" s="578" t="str">
        <f t="shared" si="39"/>
        <v/>
      </c>
      <c r="K189" s="578" t="str">
        <f t="shared" si="40"/>
        <v/>
      </c>
      <c r="M189" s="578" t="str">
        <f t="shared" si="41"/>
        <v/>
      </c>
      <c r="O189" s="578" t="str">
        <f t="shared" si="42"/>
        <v/>
      </c>
      <c r="Q189" s="578" t="str">
        <f t="shared" si="43"/>
        <v/>
      </c>
      <c r="S189" s="578" t="str">
        <f t="shared" si="44"/>
        <v/>
      </c>
      <c r="U189" s="578" t="str">
        <f t="shared" si="45"/>
        <v/>
      </c>
      <c r="W189" s="578" t="str">
        <f t="shared" si="46"/>
        <v/>
      </c>
      <c r="Y189" s="578" t="str">
        <f t="shared" si="47"/>
        <v/>
      </c>
      <c r="AA189" s="578" t="str">
        <f t="shared" si="48"/>
        <v/>
      </c>
      <c r="AC189" s="578" t="str">
        <f t="shared" si="49"/>
        <v/>
      </c>
      <c r="AE189" s="578" t="str">
        <f t="shared" si="50"/>
        <v/>
      </c>
      <c r="AG189" s="578" t="str">
        <f t="shared" si="51"/>
        <v/>
      </c>
      <c r="AI189" s="578" t="str">
        <f t="shared" si="52"/>
        <v/>
      </c>
      <c r="AK189" s="578" t="str">
        <f t="shared" si="53"/>
        <v/>
      </c>
      <c r="AM189" s="578" t="str">
        <f t="shared" si="54"/>
        <v/>
      </c>
      <c r="AO189" s="578" t="str">
        <f t="shared" si="55"/>
        <v/>
      </c>
      <c r="AQ189" s="578" t="str">
        <f t="shared" si="56"/>
        <v/>
      </c>
    </row>
    <row r="190" spans="5:43" s="756" customFormat="1">
      <c r="E190" s="578" t="str">
        <f t="shared" si="38"/>
        <v/>
      </c>
      <c r="G190" s="578" t="str">
        <f t="shared" si="38"/>
        <v/>
      </c>
      <c r="I190" s="578" t="str">
        <f t="shared" si="39"/>
        <v/>
      </c>
      <c r="K190" s="578" t="str">
        <f t="shared" si="40"/>
        <v/>
      </c>
      <c r="M190" s="578" t="str">
        <f t="shared" si="41"/>
        <v/>
      </c>
      <c r="O190" s="578" t="str">
        <f t="shared" si="42"/>
        <v/>
      </c>
      <c r="Q190" s="578" t="str">
        <f t="shared" si="43"/>
        <v/>
      </c>
      <c r="S190" s="578" t="str">
        <f t="shared" si="44"/>
        <v/>
      </c>
      <c r="U190" s="578" t="str">
        <f t="shared" si="45"/>
        <v/>
      </c>
      <c r="W190" s="578" t="str">
        <f t="shared" si="46"/>
        <v/>
      </c>
      <c r="Y190" s="578" t="str">
        <f t="shared" si="47"/>
        <v/>
      </c>
      <c r="AA190" s="578" t="str">
        <f t="shared" si="48"/>
        <v/>
      </c>
      <c r="AC190" s="578" t="str">
        <f t="shared" si="49"/>
        <v/>
      </c>
      <c r="AE190" s="578" t="str">
        <f t="shared" si="50"/>
        <v/>
      </c>
      <c r="AG190" s="578" t="str">
        <f t="shared" si="51"/>
        <v/>
      </c>
      <c r="AI190" s="578" t="str">
        <f t="shared" si="52"/>
        <v/>
      </c>
      <c r="AK190" s="578" t="str">
        <f t="shared" si="53"/>
        <v/>
      </c>
      <c r="AM190" s="578" t="str">
        <f t="shared" si="54"/>
        <v/>
      </c>
      <c r="AO190" s="578" t="str">
        <f t="shared" si="55"/>
        <v/>
      </c>
      <c r="AQ190" s="578" t="str">
        <f t="shared" si="56"/>
        <v/>
      </c>
    </row>
    <row r="191" spans="5:43" s="756" customFormat="1">
      <c r="E191" s="578" t="str">
        <f t="shared" si="38"/>
        <v/>
      </c>
      <c r="G191" s="578" t="str">
        <f t="shared" si="38"/>
        <v/>
      </c>
      <c r="I191" s="578" t="str">
        <f t="shared" si="39"/>
        <v/>
      </c>
      <c r="K191" s="578" t="str">
        <f t="shared" si="40"/>
        <v/>
      </c>
      <c r="M191" s="578" t="str">
        <f t="shared" si="41"/>
        <v/>
      </c>
      <c r="O191" s="578" t="str">
        <f t="shared" si="42"/>
        <v/>
      </c>
      <c r="Q191" s="578" t="str">
        <f t="shared" si="43"/>
        <v/>
      </c>
      <c r="S191" s="578" t="str">
        <f t="shared" si="44"/>
        <v/>
      </c>
      <c r="U191" s="578" t="str">
        <f t="shared" si="45"/>
        <v/>
      </c>
      <c r="W191" s="578" t="str">
        <f t="shared" si="46"/>
        <v/>
      </c>
      <c r="Y191" s="578" t="str">
        <f t="shared" si="47"/>
        <v/>
      </c>
      <c r="AA191" s="578" t="str">
        <f t="shared" si="48"/>
        <v/>
      </c>
      <c r="AC191" s="578" t="str">
        <f t="shared" si="49"/>
        <v/>
      </c>
      <c r="AE191" s="578" t="str">
        <f t="shared" si="50"/>
        <v/>
      </c>
      <c r="AG191" s="578" t="str">
        <f t="shared" si="51"/>
        <v/>
      </c>
      <c r="AI191" s="578" t="str">
        <f t="shared" si="52"/>
        <v/>
      </c>
      <c r="AK191" s="578" t="str">
        <f t="shared" si="53"/>
        <v/>
      </c>
      <c r="AM191" s="578" t="str">
        <f t="shared" si="54"/>
        <v/>
      </c>
      <c r="AO191" s="578" t="str">
        <f t="shared" si="55"/>
        <v/>
      </c>
      <c r="AQ191" s="578" t="str">
        <f t="shared" si="56"/>
        <v/>
      </c>
    </row>
    <row r="192" spans="5:43" s="756" customFormat="1">
      <c r="E192" s="578" t="str">
        <f t="shared" si="38"/>
        <v/>
      </c>
      <c r="G192" s="578" t="str">
        <f t="shared" si="38"/>
        <v/>
      </c>
      <c r="I192" s="578" t="str">
        <f t="shared" si="39"/>
        <v/>
      </c>
      <c r="K192" s="578" t="str">
        <f t="shared" si="40"/>
        <v/>
      </c>
      <c r="M192" s="578" t="str">
        <f t="shared" si="41"/>
        <v/>
      </c>
      <c r="O192" s="578" t="str">
        <f t="shared" si="42"/>
        <v/>
      </c>
      <c r="Q192" s="578" t="str">
        <f t="shared" si="43"/>
        <v/>
      </c>
      <c r="S192" s="578" t="str">
        <f t="shared" si="44"/>
        <v/>
      </c>
      <c r="U192" s="578" t="str">
        <f t="shared" si="45"/>
        <v/>
      </c>
      <c r="W192" s="578" t="str">
        <f t="shared" si="46"/>
        <v/>
      </c>
      <c r="Y192" s="578" t="str">
        <f t="shared" si="47"/>
        <v/>
      </c>
      <c r="AA192" s="578" t="str">
        <f t="shared" si="48"/>
        <v/>
      </c>
      <c r="AC192" s="578" t="str">
        <f t="shared" si="49"/>
        <v/>
      </c>
      <c r="AE192" s="578" t="str">
        <f t="shared" si="50"/>
        <v/>
      </c>
      <c r="AG192" s="578" t="str">
        <f t="shared" si="51"/>
        <v/>
      </c>
      <c r="AI192" s="578" t="str">
        <f t="shared" si="52"/>
        <v/>
      </c>
      <c r="AK192" s="578" t="str">
        <f t="shared" si="53"/>
        <v/>
      </c>
      <c r="AM192" s="578" t="str">
        <f t="shared" si="54"/>
        <v/>
      </c>
      <c r="AO192" s="578" t="str">
        <f t="shared" si="55"/>
        <v/>
      </c>
      <c r="AQ192" s="578" t="str">
        <f t="shared" si="56"/>
        <v/>
      </c>
    </row>
    <row r="193" spans="5:43" s="756" customFormat="1">
      <c r="E193" s="578" t="str">
        <f t="shared" si="38"/>
        <v/>
      </c>
      <c r="G193" s="578" t="str">
        <f t="shared" si="38"/>
        <v/>
      </c>
      <c r="I193" s="578" t="str">
        <f t="shared" si="39"/>
        <v/>
      </c>
      <c r="K193" s="578" t="str">
        <f t="shared" si="40"/>
        <v/>
      </c>
      <c r="M193" s="578" t="str">
        <f t="shared" si="41"/>
        <v/>
      </c>
      <c r="O193" s="578" t="str">
        <f t="shared" si="42"/>
        <v/>
      </c>
      <c r="Q193" s="578" t="str">
        <f t="shared" si="43"/>
        <v/>
      </c>
      <c r="S193" s="578" t="str">
        <f t="shared" si="44"/>
        <v/>
      </c>
      <c r="U193" s="578" t="str">
        <f t="shared" si="45"/>
        <v/>
      </c>
      <c r="W193" s="578" t="str">
        <f t="shared" si="46"/>
        <v/>
      </c>
      <c r="Y193" s="578" t="str">
        <f t="shared" si="47"/>
        <v/>
      </c>
      <c r="AA193" s="578" t="str">
        <f t="shared" si="48"/>
        <v/>
      </c>
      <c r="AC193" s="578" t="str">
        <f t="shared" si="49"/>
        <v/>
      </c>
      <c r="AE193" s="578" t="str">
        <f t="shared" si="50"/>
        <v/>
      </c>
      <c r="AG193" s="578" t="str">
        <f t="shared" si="51"/>
        <v/>
      </c>
      <c r="AI193" s="578" t="str">
        <f t="shared" si="52"/>
        <v/>
      </c>
      <c r="AK193" s="578" t="str">
        <f t="shared" si="53"/>
        <v/>
      </c>
      <c r="AM193" s="578" t="str">
        <f t="shared" si="54"/>
        <v/>
      </c>
      <c r="AO193" s="578" t="str">
        <f t="shared" si="55"/>
        <v/>
      </c>
      <c r="AQ193" s="578" t="str">
        <f t="shared" si="56"/>
        <v/>
      </c>
    </row>
    <row r="194" spans="5:43" s="756" customFormat="1">
      <c r="E194" s="578" t="str">
        <f t="shared" si="38"/>
        <v/>
      </c>
      <c r="G194" s="578" t="str">
        <f t="shared" si="38"/>
        <v/>
      </c>
      <c r="I194" s="578" t="str">
        <f t="shared" si="39"/>
        <v/>
      </c>
      <c r="K194" s="578" t="str">
        <f t="shared" si="40"/>
        <v/>
      </c>
      <c r="M194" s="578" t="str">
        <f t="shared" si="41"/>
        <v/>
      </c>
      <c r="O194" s="578" t="str">
        <f t="shared" si="42"/>
        <v/>
      </c>
      <c r="Q194" s="578" t="str">
        <f t="shared" si="43"/>
        <v/>
      </c>
      <c r="S194" s="578" t="str">
        <f t="shared" si="44"/>
        <v/>
      </c>
      <c r="U194" s="578" t="str">
        <f t="shared" si="45"/>
        <v/>
      </c>
      <c r="W194" s="578" t="str">
        <f t="shared" si="46"/>
        <v/>
      </c>
      <c r="Y194" s="578" t="str">
        <f t="shared" si="47"/>
        <v/>
      </c>
      <c r="AA194" s="578" t="str">
        <f t="shared" si="48"/>
        <v/>
      </c>
      <c r="AC194" s="578" t="str">
        <f t="shared" si="49"/>
        <v/>
      </c>
      <c r="AE194" s="578" t="str">
        <f t="shared" si="50"/>
        <v/>
      </c>
      <c r="AG194" s="578" t="str">
        <f t="shared" si="51"/>
        <v/>
      </c>
      <c r="AI194" s="578" t="str">
        <f t="shared" si="52"/>
        <v/>
      </c>
      <c r="AK194" s="578" t="str">
        <f t="shared" si="53"/>
        <v/>
      </c>
      <c r="AM194" s="578" t="str">
        <f t="shared" si="54"/>
        <v/>
      </c>
      <c r="AO194" s="578" t="str">
        <f t="shared" si="55"/>
        <v/>
      </c>
      <c r="AQ194" s="578" t="str">
        <f t="shared" si="56"/>
        <v/>
      </c>
    </row>
    <row r="195" spans="5:43" s="756" customFormat="1">
      <c r="E195" s="578" t="str">
        <f t="shared" si="38"/>
        <v/>
      </c>
      <c r="G195" s="578" t="str">
        <f t="shared" si="38"/>
        <v/>
      </c>
      <c r="I195" s="578" t="str">
        <f t="shared" si="39"/>
        <v/>
      </c>
      <c r="K195" s="578" t="str">
        <f t="shared" si="40"/>
        <v/>
      </c>
      <c r="M195" s="578" t="str">
        <f t="shared" si="41"/>
        <v/>
      </c>
      <c r="O195" s="578" t="str">
        <f t="shared" si="42"/>
        <v/>
      </c>
      <c r="Q195" s="578" t="str">
        <f t="shared" si="43"/>
        <v/>
      </c>
      <c r="S195" s="578" t="str">
        <f t="shared" si="44"/>
        <v/>
      </c>
      <c r="U195" s="578" t="str">
        <f t="shared" si="45"/>
        <v/>
      </c>
      <c r="W195" s="578" t="str">
        <f t="shared" si="46"/>
        <v/>
      </c>
      <c r="Y195" s="578" t="str">
        <f t="shared" si="47"/>
        <v/>
      </c>
      <c r="AA195" s="578" t="str">
        <f t="shared" si="48"/>
        <v/>
      </c>
      <c r="AC195" s="578" t="str">
        <f t="shared" si="49"/>
        <v/>
      </c>
      <c r="AE195" s="578" t="str">
        <f t="shared" si="50"/>
        <v/>
      </c>
      <c r="AG195" s="578" t="str">
        <f t="shared" si="51"/>
        <v/>
      </c>
      <c r="AI195" s="578" t="str">
        <f t="shared" si="52"/>
        <v/>
      </c>
      <c r="AK195" s="578" t="str">
        <f t="shared" si="53"/>
        <v/>
      </c>
      <c r="AM195" s="578" t="str">
        <f t="shared" si="54"/>
        <v/>
      </c>
      <c r="AO195" s="578" t="str">
        <f t="shared" si="55"/>
        <v/>
      </c>
      <c r="AQ195" s="578" t="str">
        <f t="shared" si="56"/>
        <v/>
      </c>
    </row>
    <row r="196" spans="5:43" s="756" customFormat="1">
      <c r="E196" s="578" t="str">
        <f t="shared" si="38"/>
        <v/>
      </c>
      <c r="G196" s="578" t="str">
        <f t="shared" si="38"/>
        <v/>
      </c>
      <c r="I196" s="578" t="str">
        <f t="shared" si="39"/>
        <v/>
      </c>
      <c r="K196" s="578" t="str">
        <f t="shared" si="40"/>
        <v/>
      </c>
      <c r="M196" s="578" t="str">
        <f t="shared" si="41"/>
        <v/>
      </c>
      <c r="O196" s="578" t="str">
        <f t="shared" si="42"/>
        <v/>
      </c>
      <c r="Q196" s="578" t="str">
        <f t="shared" si="43"/>
        <v/>
      </c>
      <c r="S196" s="578" t="str">
        <f t="shared" si="44"/>
        <v/>
      </c>
      <c r="U196" s="578" t="str">
        <f t="shared" si="45"/>
        <v/>
      </c>
      <c r="W196" s="578" t="str">
        <f t="shared" si="46"/>
        <v/>
      </c>
      <c r="Y196" s="578" t="str">
        <f t="shared" si="47"/>
        <v/>
      </c>
      <c r="AA196" s="578" t="str">
        <f t="shared" si="48"/>
        <v/>
      </c>
      <c r="AC196" s="578" t="str">
        <f t="shared" si="49"/>
        <v/>
      </c>
      <c r="AE196" s="578" t="str">
        <f t="shared" si="50"/>
        <v/>
      </c>
      <c r="AG196" s="578" t="str">
        <f t="shared" si="51"/>
        <v/>
      </c>
      <c r="AI196" s="578" t="str">
        <f t="shared" si="52"/>
        <v/>
      </c>
      <c r="AK196" s="578" t="str">
        <f t="shared" si="53"/>
        <v/>
      </c>
      <c r="AM196" s="578" t="str">
        <f t="shared" si="54"/>
        <v/>
      </c>
      <c r="AO196" s="578" t="str">
        <f t="shared" si="55"/>
        <v/>
      </c>
      <c r="AQ196" s="578" t="str">
        <f t="shared" si="56"/>
        <v/>
      </c>
    </row>
    <row r="197" spans="5:43" s="756" customFormat="1">
      <c r="E197" s="578" t="str">
        <f t="shared" si="38"/>
        <v/>
      </c>
      <c r="G197" s="578" t="str">
        <f t="shared" si="38"/>
        <v/>
      </c>
      <c r="I197" s="578" t="str">
        <f t="shared" si="39"/>
        <v/>
      </c>
      <c r="K197" s="578" t="str">
        <f t="shared" si="40"/>
        <v/>
      </c>
      <c r="M197" s="578" t="str">
        <f t="shared" si="41"/>
        <v/>
      </c>
      <c r="O197" s="578" t="str">
        <f t="shared" si="42"/>
        <v/>
      </c>
      <c r="Q197" s="578" t="str">
        <f t="shared" si="43"/>
        <v/>
      </c>
      <c r="S197" s="578" t="str">
        <f t="shared" si="44"/>
        <v/>
      </c>
      <c r="U197" s="578" t="str">
        <f t="shared" si="45"/>
        <v/>
      </c>
      <c r="W197" s="578" t="str">
        <f t="shared" si="46"/>
        <v/>
      </c>
      <c r="Y197" s="578" t="str">
        <f t="shared" si="47"/>
        <v/>
      </c>
      <c r="AA197" s="578" t="str">
        <f t="shared" si="48"/>
        <v/>
      </c>
      <c r="AC197" s="578" t="str">
        <f t="shared" si="49"/>
        <v/>
      </c>
      <c r="AE197" s="578" t="str">
        <f t="shared" si="50"/>
        <v/>
      </c>
      <c r="AG197" s="578" t="str">
        <f t="shared" si="51"/>
        <v/>
      </c>
      <c r="AI197" s="578" t="str">
        <f t="shared" si="52"/>
        <v/>
      </c>
      <c r="AK197" s="578" t="str">
        <f t="shared" si="53"/>
        <v/>
      </c>
      <c r="AM197" s="578" t="str">
        <f t="shared" si="54"/>
        <v/>
      </c>
      <c r="AO197" s="578" t="str">
        <f t="shared" si="55"/>
        <v/>
      </c>
      <c r="AQ197" s="578" t="str">
        <f t="shared" si="56"/>
        <v/>
      </c>
    </row>
    <row r="198" spans="5:43" s="756" customFormat="1">
      <c r="E198" s="578" t="str">
        <f t="shared" si="38"/>
        <v/>
      </c>
      <c r="G198" s="578" t="str">
        <f t="shared" si="38"/>
        <v/>
      </c>
      <c r="I198" s="578" t="str">
        <f t="shared" si="39"/>
        <v/>
      </c>
      <c r="K198" s="578" t="str">
        <f t="shared" si="40"/>
        <v/>
      </c>
      <c r="M198" s="578" t="str">
        <f t="shared" si="41"/>
        <v/>
      </c>
      <c r="O198" s="578" t="str">
        <f t="shared" si="42"/>
        <v/>
      </c>
      <c r="Q198" s="578" t="str">
        <f t="shared" si="43"/>
        <v/>
      </c>
      <c r="S198" s="578" t="str">
        <f t="shared" si="44"/>
        <v/>
      </c>
      <c r="U198" s="578" t="str">
        <f t="shared" si="45"/>
        <v/>
      </c>
      <c r="W198" s="578" t="str">
        <f t="shared" si="46"/>
        <v/>
      </c>
      <c r="Y198" s="578" t="str">
        <f t="shared" si="47"/>
        <v/>
      </c>
      <c r="AA198" s="578" t="str">
        <f t="shared" si="48"/>
        <v/>
      </c>
      <c r="AC198" s="578" t="str">
        <f t="shared" si="49"/>
        <v/>
      </c>
      <c r="AE198" s="578" t="str">
        <f t="shared" si="50"/>
        <v/>
      </c>
      <c r="AG198" s="578" t="str">
        <f t="shared" si="51"/>
        <v/>
      </c>
      <c r="AI198" s="578" t="str">
        <f t="shared" si="52"/>
        <v/>
      </c>
      <c r="AK198" s="578" t="str">
        <f t="shared" si="53"/>
        <v/>
      </c>
      <c r="AM198" s="578" t="str">
        <f t="shared" si="54"/>
        <v/>
      </c>
      <c r="AO198" s="578" t="str">
        <f t="shared" si="55"/>
        <v/>
      </c>
      <c r="AQ198" s="578" t="str">
        <f t="shared" si="56"/>
        <v/>
      </c>
    </row>
    <row r="199" spans="5:43" s="756" customFormat="1">
      <c r="E199" s="578" t="str">
        <f t="shared" si="38"/>
        <v/>
      </c>
      <c r="G199" s="578" t="str">
        <f t="shared" si="38"/>
        <v/>
      </c>
      <c r="I199" s="578" t="str">
        <f t="shared" si="39"/>
        <v/>
      </c>
      <c r="K199" s="578" t="str">
        <f t="shared" si="40"/>
        <v/>
      </c>
      <c r="M199" s="578" t="str">
        <f t="shared" si="41"/>
        <v/>
      </c>
      <c r="O199" s="578" t="str">
        <f t="shared" si="42"/>
        <v/>
      </c>
      <c r="Q199" s="578" t="str">
        <f t="shared" si="43"/>
        <v/>
      </c>
      <c r="S199" s="578" t="str">
        <f t="shared" si="44"/>
        <v/>
      </c>
      <c r="U199" s="578" t="str">
        <f t="shared" si="45"/>
        <v/>
      </c>
      <c r="W199" s="578" t="str">
        <f t="shared" si="46"/>
        <v/>
      </c>
      <c r="Y199" s="578" t="str">
        <f t="shared" si="47"/>
        <v/>
      </c>
      <c r="AA199" s="578" t="str">
        <f t="shared" si="48"/>
        <v/>
      </c>
      <c r="AC199" s="578" t="str">
        <f t="shared" si="49"/>
        <v/>
      </c>
      <c r="AE199" s="578" t="str">
        <f t="shared" si="50"/>
        <v/>
      </c>
      <c r="AG199" s="578" t="str">
        <f t="shared" si="51"/>
        <v/>
      </c>
      <c r="AI199" s="578" t="str">
        <f t="shared" si="52"/>
        <v/>
      </c>
      <c r="AK199" s="578" t="str">
        <f t="shared" si="53"/>
        <v/>
      </c>
      <c r="AM199" s="578" t="str">
        <f t="shared" si="54"/>
        <v/>
      </c>
      <c r="AO199" s="578" t="str">
        <f t="shared" si="55"/>
        <v/>
      </c>
      <c r="AQ199" s="578" t="str">
        <f t="shared" si="56"/>
        <v/>
      </c>
    </row>
    <row r="200" spans="5:43" s="756" customFormat="1">
      <c r="E200" s="578" t="str">
        <f t="shared" si="38"/>
        <v/>
      </c>
      <c r="G200" s="578" t="str">
        <f t="shared" si="38"/>
        <v/>
      </c>
      <c r="I200" s="578" t="str">
        <f t="shared" si="39"/>
        <v/>
      </c>
      <c r="K200" s="578" t="str">
        <f t="shared" si="40"/>
        <v/>
      </c>
      <c r="M200" s="578" t="str">
        <f t="shared" si="41"/>
        <v/>
      </c>
      <c r="O200" s="578" t="str">
        <f t="shared" si="42"/>
        <v/>
      </c>
      <c r="Q200" s="578" t="str">
        <f t="shared" si="43"/>
        <v/>
      </c>
      <c r="S200" s="578" t="str">
        <f t="shared" si="44"/>
        <v/>
      </c>
      <c r="U200" s="578" t="str">
        <f t="shared" si="45"/>
        <v/>
      </c>
      <c r="W200" s="578" t="str">
        <f t="shared" si="46"/>
        <v/>
      </c>
      <c r="Y200" s="578" t="str">
        <f t="shared" si="47"/>
        <v/>
      </c>
      <c r="AA200" s="578" t="str">
        <f t="shared" si="48"/>
        <v/>
      </c>
      <c r="AC200" s="578" t="str">
        <f t="shared" si="49"/>
        <v/>
      </c>
      <c r="AE200" s="578" t="str">
        <f t="shared" si="50"/>
        <v/>
      </c>
      <c r="AG200" s="578" t="str">
        <f t="shared" si="51"/>
        <v/>
      </c>
      <c r="AI200" s="578" t="str">
        <f t="shared" si="52"/>
        <v/>
      </c>
      <c r="AK200" s="578" t="str">
        <f t="shared" si="53"/>
        <v/>
      </c>
      <c r="AM200" s="578" t="str">
        <f t="shared" si="54"/>
        <v/>
      </c>
      <c r="AO200" s="578" t="str">
        <f t="shared" si="55"/>
        <v/>
      </c>
      <c r="AQ200" s="578" t="str">
        <f t="shared" si="56"/>
        <v/>
      </c>
    </row>
    <row r="201" spans="5:43" s="756" customFormat="1">
      <c r="E201" s="578" t="str">
        <f t="shared" si="38"/>
        <v/>
      </c>
      <c r="G201" s="578" t="str">
        <f t="shared" si="38"/>
        <v/>
      </c>
      <c r="I201" s="578" t="str">
        <f t="shared" si="39"/>
        <v/>
      </c>
      <c r="K201" s="578" t="str">
        <f t="shared" si="40"/>
        <v/>
      </c>
      <c r="M201" s="578" t="str">
        <f t="shared" si="41"/>
        <v/>
      </c>
      <c r="O201" s="578" t="str">
        <f t="shared" si="42"/>
        <v/>
      </c>
      <c r="Q201" s="578" t="str">
        <f t="shared" si="43"/>
        <v/>
      </c>
      <c r="S201" s="578" t="str">
        <f t="shared" si="44"/>
        <v/>
      </c>
      <c r="U201" s="578" t="str">
        <f t="shared" si="45"/>
        <v/>
      </c>
      <c r="W201" s="578" t="str">
        <f t="shared" si="46"/>
        <v/>
      </c>
      <c r="Y201" s="578" t="str">
        <f t="shared" si="47"/>
        <v/>
      </c>
      <c r="AA201" s="578" t="str">
        <f t="shared" si="48"/>
        <v/>
      </c>
      <c r="AC201" s="578" t="str">
        <f t="shared" si="49"/>
        <v/>
      </c>
      <c r="AE201" s="578" t="str">
        <f t="shared" si="50"/>
        <v/>
      </c>
      <c r="AG201" s="578" t="str">
        <f t="shared" si="51"/>
        <v/>
      </c>
      <c r="AI201" s="578" t="str">
        <f t="shared" si="52"/>
        <v/>
      </c>
      <c r="AK201" s="578" t="str">
        <f t="shared" si="53"/>
        <v/>
      </c>
      <c r="AM201" s="578" t="str">
        <f t="shared" si="54"/>
        <v/>
      </c>
      <c r="AO201" s="578" t="str">
        <f t="shared" si="55"/>
        <v/>
      </c>
      <c r="AQ201" s="578" t="str">
        <f t="shared" si="56"/>
        <v/>
      </c>
    </row>
    <row r="202" spans="5:43" s="756" customFormat="1">
      <c r="E202" s="578" t="str">
        <f t="shared" si="38"/>
        <v/>
      </c>
      <c r="G202" s="578" t="str">
        <f t="shared" si="38"/>
        <v/>
      </c>
      <c r="I202" s="578" t="str">
        <f t="shared" si="39"/>
        <v/>
      </c>
      <c r="K202" s="578" t="str">
        <f t="shared" si="40"/>
        <v/>
      </c>
      <c r="M202" s="578" t="str">
        <f t="shared" si="41"/>
        <v/>
      </c>
      <c r="O202" s="578" t="str">
        <f t="shared" si="42"/>
        <v/>
      </c>
      <c r="Q202" s="578" t="str">
        <f t="shared" si="43"/>
        <v/>
      </c>
      <c r="S202" s="578" t="str">
        <f t="shared" si="44"/>
        <v/>
      </c>
      <c r="U202" s="578" t="str">
        <f t="shared" si="45"/>
        <v/>
      </c>
      <c r="W202" s="578" t="str">
        <f t="shared" si="46"/>
        <v/>
      </c>
      <c r="Y202" s="578" t="str">
        <f t="shared" si="47"/>
        <v/>
      </c>
      <c r="AA202" s="578" t="str">
        <f t="shared" si="48"/>
        <v/>
      </c>
      <c r="AC202" s="578" t="str">
        <f t="shared" si="49"/>
        <v/>
      </c>
      <c r="AE202" s="578" t="str">
        <f t="shared" si="50"/>
        <v/>
      </c>
      <c r="AG202" s="578" t="str">
        <f t="shared" si="51"/>
        <v/>
      </c>
      <c r="AI202" s="578" t="str">
        <f t="shared" si="52"/>
        <v/>
      </c>
      <c r="AK202" s="578" t="str">
        <f t="shared" si="53"/>
        <v/>
      </c>
      <c r="AM202" s="578" t="str">
        <f t="shared" si="54"/>
        <v/>
      </c>
      <c r="AO202" s="578" t="str">
        <f t="shared" si="55"/>
        <v/>
      </c>
      <c r="AQ202" s="578" t="str">
        <f t="shared" si="56"/>
        <v/>
      </c>
    </row>
    <row r="203" spans="5:43" s="756" customFormat="1">
      <c r="E203" s="578" t="str">
        <f t="shared" si="38"/>
        <v/>
      </c>
      <c r="G203" s="578" t="str">
        <f t="shared" si="38"/>
        <v/>
      </c>
      <c r="I203" s="578" t="str">
        <f t="shared" si="39"/>
        <v/>
      </c>
      <c r="K203" s="578" t="str">
        <f t="shared" si="40"/>
        <v/>
      </c>
      <c r="M203" s="578" t="str">
        <f t="shared" si="41"/>
        <v/>
      </c>
      <c r="O203" s="578" t="str">
        <f t="shared" si="42"/>
        <v/>
      </c>
      <c r="Q203" s="578" t="str">
        <f t="shared" si="43"/>
        <v/>
      </c>
      <c r="S203" s="578" t="str">
        <f t="shared" si="44"/>
        <v/>
      </c>
      <c r="U203" s="578" t="str">
        <f t="shared" si="45"/>
        <v/>
      </c>
      <c r="W203" s="578" t="str">
        <f t="shared" si="46"/>
        <v/>
      </c>
      <c r="Y203" s="578" t="str">
        <f t="shared" si="47"/>
        <v/>
      </c>
      <c r="AA203" s="578" t="str">
        <f t="shared" si="48"/>
        <v/>
      </c>
      <c r="AC203" s="578" t="str">
        <f t="shared" si="49"/>
        <v/>
      </c>
      <c r="AE203" s="578" t="str">
        <f t="shared" si="50"/>
        <v/>
      </c>
      <c r="AG203" s="578" t="str">
        <f t="shared" si="51"/>
        <v/>
      </c>
      <c r="AI203" s="578" t="str">
        <f t="shared" si="52"/>
        <v/>
      </c>
      <c r="AK203" s="578" t="str">
        <f t="shared" si="53"/>
        <v/>
      </c>
      <c r="AM203" s="578" t="str">
        <f t="shared" si="54"/>
        <v/>
      </c>
      <c r="AO203" s="578" t="str">
        <f t="shared" si="55"/>
        <v/>
      </c>
      <c r="AQ203" s="578" t="str">
        <f t="shared" si="56"/>
        <v/>
      </c>
    </row>
    <row r="204" spans="5:43" s="756" customFormat="1">
      <c r="E204" s="578" t="str">
        <f t="shared" si="38"/>
        <v/>
      </c>
      <c r="G204" s="578" t="str">
        <f t="shared" si="38"/>
        <v/>
      </c>
      <c r="I204" s="578" t="str">
        <f t="shared" si="39"/>
        <v/>
      </c>
      <c r="K204" s="578" t="str">
        <f t="shared" si="40"/>
        <v/>
      </c>
      <c r="M204" s="578" t="str">
        <f t="shared" si="41"/>
        <v/>
      </c>
      <c r="O204" s="578" t="str">
        <f t="shared" si="42"/>
        <v/>
      </c>
      <c r="Q204" s="578" t="str">
        <f t="shared" si="43"/>
        <v/>
      </c>
      <c r="S204" s="578" t="str">
        <f t="shared" si="44"/>
        <v/>
      </c>
      <c r="U204" s="578" t="str">
        <f t="shared" si="45"/>
        <v/>
      </c>
      <c r="W204" s="578" t="str">
        <f t="shared" si="46"/>
        <v/>
      </c>
      <c r="Y204" s="578" t="str">
        <f t="shared" si="47"/>
        <v/>
      </c>
      <c r="AA204" s="578" t="str">
        <f t="shared" si="48"/>
        <v/>
      </c>
      <c r="AC204" s="578" t="str">
        <f t="shared" si="49"/>
        <v/>
      </c>
      <c r="AE204" s="578" t="str">
        <f t="shared" si="50"/>
        <v/>
      </c>
      <c r="AG204" s="578" t="str">
        <f t="shared" si="51"/>
        <v/>
      </c>
      <c r="AI204" s="578" t="str">
        <f t="shared" si="52"/>
        <v/>
      </c>
      <c r="AK204" s="578" t="str">
        <f t="shared" si="53"/>
        <v/>
      </c>
      <c r="AM204" s="578" t="str">
        <f t="shared" si="54"/>
        <v/>
      </c>
      <c r="AO204" s="578" t="str">
        <f t="shared" si="55"/>
        <v/>
      </c>
      <c r="AQ204" s="578" t="str">
        <f t="shared" si="56"/>
        <v/>
      </c>
    </row>
    <row r="205" spans="5:43" s="756" customFormat="1">
      <c r="E205" s="578" t="str">
        <f t="shared" ref="E205:G268" si="57">IF(OR($B205=0,D205=0),"",D205/$B205)</f>
        <v/>
      </c>
      <c r="G205" s="578" t="str">
        <f t="shared" si="57"/>
        <v/>
      </c>
      <c r="I205" s="578" t="str">
        <f t="shared" ref="I205:I268" si="58">IF(OR($B205=0,H205=0),"",H205/$B205)</f>
        <v/>
      </c>
      <c r="K205" s="578" t="str">
        <f t="shared" ref="K205:K268" si="59">IF(OR($B205=0,J205=0),"",J205/$B205)</f>
        <v/>
      </c>
      <c r="M205" s="578" t="str">
        <f t="shared" ref="M205:M268" si="60">IF(OR($B205=0,L205=0),"",L205/$B205)</f>
        <v/>
      </c>
      <c r="O205" s="578" t="str">
        <f t="shared" ref="O205:O268" si="61">IF(OR($B205=0,N205=0),"",N205/$B205)</f>
        <v/>
      </c>
      <c r="Q205" s="578" t="str">
        <f t="shared" ref="Q205:Q268" si="62">IF(OR($B205=0,P205=0),"",P205/$B205)</f>
        <v/>
      </c>
      <c r="S205" s="578" t="str">
        <f t="shared" ref="S205:S268" si="63">IF(OR($B205=0,R205=0),"",R205/$B205)</f>
        <v/>
      </c>
      <c r="U205" s="578" t="str">
        <f t="shared" ref="U205:U268" si="64">IF(OR($B205=0,T205=0),"",T205/$B205)</f>
        <v/>
      </c>
      <c r="W205" s="578" t="str">
        <f t="shared" ref="W205:W268" si="65">IF(OR($B205=0,V205=0),"",V205/$B205)</f>
        <v/>
      </c>
      <c r="Y205" s="578" t="str">
        <f t="shared" ref="Y205:Y268" si="66">IF(OR($B205=0,X205=0),"",X205/$B205)</f>
        <v/>
      </c>
      <c r="AA205" s="578" t="str">
        <f t="shared" ref="AA205:AA268" si="67">IF(OR($B205=0,Z205=0),"",Z205/$B205)</f>
        <v/>
      </c>
      <c r="AC205" s="578" t="str">
        <f t="shared" ref="AC205:AC268" si="68">IF(OR($B205=0,AB205=0),"",AB205/$B205)</f>
        <v/>
      </c>
      <c r="AE205" s="578" t="str">
        <f t="shared" ref="AE205:AE268" si="69">IF(OR($B205=0,AD205=0),"",AD205/$B205)</f>
        <v/>
      </c>
      <c r="AG205" s="578" t="str">
        <f t="shared" ref="AG205:AG268" si="70">IF(OR($B205=0,AF205=0),"",AF205/$B205)</f>
        <v/>
      </c>
      <c r="AI205" s="578" t="str">
        <f t="shared" ref="AI205:AI268" si="71">IF(OR($B205=0,AH205=0),"",AH205/$B205)</f>
        <v/>
      </c>
      <c r="AK205" s="578" t="str">
        <f t="shared" ref="AK205:AK268" si="72">IF(OR($B205=0,AJ205=0),"",AJ205/$B205)</f>
        <v/>
      </c>
      <c r="AM205" s="578" t="str">
        <f t="shared" ref="AM205:AM268" si="73">IF(OR($B205=0,AL205=0),"",AL205/$B205)</f>
        <v/>
      </c>
      <c r="AO205" s="578" t="str">
        <f t="shared" ref="AO205:AO268" si="74">IF(OR($B205=0,AN205=0),"",AN205/$B205)</f>
        <v/>
      </c>
      <c r="AQ205" s="578" t="str">
        <f t="shared" ref="AQ205:AQ268" si="75">IF(OR($B205=0,AP205=0),"",AP205/$B205)</f>
        <v/>
      </c>
    </row>
    <row r="206" spans="5:43" s="756" customFormat="1">
      <c r="E206" s="578" t="str">
        <f t="shared" si="57"/>
        <v/>
      </c>
      <c r="G206" s="578" t="str">
        <f t="shared" si="57"/>
        <v/>
      </c>
      <c r="I206" s="578" t="str">
        <f t="shared" si="58"/>
        <v/>
      </c>
      <c r="K206" s="578" t="str">
        <f t="shared" si="59"/>
        <v/>
      </c>
      <c r="M206" s="578" t="str">
        <f t="shared" si="60"/>
        <v/>
      </c>
      <c r="O206" s="578" t="str">
        <f t="shared" si="61"/>
        <v/>
      </c>
      <c r="Q206" s="578" t="str">
        <f t="shared" si="62"/>
        <v/>
      </c>
      <c r="S206" s="578" t="str">
        <f t="shared" si="63"/>
        <v/>
      </c>
      <c r="U206" s="578" t="str">
        <f t="shared" si="64"/>
        <v/>
      </c>
      <c r="W206" s="578" t="str">
        <f t="shared" si="65"/>
        <v/>
      </c>
      <c r="Y206" s="578" t="str">
        <f t="shared" si="66"/>
        <v/>
      </c>
      <c r="AA206" s="578" t="str">
        <f t="shared" si="67"/>
        <v/>
      </c>
      <c r="AC206" s="578" t="str">
        <f t="shared" si="68"/>
        <v/>
      </c>
      <c r="AE206" s="578" t="str">
        <f t="shared" si="69"/>
        <v/>
      </c>
      <c r="AG206" s="578" t="str">
        <f t="shared" si="70"/>
        <v/>
      </c>
      <c r="AI206" s="578" t="str">
        <f t="shared" si="71"/>
        <v/>
      </c>
      <c r="AK206" s="578" t="str">
        <f t="shared" si="72"/>
        <v/>
      </c>
      <c r="AM206" s="578" t="str">
        <f t="shared" si="73"/>
        <v/>
      </c>
      <c r="AO206" s="578" t="str">
        <f t="shared" si="74"/>
        <v/>
      </c>
      <c r="AQ206" s="578" t="str">
        <f t="shared" si="75"/>
        <v/>
      </c>
    </row>
    <row r="207" spans="5:43" s="756" customFormat="1">
      <c r="E207" s="578" t="str">
        <f t="shared" si="57"/>
        <v/>
      </c>
      <c r="G207" s="578" t="str">
        <f t="shared" si="57"/>
        <v/>
      </c>
      <c r="I207" s="578" t="str">
        <f t="shared" si="58"/>
        <v/>
      </c>
      <c r="K207" s="578" t="str">
        <f t="shared" si="59"/>
        <v/>
      </c>
      <c r="M207" s="578" t="str">
        <f t="shared" si="60"/>
        <v/>
      </c>
      <c r="O207" s="578" t="str">
        <f t="shared" si="61"/>
        <v/>
      </c>
      <c r="Q207" s="578" t="str">
        <f t="shared" si="62"/>
        <v/>
      </c>
      <c r="S207" s="578" t="str">
        <f t="shared" si="63"/>
        <v/>
      </c>
      <c r="U207" s="578" t="str">
        <f t="shared" si="64"/>
        <v/>
      </c>
      <c r="W207" s="578" t="str">
        <f t="shared" si="65"/>
        <v/>
      </c>
      <c r="Y207" s="578" t="str">
        <f t="shared" si="66"/>
        <v/>
      </c>
      <c r="AA207" s="578" t="str">
        <f t="shared" si="67"/>
        <v/>
      </c>
      <c r="AC207" s="578" t="str">
        <f t="shared" si="68"/>
        <v/>
      </c>
      <c r="AE207" s="578" t="str">
        <f t="shared" si="69"/>
        <v/>
      </c>
      <c r="AG207" s="578" t="str">
        <f t="shared" si="70"/>
        <v/>
      </c>
      <c r="AI207" s="578" t="str">
        <f t="shared" si="71"/>
        <v/>
      </c>
      <c r="AK207" s="578" t="str">
        <f t="shared" si="72"/>
        <v/>
      </c>
      <c r="AM207" s="578" t="str">
        <f t="shared" si="73"/>
        <v/>
      </c>
      <c r="AO207" s="578" t="str">
        <f t="shared" si="74"/>
        <v/>
      </c>
      <c r="AQ207" s="578" t="str">
        <f t="shared" si="75"/>
        <v/>
      </c>
    </row>
    <row r="208" spans="5:43" s="756" customFormat="1">
      <c r="E208" s="578" t="str">
        <f t="shared" si="57"/>
        <v/>
      </c>
      <c r="G208" s="578" t="str">
        <f t="shared" si="57"/>
        <v/>
      </c>
      <c r="I208" s="578" t="str">
        <f t="shared" si="58"/>
        <v/>
      </c>
      <c r="K208" s="578" t="str">
        <f t="shared" si="59"/>
        <v/>
      </c>
      <c r="M208" s="578" t="str">
        <f t="shared" si="60"/>
        <v/>
      </c>
      <c r="O208" s="578" t="str">
        <f t="shared" si="61"/>
        <v/>
      </c>
      <c r="Q208" s="578" t="str">
        <f t="shared" si="62"/>
        <v/>
      </c>
      <c r="S208" s="578" t="str">
        <f t="shared" si="63"/>
        <v/>
      </c>
      <c r="U208" s="578" t="str">
        <f t="shared" si="64"/>
        <v/>
      </c>
      <c r="W208" s="578" t="str">
        <f t="shared" si="65"/>
        <v/>
      </c>
      <c r="Y208" s="578" t="str">
        <f t="shared" si="66"/>
        <v/>
      </c>
      <c r="AA208" s="578" t="str">
        <f t="shared" si="67"/>
        <v/>
      </c>
      <c r="AC208" s="578" t="str">
        <f t="shared" si="68"/>
        <v/>
      </c>
      <c r="AE208" s="578" t="str">
        <f t="shared" si="69"/>
        <v/>
      </c>
      <c r="AG208" s="578" t="str">
        <f t="shared" si="70"/>
        <v/>
      </c>
      <c r="AI208" s="578" t="str">
        <f t="shared" si="71"/>
        <v/>
      </c>
      <c r="AK208" s="578" t="str">
        <f t="shared" si="72"/>
        <v/>
      </c>
      <c r="AM208" s="578" t="str">
        <f t="shared" si="73"/>
        <v/>
      </c>
      <c r="AO208" s="578" t="str">
        <f t="shared" si="74"/>
        <v/>
      </c>
      <c r="AQ208" s="578" t="str">
        <f t="shared" si="75"/>
        <v/>
      </c>
    </row>
    <row r="209" spans="5:43" s="756" customFormat="1">
      <c r="E209" s="578" t="str">
        <f t="shared" si="57"/>
        <v/>
      </c>
      <c r="G209" s="578" t="str">
        <f t="shared" si="57"/>
        <v/>
      </c>
      <c r="I209" s="578" t="str">
        <f t="shared" si="58"/>
        <v/>
      </c>
      <c r="K209" s="578" t="str">
        <f t="shared" si="59"/>
        <v/>
      </c>
      <c r="M209" s="578" t="str">
        <f t="shared" si="60"/>
        <v/>
      </c>
      <c r="O209" s="578" t="str">
        <f t="shared" si="61"/>
        <v/>
      </c>
      <c r="Q209" s="578" t="str">
        <f t="shared" si="62"/>
        <v/>
      </c>
      <c r="S209" s="578" t="str">
        <f t="shared" si="63"/>
        <v/>
      </c>
      <c r="U209" s="578" t="str">
        <f t="shared" si="64"/>
        <v/>
      </c>
      <c r="W209" s="578" t="str">
        <f t="shared" si="65"/>
        <v/>
      </c>
      <c r="Y209" s="578" t="str">
        <f t="shared" si="66"/>
        <v/>
      </c>
      <c r="AA209" s="578" t="str">
        <f t="shared" si="67"/>
        <v/>
      </c>
      <c r="AC209" s="578" t="str">
        <f t="shared" si="68"/>
        <v/>
      </c>
      <c r="AE209" s="578" t="str">
        <f t="shared" si="69"/>
        <v/>
      </c>
      <c r="AG209" s="578" t="str">
        <f t="shared" si="70"/>
        <v/>
      </c>
      <c r="AI209" s="578" t="str">
        <f t="shared" si="71"/>
        <v/>
      </c>
      <c r="AK209" s="578" t="str">
        <f t="shared" si="72"/>
        <v/>
      </c>
      <c r="AM209" s="578" t="str">
        <f t="shared" si="73"/>
        <v/>
      </c>
      <c r="AO209" s="578" t="str">
        <f t="shared" si="74"/>
        <v/>
      </c>
      <c r="AQ209" s="578" t="str">
        <f t="shared" si="75"/>
        <v/>
      </c>
    </row>
    <row r="210" spans="5:43" s="756" customFormat="1">
      <c r="E210" s="578" t="str">
        <f t="shared" si="57"/>
        <v/>
      </c>
      <c r="G210" s="578" t="str">
        <f t="shared" si="57"/>
        <v/>
      </c>
      <c r="I210" s="578" t="str">
        <f t="shared" si="58"/>
        <v/>
      </c>
      <c r="K210" s="578" t="str">
        <f t="shared" si="59"/>
        <v/>
      </c>
      <c r="M210" s="578" t="str">
        <f t="shared" si="60"/>
        <v/>
      </c>
      <c r="O210" s="578" t="str">
        <f t="shared" si="61"/>
        <v/>
      </c>
      <c r="Q210" s="578" t="str">
        <f t="shared" si="62"/>
        <v/>
      </c>
      <c r="S210" s="578" t="str">
        <f t="shared" si="63"/>
        <v/>
      </c>
      <c r="U210" s="578" t="str">
        <f t="shared" si="64"/>
        <v/>
      </c>
      <c r="W210" s="578" t="str">
        <f t="shared" si="65"/>
        <v/>
      </c>
      <c r="Y210" s="578" t="str">
        <f t="shared" si="66"/>
        <v/>
      </c>
      <c r="AA210" s="578" t="str">
        <f t="shared" si="67"/>
        <v/>
      </c>
      <c r="AC210" s="578" t="str">
        <f t="shared" si="68"/>
        <v/>
      </c>
      <c r="AE210" s="578" t="str">
        <f t="shared" si="69"/>
        <v/>
      </c>
      <c r="AG210" s="578" t="str">
        <f t="shared" si="70"/>
        <v/>
      </c>
      <c r="AI210" s="578" t="str">
        <f t="shared" si="71"/>
        <v/>
      </c>
      <c r="AK210" s="578" t="str">
        <f t="shared" si="72"/>
        <v/>
      </c>
      <c r="AM210" s="578" t="str">
        <f t="shared" si="73"/>
        <v/>
      </c>
      <c r="AO210" s="578" t="str">
        <f t="shared" si="74"/>
        <v/>
      </c>
      <c r="AQ210" s="578" t="str">
        <f t="shared" si="75"/>
        <v/>
      </c>
    </row>
    <row r="211" spans="5:43" s="756" customFormat="1">
      <c r="E211" s="578" t="str">
        <f t="shared" si="57"/>
        <v/>
      </c>
      <c r="G211" s="578" t="str">
        <f t="shared" si="57"/>
        <v/>
      </c>
      <c r="I211" s="578" t="str">
        <f t="shared" si="58"/>
        <v/>
      </c>
      <c r="K211" s="578" t="str">
        <f t="shared" si="59"/>
        <v/>
      </c>
      <c r="M211" s="578" t="str">
        <f t="shared" si="60"/>
        <v/>
      </c>
      <c r="O211" s="578" t="str">
        <f t="shared" si="61"/>
        <v/>
      </c>
      <c r="Q211" s="578" t="str">
        <f t="shared" si="62"/>
        <v/>
      </c>
      <c r="S211" s="578" t="str">
        <f t="shared" si="63"/>
        <v/>
      </c>
      <c r="U211" s="578" t="str">
        <f t="shared" si="64"/>
        <v/>
      </c>
      <c r="W211" s="578" t="str">
        <f t="shared" si="65"/>
        <v/>
      </c>
      <c r="Y211" s="578" t="str">
        <f t="shared" si="66"/>
        <v/>
      </c>
      <c r="AA211" s="578" t="str">
        <f t="shared" si="67"/>
        <v/>
      </c>
      <c r="AC211" s="578" t="str">
        <f t="shared" si="68"/>
        <v/>
      </c>
      <c r="AE211" s="578" t="str">
        <f t="shared" si="69"/>
        <v/>
      </c>
      <c r="AG211" s="578" t="str">
        <f t="shared" si="70"/>
        <v/>
      </c>
      <c r="AI211" s="578" t="str">
        <f t="shared" si="71"/>
        <v/>
      </c>
      <c r="AK211" s="578" t="str">
        <f t="shared" si="72"/>
        <v/>
      </c>
      <c r="AM211" s="578" t="str">
        <f t="shared" si="73"/>
        <v/>
      </c>
      <c r="AO211" s="578" t="str">
        <f t="shared" si="74"/>
        <v/>
      </c>
      <c r="AQ211" s="578" t="str">
        <f t="shared" si="75"/>
        <v/>
      </c>
    </row>
    <row r="212" spans="5:43" s="756" customFormat="1">
      <c r="E212" s="578" t="str">
        <f t="shared" si="57"/>
        <v/>
      </c>
      <c r="G212" s="578" t="str">
        <f t="shared" si="57"/>
        <v/>
      </c>
      <c r="I212" s="578" t="str">
        <f t="shared" si="58"/>
        <v/>
      </c>
      <c r="K212" s="578" t="str">
        <f t="shared" si="59"/>
        <v/>
      </c>
      <c r="M212" s="578" t="str">
        <f t="shared" si="60"/>
        <v/>
      </c>
      <c r="O212" s="578" t="str">
        <f t="shared" si="61"/>
        <v/>
      </c>
      <c r="Q212" s="578" t="str">
        <f t="shared" si="62"/>
        <v/>
      </c>
      <c r="S212" s="578" t="str">
        <f t="shared" si="63"/>
        <v/>
      </c>
      <c r="U212" s="578" t="str">
        <f t="shared" si="64"/>
        <v/>
      </c>
      <c r="W212" s="578" t="str">
        <f t="shared" si="65"/>
        <v/>
      </c>
      <c r="Y212" s="578" t="str">
        <f t="shared" si="66"/>
        <v/>
      </c>
      <c r="AA212" s="578" t="str">
        <f t="shared" si="67"/>
        <v/>
      </c>
      <c r="AC212" s="578" t="str">
        <f t="shared" si="68"/>
        <v/>
      </c>
      <c r="AE212" s="578" t="str">
        <f t="shared" si="69"/>
        <v/>
      </c>
      <c r="AG212" s="578" t="str">
        <f t="shared" si="70"/>
        <v/>
      </c>
      <c r="AI212" s="578" t="str">
        <f t="shared" si="71"/>
        <v/>
      </c>
      <c r="AK212" s="578" t="str">
        <f t="shared" si="72"/>
        <v/>
      </c>
      <c r="AM212" s="578" t="str">
        <f t="shared" si="73"/>
        <v/>
      </c>
      <c r="AO212" s="578" t="str">
        <f t="shared" si="74"/>
        <v/>
      </c>
      <c r="AQ212" s="578" t="str">
        <f t="shared" si="75"/>
        <v/>
      </c>
    </row>
    <row r="213" spans="5:43" s="756" customFormat="1">
      <c r="E213" s="578" t="str">
        <f t="shared" si="57"/>
        <v/>
      </c>
      <c r="G213" s="578" t="str">
        <f t="shared" si="57"/>
        <v/>
      </c>
      <c r="I213" s="578" t="str">
        <f t="shared" si="58"/>
        <v/>
      </c>
      <c r="K213" s="578" t="str">
        <f t="shared" si="59"/>
        <v/>
      </c>
      <c r="M213" s="578" t="str">
        <f t="shared" si="60"/>
        <v/>
      </c>
      <c r="O213" s="578" t="str">
        <f t="shared" si="61"/>
        <v/>
      </c>
      <c r="Q213" s="578" t="str">
        <f t="shared" si="62"/>
        <v/>
      </c>
      <c r="S213" s="578" t="str">
        <f t="shared" si="63"/>
        <v/>
      </c>
      <c r="U213" s="578" t="str">
        <f t="shared" si="64"/>
        <v/>
      </c>
      <c r="W213" s="578" t="str">
        <f t="shared" si="65"/>
        <v/>
      </c>
      <c r="Y213" s="578" t="str">
        <f t="shared" si="66"/>
        <v/>
      </c>
      <c r="AA213" s="578" t="str">
        <f t="shared" si="67"/>
        <v/>
      </c>
      <c r="AC213" s="578" t="str">
        <f t="shared" si="68"/>
        <v/>
      </c>
      <c r="AE213" s="578" t="str">
        <f t="shared" si="69"/>
        <v/>
      </c>
      <c r="AG213" s="578" t="str">
        <f t="shared" si="70"/>
        <v/>
      </c>
      <c r="AI213" s="578" t="str">
        <f t="shared" si="71"/>
        <v/>
      </c>
      <c r="AK213" s="578" t="str">
        <f t="shared" si="72"/>
        <v/>
      </c>
      <c r="AM213" s="578" t="str">
        <f t="shared" si="73"/>
        <v/>
      </c>
      <c r="AO213" s="578" t="str">
        <f t="shared" si="74"/>
        <v/>
      </c>
      <c r="AQ213" s="578" t="str">
        <f t="shared" si="75"/>
        <v/>
      </c>
    </row>
    <row r="214" spans="5:43" s="756" customFormat="1">
      <c r="E214" s="578" t="str">
        <f t="shared" si="57"/>
        <v/>
      </c>
      <c r="G214" s="578" t="str">
        <f t="shared" si="57"/>
        <v/>
      </c>
      <c r="I214" s="578" t="str">
        <f t="shared" si="58"/>
        <v/>
      </c>
      <c r="K214" s="578" t="str">
        <f t="shared" si="59"/>
        <v/>
      </c>
      <c r="M214" s="578" t="str">
        <f t="shared" si="60"/>
        <v/>
      </c>
      <c r="O214" s="578" t="str">
        <f t="shared" si="61"/>
        <v/>
      </c>
      <c r="Q214" s="578" t="str">
        <f t="shared" si="62"/>
        <v/>
      </c>
      <c r="S214" s="578" t="str">
        <f t="shared" si="63"/>
        <v/>
      </c>
      <c r="U214" s="578" t="str">
        <f t="shared" si="64"/>
        <v/>
      </c>
      <c r="W214" s="578" t="str">
        <f t="shared" si="65"/>
        <v/>
      </c>
      <c r="Y214" s="578" t="str">
        <f t="shared" si="66"/>
        <v/>
      </c>
      <c r="AA214" s="578" t="str">
        <f t="shared" si="67"/>
        <v/>
      </c>
      <c r="AC214" s="578" t="str">
        <f t="shared" si="68"/>
        <v/>
      </c>
      <c r="AE214" s="578" t="str">
        <f t="shared" si="69"/>
        <v/>
      </c>
      <c r="AG214" s="578" t="str">
        <f t="shared" si="70"/>
        <v/>
      </c>
      <c r="AI214" s="578" t="str">
        <f t="shared" si="71"/>
        <v/>
      </c>
      <c r="AK214" s="578" t="str">
        <f t="shared" si="72"/>
        <v/>
      </c>
      <c r="AM214" s="578" t="str">
        <f t="shared" si="73"/>
        <v/>
      </c>
      <c r="AO214" s="578" t="str">
        <f t="shared" si="74"/>
        <v/>
      </c>
      <c r="AQ214" s="578" t="str">
        <f t="shared" si="75"/>
        <v/>
      </c>
    </row>
    <row r="215" spans="5:43" s="756" customFormat="1">
      <c r="E215" s="578" t="str">
        <f t="shared" si="57"/>
        <v/>
      </c>
      <c r="G215" s="578" t="str">
        <f t="shared" si="57"/>
        <v/>
      </c>
      <c r="I215" s="578" t="str">
        <f t="shared" si="58"/>
        <v/>
      </c>
      <c r="K215" s="578" t="str">
        <f t="shared" si="59"/>
        <v/>
      </c>
      <c r="M215" s="578" t="str">
        <f t="shared" si="60"/>
        <v/>
      </c>
      <c r="O215" s="578" t="str">
        <f t="shared" si="61"/>
        <v/>
      </c>
      <c r="Q215" s="578" t="str">
        <f t="shared" si="62"/>
        <v/>
      </c>
      <c r="S215" s="578" t="str">
        <f t="shared" si="63"/>
        <v/>
      </c>
      <c r="U215" s="578" t="str">
        <f t="shared" si="64"/>
        <v/>
      </c>
      <c r="W215" s="578" t="str">
        <f t="shared" si="65"/>
        <v/>
      </c>
      <c r="Y215" s="578" t="str">
        <f t="shared" si="66"/>
        <v/>
      </c>
      <c r="AA215" s="578" t="str">
        <f t="shared" si="67"/>
        <v/>
      </c>
      <c r="AC215" s="578" t="str">
        <f t="shared" si="68"/>
        <v/>
      </c>
      <c r="AE215" s="578" t="str">
        <f t="shared" si="69"/>
        <v/>
      </c>
      <c r="AG215" s="578" t="str">
        <f t="shared" si="70"/>
        <v/>
      </c>
      <c r="AI215" s="578" t="str">
        <f t="shared" si="71"/>
        <v/>
      </c>
      <c r="AK215" s="578" t="str">
        <f t="shared" si="72"/>
        <v/>
      </c>
      <c r="AM215" s="578" t="str">
        <f t="shared" si="73"/>
        <v/>
      </c>
      <c r="AO215" s="578" t="str">
        <f t="shared" si="74"/>
        <v/>
      </c>
      <c r="AQ215" s="578" t="str">
        <f t="shared" si="75"/>
        <v/>
      </c>
    </row>
    <row r="216" spans="5:43" s="756" customFormat="1">
      <c r="E216" s="578" t="str">
        <f t="shared" si="57"/>
        <v/>
      </c>
      <c r="G216" s="578" t="str">
        <f t="shared" si="57"/>
        <v/>
      </c>
      <c r="I216" s="578" t="str">
        <f t="shared" si="58"/>
        <v/>
      </c>
      <c r="K216" s="578" t="str">
        <f t="shared" si="59"/>
        <v/>
      </c>
      <c r="M216" s="578" t="str">
        <f t="shared" si="60"/>
        <v/>
      </c>
      <c r="O216" s="578" t="str">
        <f t="shared" si="61"/>
        <v/>
      </c>
      <c r="Q216" s="578" t="str">
        <f t="shared" si="62"/>
        <v/>
      </c>
      <c r="S216" s="578" t="str">
        <f t="shared" si="63"/>
        <v/>
      </c>
      <c r="U216" s="578" t="str">
        <f t="shared" si="64"/>
        <v/>
      </c>
      <c r="W216" s="578" t="str">
        <f t="shared" si="65"/>
        <v/>
      </c>
      <c r="Y216" s="578" t="str">
        <f t="shared" si="66"/>
        <v/>
      </c>
      <c r="AA216" s="578" t="str">
        <f t="shared" si="67"/>
        <v/>
      </c>
      <c r="AC216" s="578" t="str">
        <f t="shared" si="68"/>
        <v/>
      </c>
      <c r="AE216" s="578" t="str">
        <f t="shared" si="69"/>
        <v/>
      </c>
      <c r="AG216" s="578" t="str">
        <f t="shared" si="70"/>
        <v/>
      </c>
      <c r="AI216" s="578" t="str">
        <f t="shared" si="71"/>
        <v/>
      </c>
      <c r="AK216" s="578" t="str">
        <f t="shared" si="72"/>
        <v/>
      </c>
      <c r="AM216" s="578" t="str">
        <f t="shared" si="73"/>
        <v/>
      </c>
      <c r="AO216" s="578" t="str">
        <f t="shared" si="74"/>
        <v/>
      </c>
      <c r="AQ216" s="578" t="str">
        <f t="shared" si="75"/>
        <v/>
      </c>
    </row>
    <row r="217" spans="5:43" s="756" customFormat="1">
      <c r="E217" s="578" t="str">
        <f t="shared" si="57"/>
        <v/>
      </c>
      <c r="G217" s="578" t="str">
        <f t="shared" si="57"/>
        <v/>
      </c>
      <c r="I217" s="578" t="str">
        <f t="shared" si="58"/>
        <v/>
      </c>
      <c r="K217" s="578" t="str">
        <f t="shared" si="59"/>
        <v/>
      </c>
      <c r="M217" s="578" t="str">
        <f t="shared" si="60"/>
        <v/>
      </c>
      <c r="O217" s="578" t="str">
        <f t="shared" si="61"/>
        <v/>
      </c>
      <c r="Q217" s="578" t="str">
        <f t="shared" si="62"/>
        <v/>
      </c>
      <c r="S217" s="578" t="str">
        <f t="shared" si="63"/>
        <v/>
      </c>
      <c r="U217" s="578" t="str">
        <f t="shared" si="64"/>
        <v/>
      </c>
      <c r="W217" s="578" t="str">
        <f t="shared" si="65"/>
        <v/>
      </c>
      <c r="Y217" s="578" t="str">
        <f t="shared" si="66"/>
        <v/>
      </c>
      <c r="AA217" s="578" t="str">
        <f t="shared" si="67"/>
        <v/>
      </c>
      <c r="AC217" s="578" t="str">
        <f t="shared" si="68"/>
        <v/>
      </c>
      <c r="AE217" s="578" t="str">
        <f t="shared" si="69"/>
        <v/>
      </c>
      <c r="AG217" s="578" t="str">
        <f t="shared" si="70"/>
        <v/>
      </c>
      <c r="AI217" s="578" t="str">
        <f t="shared" si="71"/>
        <v/>
      </c>
      <c r="AK217" s="578" t="str">
        <f t="shared" si="72"/>
        <v/>
      </c>
      <c r="AM217" s="578" t="str">
        <f t="shared" si="73"/>
        <v/>
      </c>
      <c r="AO217" s="578" t="str">
        <f t="shared" si="74"/>
        <v/>
      </c>
      <c r="AQ217" s="578" t="str">
        <f t="shared" si="75"/>
        <v/>
      </c>
    </row>
    <row r="218" spans="5:43" s="756" customFormat="1">
      <c r="E218" s="578" t="str">
        <f t="shared" si="57"/>
        <v/>
      </c>
      <c r="G218" s="578" t="str">
        <f t="shared" si="57"/>
        <v/>
      </c>
      <c r="I218" s="578" t="str">
        <f t="shared" si="58"/>
        <v/>
      </c>
      <c r="K218" s="578" t="str">
        <f t="shared" si="59"/>
        <v/>
      </c>
      <c r="M218" s="578" t="str">
        <f t="shared" si="60"/>
        <v/>
      </c>
      <c r="O218" s="578" t="str">
        <f t="shared" si="61"/>
        <v/>
      </c>
      <c r="Q218" s="578" t="str">
        <f t="shared" si="62"/>
        <v/>
      </c>
      <c r="S218" s="578" t="str">
        <f t="shared" si="63"/>
        <v/>
      </c>
      <c r="U218" s="578" t="str">
        <f t="shared" si="64"/>
        <v/>
      </c>
      <c r="W218" s="578" t="str">
        <f t="shared" si="65"/>
        <v/>
      </c>
      <c r="Y218" s="578" t="str">
        <f t="shared" si="66"/>
        <v/>
      </c>
      <c r="AA218" s="578" t="str">
        <f t="shared" si="67"/>
        <v/>
      </c>
      <c r="AC218" s="578" t="str">
        <f t="shared" si="68"/>
        <v/>
      </c>
      <c r="AE218" s="578" t="str">
        <f t="shared" si="69"/>
        <v/>
      </c>
      <c r="AG218" s="578" t="str">
        <f t="shared" si="70"/>
        <v/>
      </c>
      <c r="AI218" s="578" t="str">
        <f t="shared" si="71"/>
        <v/>
      </c>
      <c r="AK218" s="578" t="str">
        <f t="shared" si="72"/>
        <v/>
      </c>
      <c r="AM218" s="578" t="str">
        <f t="shared" si="73"/>
        <v/>
      </c>
      <c r="AO218" s="578" t="str">
        <f t="shared" si="74"/>
        <v/>
      </c>
      <c r="AQ218" s="578" t="str">
        <f t="shared" si="75"/>
        <v/>
      </c>
    </row>
    <row r="219" spans="5:43" s="756" customFormat="1">
      <c r="E219" s="578" t="str">
        <f t="shared" si="57"/>
        <v/>
      </c>
      <c r="G219" s="578" t="str">
        <f t="shared" si="57"/>
        <v/>
      </c>
      <c r="I219" s="578" t="str">
        <f t="shared" si="58"/>
        <v/>
      </c>
      <c r="K219" s="578" t="str">
        <f t="shared" si="59"/>
        <v/>
      </c>
      <c r="M219" s="578" t="str">
        <f t="shared" si="60"/>
        <v/>
      </c>
      <c r="O219" s="578" t="str">
        <f t="shared" si="61"/>
        <v/>
      </c>
      <c r="Q219" s="578" t="str">
        <f t="shared" si="62"/>
        <v/>
      </c>
      <c r="S219" s="578" t="str">
        <f t="shared" si="63"/>
        <v/>
      </c>
      <c r="U219" s="578" t="str">
        <f t="shared" si="64"/>
        <v/>
      </c>
      <c r="W219" s="578" t="str">
        <f t="shared" si="65"/>
        <v/>
      </c>
      <c r="Y219" s="578" t="str">
        <f t="shared" si="66"/>
        <v/>
      </c>
      <c r="AA219" s="578" t="str">
        <f t="shared" si="67"/>
        <v/>
      </c>
      <c r="AC219" s="578" t="str">
        <f t="shared" si="68"/>
        <v/>
      </c>
      <c r="AE219" s="578" t="str">
        <f t="shared" si="69"/>
        <v/>
      </c>
      <c r="AG219" s="578" t="str">
        <f t="shared" si="70"/>
        <v/>
      </c>
      <c r="AI219" s="578" t="str">
        <f t="shared" si="71"/>
        <v/>
      </c>
      <c r="AK219" s="578" t="str">
        <f t="shared" si="72"/>
        <v/>
      </c>
      <c r="AM219" s="578" t="str">
        <f t="shared" si="73"/>
        <v/>
      </c>
      <c r="AO219" s="578" t="str">
        <f t="shared" si="74"/>
        <v/>
      </c>
      <c r="AQ219" s="578" t="str">
        <f t="shared" si="75"/>
        <v/>
      </c>
    </row>
    <row r="220" spans="5:43" s="756" customFormat="1">
      <c r="E220" s="578" t="str">
        <f t="shared" si="57"/>
        <v/>
      </c>
      <c r="G220" s="578" t="str">
        <f t="shared" si="57"/>
        <v/>
      </c>
      <c r="I220" s="578" t="str">
        <f t="shared" si="58"/>
        <v/>
      </c>
      <c r="K220" s="578" t="str">
        <f t="shared" si="59"/>
        <v/>
      </c>
      <c r="M220" s="578" t="str">
        <f t="shared" si="60"/>
        <v/>
      </c>
      <c r="O220" s="578" t="str">
        <f t="shared" si="61"/>
        <v/>
      </c>
      <c r="Q220" s="578" t="str">
        <f t="shared" si="62"/>
        <v/>
      </c>
      <c r="S220" s="578" t="str">
        <f t="shared" si="63"/>
        <v/>
      </c>
      <c r="U220" s="578" t="str">
        <f t="shared" si="64"/>
        <v/>
      </c>
      <c r="W220" s="578" t="str">
        <f t="shared" si="65"/>
        <v/>
      </c>
      <c r="Y220" s="578" t="str">
        <f t="shared" si="66"/>
        <v/>
      </c>
      <c r="AA220" s="578" t="str">
        <f t="shared" si="67"/>
        <v/>
      </c>
      <c r="AC220" s="578" t="str">
        <f t="shared" si="68"/>
        <v/>
      </c>
      <c r="AE220" s="578" t="str">
        <f t="shared" si="69"/>
        <v/>
      </c>
      <c r="AG220" s="578" t="str">
        <f t="shared" si="70"/>
        <v/>
      </c>
      <c r="AI220" s="578" t="str">
        <f t="shared" si="71"/>
        <v/>
      </c>
      <c r="AK220" s="578" t="str">
        <f t="shared" si="72"/>
        <v/>
      </c>
      <c r="AM220" s="578" t="str">
        <f t="shared" si="73"/>
        <v/>
      </c>
      <c r="AO220" s="578" t="str">
        <f t="shared" si="74"/>
        <v/>
      </c>
      <c r="AQ220" s="578" t="str">
        <f t="shared" si="75"/>
        <v/>
      </c>
    </row>
    <row r="221" spans="5:43" s="756" customFormat="1">
      <c r="E221" s="578" t="str">
        <f t="shared" si="57"/>
        <v/>
      </c>
      <c r="G221" s="578" t="str">
        <f t="shared" si="57"/>
        <v/>
      </c>
      <c r="I221" s="578" t="str">
        <f t="shared" si="58"/>
        <v/>
      </c>
      <c r="K221" s="578" t="str">
        <f t="shared" si="59"/>
        <v/>
      </c>
      <c r="M221" s="578" t="str">
        <f t="shared" si="60"/>
        <v/>
      </c>
      <c r="O221" s="578" t="str">
        <f t="shared" si="61"/>
        <v/>
      </c>
      <c r="Q221" s="578" t="str">
        <f t="shared" si="62"/>
        <v/>
      </c>
      <c r="S221" s="578" t="str">
        <f t="shared" si="63"/>
        <v/>
      </c>
      <c r="U221" s="578" t="str">
        <f t="shared" si="64"/>
        <v/>
      </c>
      <c r="W221" s="578" t="str">
        <f t="shared" si="65"/>
        <v/>
      </c>
      <c r="Y221" s="578" t="str">
        <f t="shared" si="66"/>
        <v/>
      </c>
      <c r="AA221" s="578" t="str">
        <f t="shared" si="67"/>
        <v/>
      </c>
      <c r="AC221" s="578" t="str">
        <f t="shared" si="68"/>
        <v/>
      </c>
      <c r="AE221" s="578" t="str">
        <f t="shared" si="69"/>
        <v/>
      </c>
      <c r="AG221" s="578" t="str">
        <f t="shared" si="70"/>
        <v/>
      </c>
      <c r="AI221" s="578" t="str">
        <f t="shared" si="71"/>
        <v/>
      </c>
      <c r="AK221" s="578" t="str">
        <f t="shared" si="72"/>
        <v/>
      </c>
      <c r="AM221" s="578" t="str">
        <f t="shared" si="73"/>
        <v/>
      </c>
      <c r="AO221" s="578" t="str">
        <f t="shared" si="74"/>
        <v/>
      </c>
      <c r="AQ221" s="578" t="str">
        <f t="shared" si="75"/>
        <v/>
      </c>
    </row>
    <row r="222" spans="5:43" s="756" customFormat="1">
      <c r="E222" s="578" t="str">
        <f t="shared" si="57"/>
        <v/>
      </c>
      <c r="G222" s="578" t="str">
        <f t="shared" si="57"/>
        <v/>
      </c>
      <c r="I222" s="578" t="str">
        <f t="shared" si="58"/>
        <v/>
      </c>
      <c r="K222" s="578" t="str">
        <f t="shared" si="59"/>
        <v/>
      </c>
      <c r="M222" s="578" t="str">
        <f t="shared" si="60"/>
        <v/>
      </c>
      <c r="O222" s="578" t="str">
        <f t="shared" si="61"/>
        <v/>
      </c>
      <c r="Q222" s="578" t="str">
        <f t="shared" si="62"/>
        <v/>
      </c>
      <c r="S222" s="578" t="str">
        <f t="shared" si="63"/>
        <v/>
      </c>
      <c r="U222" s="578" t="str">
        <f t="shared" si="64"/>
        <v/>
      </c>
      <c r="W222" s="578" t="str">
        <f t="shared" si="65"/>
        <v/>
      </c>
      <c r="Y222" s="578" t="str">
        <f t="shared" si="66"/>
        <v/>
      </c>
      <c r="AA222" s="578" t="str">
        <f t="shared" si="67"/>
        <v/>
      </c>
      <c r="AC222" s="578" t="str">
        <f t="shared" si="68"/>
        <v/>
      </c>
      <c r="AE222" s="578" t="str">
        <f t="shared" si="69"/>
        <v/>
      </c>
      <c r="AG222" s="578" t="str">
        <f t="shared" si="70"/>
        <v/>
      </c>
      <c r="AI222" s="578" t="str">
        <f t="shared" si="71"/>
        <v/>
      </c>
      <c r="AK222" s="578" t="str">
        <f t="shared" si="72"/>
        <v/>
      </c>
      <c r="AM222" s="578" t="str">
        <f t="shared" si="73"/>
        <v/>
      </c>
      <c r="AO222" s="578" t="str">
        <f t="shared" si="74"/>
        <v/>
      </c>
      <c r="AQ222" s="578" t="str">
        <f t="shared" si="75"/>
        <v/>
      </c>
    </row>
    <row r="223" spans="5:43" s="756" customFormat="1">
      <c r="E223" s="578" t="str">
        <f t="shared" si="57"/>
        <v/>
      </c>
      <c r="G223" s="578" t="str">
        <f t="shared" si="57"/>
        <v/>
      </c>
      <c r="I223" s="578" t="str">
        <f t="shared" si="58"/>
        <v/>
      </c>
      <c r="K223" s="578" t="str">
        <f t="shared" si="59"/>
        <v/>
      </c>
      <c r="M223" s="578" t="str">
        <f t="shared" si="60"/>
        <v/>
      </c>
      <c r="O223" s="578" t="str">
        <f t="shared" si="61"/>
        <v/>
      </c>
      <c r="Q223" s="578" t="str">
        <f t="shared" si="62"/>
        <v/>
      </c>
      <c r="S223" s="578" t="str">
        <f t="shared" si="63"/>
        <v/>
      </c>
      <c r="U223" s="578" t="str">
        <f t="shared" si="64"/>
        <v/>
      </c>
      <c r="W223" s="578" t="str">
        <f t="shared" si="65"/>
        <v/>
      </c>
      <c r="Y223" s="578" t="str">
        <f t="shared" si="66"/>
        <v/>
      </c>
      <c r="AA223" s="578" t="str">
        <f t="shared" si="67"/>
        <v/>
      </c>
      <c r="AC223" s="578" t="str">
        <f t="shared" si="68"/>
        <v/>
      </c>
      <c r="AE223" s="578" t="str">
        <f t="shared" si="69"/>
        <v/>
      </c>
      <c r="AG223" s="578" t="str">
        <f t="shared" si="70"/>
        <v/>
      </c>
      <c r="AI223" s="578" t="str">
        <f t="shared" si="71"/>
        <v/>
      </c>
      <c r="AK223" s="578" t="str">
        <f t="shared" si="72"/>
        <v/>
      </c>
      <c r="AM223" s="578" t="str">
        <f t="shared" si="73"/>
        <v/>
      </c>
      <c r="AO223" s="578" t="str">
        <f t="shared" si="74"/>
        <v/>
      </c>
      <c r="AQ223" s="578" t="str">
        <f t="shared" si="75"/>
        <v/>
      </c>
    </row>
    <row r="224" spans="5:43" s="756" customFormat="1">
      <c r="E224" s="578" t="str">
        <f t="shared" si="57"/>
        <v/>
      </c>
      <c r="G224" s="578" t="str">
        <f t="shared" si="57"/>
        <v/>
      </c>
      <c r="I224" s="578" t="str">
        <f t="shared" si="58"/>
        <v/>
      </c>
      <c r="K224" s="578" t="str">
        <f t="shared" si="59"/>
        <v/>
      </c>
      <c r="M224" s="578" t="str">
        <f t="shared" si="60"/>
        <v/>
      </c>
      <c r="O224" s="578" t="str">
        <f t="shared" si="61"/>
        <v/>
      </c>
      <c r="Q224" s="578" t="str">
        <f t="shared" si="62"/>
        <v/>
      </c>
      <c r="S224" s="578" t="str">
        <f t="shared" si="63"/>
        <v/>
      </c>
      <c r="U224" s="578" t="str">
        <f t="shared" si="64"/>
        <v/>
      </c>
      <c r="W224" s="578" t="str">
        <f t="shared" si="65"/>
        <v/>
      </c>
      <c r="Y224" s="578" t="str">
        <f t="shared" si="66"/>
        <v/>
      </c>
      <c r="AA224" s="578" t="str">
        <f t="shared" si="67"/>
        <v/>
      </c>
      <c r="AC224" s="578" t="str">
        <f t="shared" si="68"/>
        <v/>
      </c>
      <c r="AE224" s="578" t="str">
        <f t="shared" si="69"/>
        <v/>
      </c>
      <c r="AG224" s="578" t="str">
        <f t="shared" si="70"/>
        <v/>
      </c>
      <c r="AI224" s="578" t="str">
        <f t="shared" si="71"/>
        <v/>
      </c>
      <c r="AK224" s="578" t="str">
        <f t="shared" si="72"/>
        <v/>
      </c>
      <c r="AM224" s="578" t="str">
        <f t="shared" si="73"/>
        <v/>
      </c>
      <c r="AO224" s="578" t="str">
        <f t="shared" si="74"/>
        <v/>
      </c>
      <c r="AQ224" s="578" t="str">
        <f t="shared" si="75"/>
        <v/>
      </c>
    </row>
    <row r="225" spans="5:43" s="756" customFormat="1">
      <c r="E225" s="578" t="str">
        <f t="shared" si="57"/>
        <v/>
      </c>
      <c r="G225" s="578" t="str">
        <f t="shared" si="57"/>
        <v/>
      </c>
      <c r="I225" s="578" t="str">
        <f t="shared" si="58"/>
        <v/>
      </c>
      <c r="K225" s="578" t="str">
        <f t="shared" si="59"/>
        <v/>
      </c>
      <c r="M225" s="578" t="str">
        <f t="shared" si="60"/>
        <v/>
      </c>
      <c r="O225" s="578" t="str">
        <f t="shared" si="61"/>
        <v/>
      </c>
      <c r="Q225" s="578" t="str">
        <f t="shared" si="62"/>
        <v/>
      </c>
      <c r="S225" s="578" t="str">
        <f t="shared" si="63"/>
        <v/>
      </c>
      <c r="U225" s="578" t="str">
        <f t="shared" si="64"/>
        <v/>
      </c>
      <c r="W225" s="578" t="str">
        <f t="shared" si="65"/>
        <v/>
      </c>
      <c r="Y225" s="578" t="str">
        <f t="shared" si="66"/>
        <v/>
      </c>
      <c r="AA225" s="578" t="str">
        <f t="shared" si="67"/>
        <v/>
      </c>
      <c r="AC225" s="578" t="str">
        <f t="shared" si="68"/>
        <v/>
      </c>
      <c r="AE225" s="578" t="str">
        <f t="shared" si="69"/>
        <v/>
      </c>
      <c r="AG225" s="578" t="str">
        <f t="shared" si="70"/>
        <v/>
      </c>
      <c r="AI225" s="578" t="str">
        <f t="shared" si="71"/>
        <v/>
      </c>
      <c r="AK225" s="578" t="str">
        <f t="shared" si="72"/>
        <v/>
      </c>
      <c r="AM225" s="578" t="str">
        <f t="shared" si="73"/>
        <v/>
      </c>
      <c r="AO225" s="578" t="str">
        <f t="shared" si="74"/>
        <v/>
      </c>
      <c r="AQ225" s="578" t="str">
        <f t="shared" si="75"/>
        <v/>
      </c>
    </row>
    <row r="226" spans="5:43" s="756" customFormat="1">
      <c r="E226" s="578" t="str">
        <f t="shared" si="57"/>
        <v/>
      </c>
      <c r="G226" s="578" t="str">
        <f t="shared" si="57"/>
        <v/>
      </c>
      <c r="I226" s="578" t="str">
        <f t="shared" si="58"/>
        <v/>
      </c>
      <c r="K226" s="578" t="str">
        <f t="shared" si="59"/>
        <v/>
      </c>
      <c r="M226" s="578" t="str">
        <f t="shared" si="60"/>
        <v/>
      </c>
      <c r="O226" s="578" t="str">
        <f t="shared" si="61"/>
        <v/>
      </c>
      <c r="Q226" s="578" t="str">
        <f t="shared" si="62"/>
        <v/>
      </c>
      <c r="S226" s="578" t="str">
        <f t="shared" si="63"/>
        <v/>
      </c>
      <c r="U226" s="578" t="str">
        <f t="shared" si="64"/>
        <v/>
      </c>
      <c r="W226" s="578" t="str">
        <f t="shared" si="65"/>
        <v/>
      </c>
      <c r="Y226" s="578" t="str">
        <f t="shared" si="66"/>
        <v/>
      </c>
      <c r="AA226" s="578" t="str">
        <f t="shared" si="67"/>
        <v/>
      </c>
      <c r="AC226" s="578" t="str">
        <f t="shared" si="68"/>
        <v/>
      </c>
      <c r="AE226" s="578" t="str">
        <f t="shared" si="69"/>
        <v/>
      </c>
      <c r="AG226" s="578" t="str">
        <f t="shared" si="70"/>
        <v/>
      </c>
      <c r="AI226" s="578" t="str">
        <f t="shared" si="71"/>
        <v/>
      </c>
      <c r="AK226" s="578" t="str">
        <f t="shared" si="72"/>
        <v/>
      </c>
      <c r="AM226" s="578" t="str">
        <f t="shared" si="73"/>
        <v/>
      </c>
      <c r="AO226" s="578" t="str">
        <f t="shared" si="74"/>
        <v/>
      </c>
      <c r="AQ226" s="578" t="str">
        <f t="shared" si="75"/>
        <v/>
      </c>
    </row>
    <row r="227" spans="5:43" s="756" customFormat="1">
      <c r="E227" s="578" t="str">
        <f t="shared" si="57"/>
        <v/>
      </c>
      <c r="G227" s="578" t="str">
        <f t="shared" si="57"/>
        <v/>
      </c>
      <c r="I227" s="578" t="str">
        <f t="shared" si="58"/>
        <v/>
      </c>
      <c r="K227" s="578" t="str">
        <f t="shared" si="59"/>
        <v/>
      </c>
      <c r="M227" s="578" t="str">
        <f t="shared" si="60"/>
        <v/>
      </c>
      <c r="O227" s="578" t="str">
        <f t="shared" si="61"/>
        <v/>
      </c>
      <c r="Q227" s="578" t="str">
        <f t="shared" si="62"/>
        <v/>
      </c>
      <c r="S227" s="578" t="str">
        <f t="shared" si="63"/>
        <v/>
      </c>
      <c r="U227" s="578" t="str">
        <f t="shared" si="64"/>
        <v/>
      </c>
      <c r="W227" s="578" t="str">
        <f t="shared" si="65"/>
        <v/>
      </c>
      <c r="Y227" s="578" t="str">
        <f t="shared" si="66"/>
        <v/>
      </c>
      <c r="AA227" s="578" t="str">
        <f t="shared" si="67"/>
        <v/>
      </c>
      <c r="AC227" s="578" t="str">
        <f t="shared" si="68"/>
        <v/>
      </c>
      <c r="AE227" s="578" t="str">
        <f t="shared" si="69"/>
        <v/>
      </c>
      <c r="AG227" s="578" t="str">
        <f t="shared" si="70"/>
        <v/>
      </c>
      <c r="AI227" s="578" t="str">
        <f t="shared" si="71"/>
        <v/>
      </c>
      <c r="AK227" s="578" t="str">
        <f t="shared" si="72"/>
        <v/>
      </c>
      <c r="AM227" s="578" t="str">
        <f t="shared" si="73"/>
        <v/>
      </c>
      <c r="AO227" s="578" t="str">
        <f t="shared" si="74"/>
        <v/>
      </c>
      <c r="AQ227" s="578" t="str">
        <f t="shared" si="75"/>
        <v/>
      </c>
    </row>
    <row r="228" spans="5:43" s="756" customFormat="1">
      <c r="E228" s="578" t="str">
        <f t="shared" si="57"/>
        <v/>
      </c>
      <c r="G228" s="578" t="str">
        <f t="shared" si="57"/>
        <v/>
      </c>
      <c r="I228" s="578" t="str">
        <f t="shared" si="58"/>
        <v/>
      </c>
      <c r="K228" s="578" t="str">
        <f t="shared" si="59"/>
        <v/>
      </c>
      <c r="M228" s="578" t="str">
        <f t="shared" si="60"/>
        <v/>
      </c>
      <c r="O228" s="578" t="str">
        <f t="shared" si="61"/>
        <v/>
      </c>
      <c r="Q228" s="578" t="str">
        <f t="shared" si="62"/>
        <v/>
      </c>
      <c r="S228" s="578" t="str">
        <f t="shared" si="63"/>
        <v/>
      </c>
      <c r="U228" s="578" t="str">
        <f t="shared" si="64"/>
        <v/>
      </c>
      <c r="W228" s="578" t="str">
        <f t="shared" si="65"/>
        <v/>
      </c>
      <c r="Y228" s="578" t="str">
        <f t="shared" si="66"/>
        <v/>
      </c>
      <c r="AA228" s="578" t="str">
        <f t="shared" si="67"/>
        <v/>
      </c>
      <c r="AC228" s="578" t="str">
        <f t="shared" si="68"/>
        <v/>
      </c>
      <c r="AE228" s="578" t="str">
        <f t="shared" si="69"/>
        <v/>
      </c>
      <c r="AG228" s="578" t="str">
        <f t="shared" si="70"/>
        <v/>
      </c>
      <c r="AI228" s="578" t="str">
        <f t="shared" si="71"/>
        <v/>
      </c>
      <c r="AK228" s="578" t="str">
        <f t="shared" si="72"/>
        <v/>
      </c>
      <c r="AM228" s="578" t="str">
        <f t="shared" si="73"/>
        <v/>
      </c>
      <c r="AO228" s="578" t="str">
        <f t="shared" si="74"/>
        <v/>
      </c>
      <c r="AQ228" s="578" t="str">
        <f t="shared" si="75"/>
        <v/>
      </c>
    </row>
    <row r="229" spans="5:43" s="756" customFormat="1">
      <c r="E229" s="578" t="str">
        <f t="shared" si="57"/>
        <v/>
      </c>
      <c r="G229" s="578" t="str">
        <f t="shared" si="57"/>
        <v/>
      </c>
      <c r="I229" s="578" t="str">
        <f t="shared" si="58"/>
        <v/>
      </c>
      <c r="K229" s="578" t="str">
        <f t="shared" si="59"/>
        <v/>
      </c>
      <c r="M229" s="578" t="str">
        <f t="shared" si="60"/>
        <v/>
      </c>
      <c r="O229" s="578" t="str">
        <f t="shared" si="61"/>
        <v/>
      </c>
      <c r="Q229" s="578" t="str">
        <f t="shared" si="62"/>
        <v/>
      </c>
      <c r="S229" s="578" t="str">
        <f t="shared" si="63"/>
        <v/>
      </c>
      <c r="U229" s="578" t="str">
        <f t="shared" si="64"/>
        <v/>
      </c>
      <c r="W229" s="578" t="str">
        <f t="shared" si="65"/>
        <v/>
      </c>
      <c r="Y229" s="578" t="str">
        <f t="shared" si="66"/>
        <v/>
      </c>
      <c r="AA229" s="578" t="str">
        <f t="shared" si="67"/>
        <v/>
      </c>
      <c r="AC229" s="578" t="str">
        <f t="shared" si="68"/>
        <v/>
      </c>
      <c r="AE229" s="578" t="str">
        <f t="shared" si="69"/>
        <v/>
      </c>
      <c r="AG229" s="578" t="str">
        <f t="shared" si="70"/>
        <v/>
      </c>
      <c r="AI229" s="578" t="str">
        <f t="shared" si="71"/>
        <v/>
      </c>
      <c r="AK229" s="578" t="str">
        <f t="shared" si="72"/>
        <v/>
      </c>
      <c r="AM229" s="578" t="str">
        <f t="shared" si="73"/>
        <v/>
      </c>
      <c r="AO229" s="578" t="str">
        <f t="shared" si="74"/>
        <v/>
      </c>
      <c r="AQ229" s="578" t="str">
        <f t="shared" si="75"/>
        <v/>
      </c>
    </row>
    <row r="230" spans="5:43" s="756" customFormat="1">
      <c r="E230" s="578" t="str">
        <f t="shared" si="57"/>
        <v/>
      </c>
      <c r="G230" s="578" t="str">
        <f t="shared" si="57"/>
        <v/>
      </c>
      <c r="I230" s="578" t="str">
        <f t="shared" si="58"/>
        <v/>
      </c>
      <c r="K230" s="578" t="str">
        <f t="shared" si="59"/>
        <v/>
      </c>
      <c r="M230" s="578" t="str">
        <f t="shared" si="60"/>
        <v/>
      </c>
      <c r="O230" s="578" t="str">
        <f t="shared" si="61"/>
        <v/>
      </c>
      <c r="Q230" s="578" t="str">
        <f t="shared" si="62"/>
        <v/>
      </c>
      <c r="S230" s="578" t="str">
        <f t="shared" si="63"/>
        <v/>
      </c>
      <c r="U230" s="578" t="str">
        <f t="shared" si="64"/>
        <v/>
      </c>
      <c r="W230" s="578" t="str">
        <f t="shared" si="65"/>
        <v/>
      </c>
      <c r="Y230" s="578" t="str">
        <f t="shared" si="66"/>
        <v/>
      </c>
      <c r="AA230" s="578" t="str">
        <f t="shared" si="67"/>
        <v/>
      </c>
      <c r="AC230" s="578" t="str">
        <f t="shared" si="68"/>
        <v/>
      </c>
      <c r="AE230" s="578" t="str">
        <f t="shared" si="69"/>
        <v/>
      </c>
      <c r="AG230" s="578" t="str">
        <f t="shared" si="70"/>
        <v/>
      </c>
      <c r="AI230" s="578" t="str">
        <f t="shared" si="71"/>
        <v/>
      </c>
      <c r="AK230" s="578" t="str">
        <f t="shared" si="72"/>
        <v/>
      </c>
      <c r="AM230" s="578" t="str">
        <f t="shared" si="73"/>
        <v/>
      </c>
      <c r="AO230" s="578" t="str">
        <f t="shared" si="74"/>
        <v/>
      </c>
      <c r="AQ230" s="578" t="str">
        <f t="shared" si="75"/>
        <v/>
      </c>
    </row>
    <row r="231" spans="5:43" s="756" customFormat="1">
      <c r="E231" s="578" t="str">
        <f t="shared" si="57"/>
        <v/>
      </c>
      <c r="G231" s="578" t="str">
        <f t="shared" si="57"/>
        <v/>
      </c>
      <c r="I231" s="578" t="str">
        <f t="shared" si="58"/>
        <v/>
      </c>
      <c r="K231" s="578" t="str">
        <f t="shared" si="59"/>
        <v/>
      </c>
      <c r="M231" s="578" t="str">
        <f t="shared" si="60"/>
        <v/>
      </c>
      <c r="O231" s="578" t="str">
        <f t="shared" si="61"/>
        <v/>
      </c>
      <c r="Q231" s="578" t="str">
        <f t="shared" si="62"/>
        <v/>
      </c>
      <c r="S231" s="578" t="str">
        <f t="shared" si="63"/>
        <v/>
      </c>
      <c r="U231" s="578" t="str">
        <f t="shared" si="64"/>
        <v/>
      </c>
      <c r="W231" s="578" t="str">
        <f t="shared" si="65"/>
        <v/>
      </c>
      <c r="Y231" s="578" t="str">
        <f t="shared" si="66"/>
        <v/>
      </c>
      <c r="AA231" s="578" t="str">
        <f t="shared" si="67"/>
        <v/>
      </c>
      <c r="AC231" s="578" t="str">
        <f t="shared" si="68"/>
        <v/>
      </c>
      <c r="AE231" s="578" t="str">
        <f t="shared" si="69"/>
        <v/>
      </c>
      <c r="AG231" s="578" t="str">
        <f t="shared" si="70"/>
        <v/>
      </c>
      <c r="AI231" s="578" t="str">
        <f t="shared" si="71"/>
        <v/>
      </c>
      <c r="AK231" s="578" t="str">
        <f t="shared" si="72"/>
        <v/>
      </c>
      <c r="AM231" s="578" t="str">
        <f t="shared" si="73"/>
        <v/>
      </c>
      <c r="AO231" s="578" t="str">
        <f t="shared" si="74"/>
        <v/>
      </c>
      <c r="AQ231" s="578" t="str">
        <f t="shared" si="75"/>
        <v/>
      </c>
    </row>
    <row r="232" spans="5:43" s="756" customFormat="1">
      <c r="E232" s="578" t="str">
        <f t="shared" si="57"/>
        <v/>
      </c>
      <c r="G232" s="578" t="str">
        <f t="shared" si="57"/>
        <v/>
      </c>
      <c r="I232" s="578" t="str">
        <f t="shared" si="58"/>
        <v/>
      </c>
      <c r="K232" s="578" t="str">
        <f t="shared" si="59"/>
        <v/>
      </c>
      <c r="M232" s="578" t="str">
        <f t="shared" si="60"/>
        <v/>
      </c>
      <c r="O232" s="578" t="str">
        <f t="shared" si="61"/>
        <v/>
      </c>
      <c r="Q232" s="578" t="str">
        <f t="shared" si="62"/>
        <v/>
      </c>
      <c r="S232" s="578" t="str">
        <f t="shared" si="63"/>
        <v/>
      </c>
      <c r="U232" s="578" t="str">
        <f t="shared" si="64"/>
        <v/>
      </c>
      <c r="W232" s="578" t="str">
        <f t="shared" si="65"/>
        <v/>
      </c>
      <c r="Y232" s="578" t="str">
        <f t="shared" si="66"/>
        <v/>
      </c>
      <c r="AA232" s="578" t="str">
        <f t="shared" si="67"/>
        <v/>
      </c>
      <c r="AC232" s="578" t="str">
        <f t="shared" si="68"/>
        <v/>
      </c>
      <c r="AE232" s="578" t="str">
        <f t="shared" si="69"/>
        <v/>
      </c>
      <c r="AG232" s="578" t="str">
        <f t="shared" si="70"/>
        <v/>
      </c>
      <c r="AI232" s="578" t="str">
        <f t="shared" si="71"/>
        <v/>
      </c>
      <c r="AK232" s="578" t="str">
        <f t="shared" si="72"/>
        <v/>
      </c>
      <c r="AM232" s="578" t="str">
        <f t="shared" si="73"/>
        <v/>
      </c>
      <c r="AO232" s="578" t="str">
        <f t="shared" si="74"/>
        <v/>
      </c>
      <c r="AQ232" s="578" t="str">
        <f t="shared" si="75"/>
        <v/>
      </c>
    </row>
    <row r="233" spans="5:43" s="756" customFormat="1">
      <c r="E233" s="578" t="str">
        <f t="shared" si="57"/>
        <v/>
      </c>
      <c r="G233" s="578" t="str">
        <f t="shared" si="57"/>
        <v/>
      </c>
      <c r="I233" s="578" t="str">
        <f t="shared" si="58"/>
        <v/>
      </c>
      <c r="K233" s="578" t="str">
        <f t="shared" si="59"/>
        <v/>
      </c>
      <c r="M233" s="578" t="str">
        <f t="shared" si="60"/>
        <v/>
      </c>
      <c r="O233" s="578" t="str">
        <f t="shared" si="61"/>
        <v/>
      </c>
      <c r="Q233" s="578" t="str">
        <f t="shared" si="62"/>
        <v/>
      </c>
      <c r="S233" s="578" t="str">
        <f t="shared" si="63"/>
        <v/>
      </c>
      <c r="U233" s="578" t="str">
        <f t="shared" si="64"/>
        <v/>
      </c>
      <c r="W233" s="578" t="str">
        <f t="shared" si="65"/>
        <v/>
      </c>
      <c r="Y233" s="578" t="str">
        <f t="shared" si="66"/>
        <v/>
      </c>
      <c r="AA233" s="578" t="str">
        <f t="shared" si="67"/>
        <v/>
      </c>
      <c r="AC233" s="578" t="str">
        <f t="shared" si="68"/>
        <v/>
      </c>
      <c r="AE233" s="578" t="str">
        <f t="shared" si="69"/>
        <v/>
      </c>
      <c r="AG233" s="578" t="str">
        <f t="shared" si="70"/>
        <v/>
      </c>
      <c r="AI233" s="578" t="str">
        <f t="shared" si="71"/>
        <v/>
      </c>
      <c r="AK233" s="578" t="str">
        <f t="shared" si="72"/>
        <v/>
      </c>
      <c r="AM233" s="578" t="str">
        <f t="shared" si="73"/>
        <v/>
      </c>
      <c r="AO233" s="578" t="str">
        <f t="shared" si="74"/>
        <v/>
      </c>
      <c r="AQ233" s="578" t="str">
        <f t="shared" si="75"/>
        <v/>
      </c>
    </row>
    <row r="234" spans="5:43" s="756" customFormat="1">
      <c r="E234" s="578" t="str">
        <f t="shared" si="57"/>
        <v/>
      </c>
      <c r="G234" s="578" t="str">
        <f t="shared" si="57"/>
        <v/>
      </c>
      <c r="I234" s="578" t="str">
        <f t="shared" si="58"/>
        <v/>
      </c>
      <c r="K234" s="578" t="str">
        <f t="shared" si="59"/>
        <v/>
      </c>
      <c r="M234" s="578" t="str">
        <f t="shared" si="60"/>
        <v/>
      </c>
      <c r="O234" s="578" t="str">
        <f t="shared" si="61"/>
        <v/>
      </c>
      <c r="Q234" s="578" t="str">
        <f t="shared" si="62"/>
        <v/>
      </c>
      <c r="S234" s="578" t="str">
        <f t="shared" si="63"/>
        <v/>
      </c>
      <c r="U234" s="578" t="str">
        <f t="shared" si="64"/>
        <v/>
      </c>
      <c r="W234" s="578" t="str">
        <f t="shared" si="65"/>
        <v/>
      </c>
      <c r="Y234" s="578" t="str">
        <f t="shared" si="66"/>
        <v/>
      </c>
      <c r="AA234" s="578" t="str">
        <f t="shared" si="67"/>
        <v/>
      </c>
      <c r="AC234" s="578" t="str">
        <f t="shared" si="68"/>
        <v/>
      </c>
      <c r="AE234" s="578" t="str">
        <f t="shared" si="69"/>
        <v/>
      </c>
      <c r="AG234" s="578" t="str">
        <f t="shared" si="70"/>
        <v/>
      </c>
      <c r="AI234" s="578" t="str">
        <f t="shared" si="71"/>
        <v/>
      </c>
      <c r="AK234" s="578" t="str">
        <f t="shared" si="72"/>
        <v/>
      </c>
      <c r="AM234" s="578" t="str">
        <f t="shared" si="73"/>
        <v/>
      </c>
      <c r="AO234" s="578" t="str">
        <f t="shared" si="74"/>
        <v/>
      </c>
      <c r="AQ234" s="578" t="str">
        <f t="shared" si="75"/>
        <v/>
      </c>
    </row>
    <row r="235" spans="5:43" s="756" customFormat="1">
      <c r="E235" s="578" t="str">
        <f t="shared" si="57"/>
        <v/>
      </c>
      <c r="G235" s="578" t="str">
        <f t="shared" si="57"/>
        <v/>
      </c>
      <c r="I235" s="578" t="str">
        <f t="shared" si="58"/>
        <v/>
      </c>
      <c r="K235" s="578" t="str">
        <f t="shared" si="59"/>
        <v/>
      </c>
      <c r="M235" s="578" t="str">
        <f t="shared" si="60"/>
        <v/>
      </c>
      <c r="O235" s="578" t="str">
        <f t="shared" si="61"/>
        <v/>
      </c>
      <c r="Q235" s="578" t="str">
        <f t="shared" si="62"/>
        <v/>
      </c>
      <c r="S235" s="578" t="str">
        <f t="shared" si="63"/>
        <v/>
      </c>
      <c r="U235" s="578" t="str">
        <f t="shared" si="64"/>
        <v/>
      </c>
      <c r="W235" s="578" t="str">
        <f t="shared" si="65"/>
        <v/>
      </c>
      <c r="Y235" s="578" t="str">
        <f t="shared" si="66"/>
        <v/>
      </c>
      <c r="AA235" s="578" t="str">
        <f t="shared" si="67"/>
        <v/>
      </c>
      <c r="AC235" s="578" t="str">
        <f t="shared" si="68"/>
        <v/>
      </c>
      <c r="AE235" s="578" t="str">
        <f t="shared" si="69"/>
        <v/>
      </c>
      <c r="AG235" s="578" t="str">
        <f t="shared" si="70"/>
        <v/>
      </c>
      <c r="AI235" s="578" t="str">
        <f t="shared" si="71"/>
        <v/>
      </c>
      <c r="AK235" s="578" t="str">
        <f t="shared" si="72"/>
        <v/>
      </c>
      <c r="AM235" s="578" t="str">
        <f t="shared" si="73"/>
        <v/>
      </c>
      <c r="AO235" s="578" t="str">
        <f t="shared" si="74"/>
        <v/>
      </c>
      <c r="AQ235" s="578" t="str">
        <f t="shared" si="75"/>
        <v/>
      </c>
    </row>
    <row r="236" spans="5:43" s="756" customFormat="1">
      <c r="E236" s="578" t="str">
        <f t="shared" si="57"/>
        <v/>
      </c>
      <c r="G236" s="578" t="str">
        <f t="shared" si="57"/>
        <v/>
      </c>
      <c r="I236" s="578" t="str">
        <f t="shared" si="58"/>
        <v/>
      </c>
      <c r="K236" s="578" t="str">
        <f t="shared" si="59"/>
        <v/>
      </c>
      <c r="M236" s="578" t="str">
        <f t="shared" si="60"/>
        <v/>
      </c>
      <c r="O236" s="578" t="str">
        <f t="shared" si="61"/>
        <v/>
      </c>
      <c r="Q236" s="578" t="str">
        <f t="shared" si="62"/>
        <v/>
      </c>
      <c r="S236" s="578" t="str">
        <f t="shared" si="63"/>
        <v/>
      </c>
      <c r="U236" s="578" t="str">
        <f t="shared" si="64"/>
        <v/>
      </c>
      <c r="W236" s="578" t="str">
        <f t="shared" si="65"/>
        <v/>
      </c>
      <c r="Y236" s="578" t="str">
        <f t="shared" si="66"/>
        <v/>
      </c>
      <c r="AA236" s="578" t="str">
        <f t="shared" si="67"/>
        <v/>
      </c>
      <c r="AC236" s="578" t="str">
        <f t="shared" si="68"/>
        <v/>
      </c>
      <c r="AE236" s="578" t="str">
        <f t="shared" si="69"/>
        <v/>
      </c>
      <c r="AG236" s="578" t="str">
        <f t="shared" si="70"/>
        <v/>
      </c>
      <c r="AI236" s="578" t="str">
        <f t="shared" si="71"/>
        <v/>
      </c>
      <c r="AK236" s="578" t="str">
        <f t="shared" si="72"/>
        <v/>
      </c>
      <c r="AM236" s="578" t="str">
        <f t="shared" si="73"/>
        <v/>
      </c>
      <c r="AO236" s="578" t="str">
        <f t="shared" si="74"/>
        <v/>
      </c>
      <c r="AQ236" s="578" t="str">
        <f t="shared" si="75"/>
        <v/>
      </c>
    </row>
    <row r="237" spans="5:43" s="756" customFormat="1">
      <c r="E237" s="578" t="str">
        <f t="shared" si="57"/>
        <v/>
      </c>
      <c r="G237" s="578" t="str">
        <f t="shared" si="57"/>
        <v/>
      </c>
      <c r="I237" s="578" t="str">
        <f t="shared" si="58"/>
        <v/>
      </c>
      <c r="K237" s="578" t="str">
        <f t="shared" si="59"/>
        <v/>
      </c>
      <c r="M237" s="578" t="str">
        <f t="shared" si="60"/>
        <v/>
      </c>
      <c r="O237" s="578" t="str">
        <f t="shared" si="61"/>
        <v/>
      </c>
      <c r="Q237" s="578" t="str">
        <f t="shared" si="62"/>
        <v/>
      </c>
      <c r="S237" s="578" t="str">
        <f t="shared" si="63"/>
        <v/>
      </c>
      <c r="U237" s="578" t="str">
        <f t="shared" si="64"/>
        <v/>
      </c>
      <c r="W237" s="578" t="str">
        <f t="shared" si="65"/>
        <v/>
      </c>
      <c r="Y237" s="578" t="str">
        <f t="shared" si="66"/>
        <v/>
      </c>
      <c r="AA237" s="578" t="str">
        <f t="shared" si="67"/>
        <v/>
      </c>
      <c r="AC237" s="578" t="str">
        <f t="shared" si="68"/>
        <v/>
      </c>
      <c r="AE237" s="578" t="str">
        <f t="shared" si="69"/>
        <v/>
      </c>
      <c r="AG237" s="578" t="str">
        <f t="shared" si="70"/>
        <v/>
      </c>
      <c r="AI237" s="578" t="str">
        <f t="shared" si="71"/>
        <v/>
      </c>
      <c r="AK237" s="578" t="str">
        <f t="shared" si="72"/>
        <v/>
      </c>
      <c r="AM237" s="578" t="str">
        <f t="shared" si="73"/>
        <v/>
      </c>
      <c r="AO237" s="578" t="str">
        <f t="shared" si="74"/>
        <v/>
      </c>
      <c r="AQ237" s="578" t="str">
        <f t="shared" si="75"/>
        <v/>
      </c>
    </row>
    <row r="238" spans="5:43" s="756" customFormat="1">
      <c r="E238" s="578" t="str">
        <f t="shared" si="57"/>
        <v/>
      </c>
      <c r="G238" s="578" t="str">
        <f t="shared" si="57"/>
        <v/>
      </c>
      <c r="I238" s="578" t="str">
        <f t="shared" si="58"/>
        <v/>
      </c>
      <c r="K238" s="578" t="str">
        <f t="shared" si="59"/>
        <v/>
      </c>
      <c r="M238" s="578" t="str">
        <f t="shared" si="60"/>
        <v/>
      </c>
      <c r="O238" s="578" t="str">
        <f t="shared" si="61"/>
        <v/>
      </c>
      <c r="Q238" s="578" t="str">
        <f t="shared" si="62"/>
        <v/>
      </c>
      <c r="S238" s="578" t="str">
        <f t="shared" si="63"/>
        <v/>
      </c>
      <c r="U238" s="578" t="str">
        <f t="shared" si="64"/>
        <v/>
      </c>
      <c r="W238" s="578" t="str">
        <f t="shared" si="65"/>
        <v/>
      </c>
      <c r="Y238" s="578" t="str">
        <f t="shared" si="66"/>
        <v/>
      </c>
      <c r="AA238" s="578" t="str">
        <f t="shared" si="67"/>
        <v/>
      </c>
      <c r="AC238" s="578" t="str">
        <f t="shared" si="68"/>
        <v/>
      </c>
      <c r="AE238" s="578" t="str">
        <f t="shared" si="69"/>
        <v/>
      </c>
      <c r="AG238" s="578" t="str">
        <f t="shared" si="70"/>
        <v/>
      </c>
      <c r="AI238" s="578" t="str">
        <f t="shared" si="71"/>
        <v/>
      </c>
      <c r="AK238" s="578" t="str">
        <f t="shared" si="72"/>
        <v/>
      </c>
      <c r="AM238" s="578" t="str">
        <f t="shared" si="73"/>
        <v/>
      </c>
      <c r="AO238" s="578" t="str">
        <f t="shared" si="74"/>
        <v/>
      </c>
      <c r="AQ238" s="578" t="str">
        <f t="shared" si="75"/>
        <v/>
      </c>
    </row>
    <row r="239" spans="5:43" s="756" customFormat="1">
      <c r="E239" s="578" t="str">
        <f t="shared" si="57"/>
        <v/>
      </c>
      <c r="G239" s="578" t="str">
        <f t="shared" si="57"/>
        <v/>
      </c>
      <c r="I239" s="578" t="str">
        <f t="shared" si="58"/>
        <v/>
      </c>
      <c r="K239" s="578" t="str">
        <f t="shared" si="59"/>
        <v/>
      </c>
      <c r="M239" s="578" t="str">
        <f t="shared" si="60"/>
        <v/>
      </c>
      <c r="O239" s="578" t="str">
        <f t="shared" si="61"/>
        <v/>
      </c>
      <c r="Q239" s="578" t="str">
        <f t="shared" si="62"/>
        <v/>
      </c>
      <c r="S239" s="578" t="str">
        <f t="shared" si="63"/>
        <v/>
      </c>
      <c r="U239" s="578" t="str">
        <f t="shared" si="64"/>
        <v/>
      </c>
      <c r="W239" s="578" t="str">
        <f t="shared" si="65"/>
        <v/>
      </c>
      <c r="Y239" s="578" t="str">
        <f t="shared" si="66"/>
        <v/>
      </c>
      <c r="AA239" s="578" t="str">
        <f t="shared" si="67"/>
        <v/>
      </c>
      <c r="AC239" s="578" t="str">
        <f t="shared" si="68"/>
        <v/>
      </c>
      <c r="AE239" s="578" t="str">
        <f t="shared" si="69"/>
        <v/>
      </c>
      <c r="AG239" s="578" t="str">
        <f t="shared" si="70"/>
        <v/>
      </c>
      <c r="AI239" s="578" t="str">
        <f t="shared" si="71"/>
        <v/>
      </c>
      <c r="AK239" s="578" t="str">
        <f t="shared" si="72"/>
        <v/>
      </c>
      <c r="AM239" s="578" t="str">
        <f t="shared" si="73"/>
        <v/>
      </c>
      <c r="AO239" s="578" t="str">
        <f t="shared" si="74"/>
        <v/>
      </c>
      <c r="AQ239" s="578" t="str">
        <f t="shared" si="75"/>
        <v/>
      </c>
    </row>
    <row r="240" spans="5:43" s="756" customFormat="1">
      <c r="E240" s="578" t="str">
        <f t="shared" si="57"/>
        <v/>
      </c>
      <c r="G240" s="578" t="str">
        <f t="shared" si="57"/>
        <v/>
      </c>
      <c r="I240" s="578" t="str">
        <f t="shared" si="58"/>
        <v/>
      </c>
      <c r="K240" s="578" t="str">
        <f t="shared" si="59"/>
        <v/>
      </c>
      <c r="M240" s="578" t="str">
        <f t="shared" si="60"/>
        <v/>
      </c>
      <c r="O240" s="578" t="str">
        <f t="shared" si="61"/>
        <v/>
      </c>
      <c r="Q240" s="578" t="str">
        <f t="shared" si="62"/>
        <v/>
      </c>
      <c r="S240" s="578" t="str">
        <f t="shared" si="63"/>
        <v/>
      </c>
      <c r="U240" s="578" t="str">
        <f t="shared" si="64"/>
        <v/>
      </c>
      <c r="W240" s="578" t="str">
        <f t="shared" si="65"/>
        <v/>
      </c>
      <c r="Y240" s="578" t="str">
        <f t="shared" si="66"/>
        <v/>
      </c>
      <c r="AA240" s="578" t="str">
        <f t="shared" si="67"/>
        <v/>
      </c>
      <c r="AC240" s="578" t="str">
        <f t="shared" si="68"/>
        <v/>
      </c>
      <c r="AE240" s="578" t="str">
        <f t="shared" si="69"/>
        <v/>
      </c>
      <c r="AG240" s="578" t="str">
        <f t="shared" si="70"/>
        <v/>
      </c>
      <c r="AI240" s="578" t="str">
        <f t="shared" si="71"/>
        <v/>
      </c>
      <c r="AK240" s="578" t="str">
        <f t="shared" si="72"/>
        <v/>
      </c>
      <c r="AM240" s="578" t="str">
        <f t="shared" si="73"/>
        <v/>
      </c>
      <c r="AO240" s="578" t="str">
        <f t="shared" si="74"/>
        <v/>
      </c>
      <c r="AQ240" s="578" t="str">
        <f t="shared" si="75"/>
        <v/>
      </c>
    </row>
    <row r="241" spans="5:43" s="756" customFormat="1">
      <c r="E241" s="578" t="str">
        <f t="shared" si="57"/>
        <v/>
      </c>
      <c r="G241" s="578" t="str">
        <f t="shared" si="57"/>
        <v/>
      </c>
      <c r="I241" s="578" t="str">
        <f t="shared" si="58"/>
        <v/>
      </c>
      <c r="K241" s="578" t="str">
        <f t="shared" si="59"/>
        <v/>
      </c>
      <c r="M241" s="578" t="str">
        <f t="shared" si="60"/>
        <v/>
      </c>
      <c r="O241" s="578" t="str">
        <f t="shared" si="61"/>
        <v/>
      </c>
      <c r="Q241" s="578" t="str">
        <f t="shared" si="62"/>
        <v/>
      </c>
      <c r="S241" s="578" t="str">
        <f t="shared" si="63"/>
        <v/>
      </c>
      <c r="U241" s="578" t="str">
        <f t="shared" si="64"/>
        <v/>
      </c>
      <c r="W241" s="578" t="str">
        <f t="shared" si="65"/>
        <v/>
      </c>
      <c r="Y241" s="578" t="str">
        <f t="shared" si="66"/>
        <v/>
      </c>
      <c r="AA241" s="578" t="str">
        <f t="shared" si="67"/>
        <v/>
      </c>
      <c r="AC241" s="578" t="str">
        <f t="shared" si="68"/>
        <v/>
      </c>
      <c r="AE241" s="578" t="str">
        <f t="shared" si="69"/>
        <v/>
      </c>
      <c r="AG241" s="578" t="str">
        <f t="shared" si="70"/>
        <v/>
      </c>
      <c r="AI241" s="578" t="str">
        <f t="shared" si="71"/>
        <v/>
      </c>
      <c r="AK241" s="578" t="str">
        <f t="shared" si="72"/>
        <v/>
      </c>
      <c r="AM241" s="578" t="str">
        <f t="shared" si="73"/>
        <v/>
      </c>
      <c r="AO241" s="578" t="str">
        <f t="shared" si="74"/>
        <v/>
      </c>
      <c r="AQ241" s="578" t="str">
        <f t="shared" si="75"/>
        <v/>
      </c>
    </row>
    <row r="242" spans="5:43" s="756" customFormat="1">
      <c r="E242" s="578" t="str">
        <f t="shared" si="57"/>
        <v/>
      </c>
      <c r="G242" s="578" t="str">
        <f t="shared" si="57"/>
        <v/>
      </c>
      <c r="I242" s="578" t="str">
        <f t="shared" si="58"/>
        <v/>
      </c>
      <c r="K242" s="578" t="str">
        <f t="shared" si="59"/>
        <v/>
      </c>
      <c r="M242" s="578" t="str">
        <f t="shared" si="60"/>
        <v/>
      </c>
      <c r="O242" s="578" t="str">
        <f t="shared" si="61"/>
        <v/>
      </c>
      <c r="Q242" s="578" t="str">
        <f t="shared" si="62"/>
        <v/>
      </c>
      <c r="S242" s="578" t="str">
        <f t="shared" si="63"/>
        <v/>
      </c>
      <c r="U242" s="578" t="str">
        <f t="shared" si="64"/>
        <v/>
      </c>
      <c r="W242" s="578" t="str">
        <f t="shared" si="65"/>
        <v/>
      </c>
      <c r="Y242" s="578" t="str">
        <f t="shared" si="66"/>
        <v/>
      </c>
      <c r="AA242" s="578" t="str">
        <f t="shared" si="67"/>
        <v/>
      </c>
      <c r="AC242" s="578" t="str">
        <f t="shared" si="68"/>
        <v/>
      </c>
      <c r="AE242" s="578" t="str">
        <f t="shared" si="69"/>
        <v/>
      </c>
      <c r="AG242" s="578" t="str">
        <f t="shared" si="70"/>
        <v/>
      </c>
      <c r="AI242" s="578" t="str">
        <f t="shared" si="71"/>
        <v/>
      </c>
      <c r="AK242" s="578" t="str">
        <f t="shared" si="72"/>
        <v/>
      </c>
      <c r="AM242" s="578" t="str">
        <f t="shared" si="73"/>
        <v/>
      </c>
      <c r="AO242" s="578" t="str">
        <f t="shared" si="74"/>
        <v/>
      </c>
      <c r="AQ242" s="578" t="str">
        <f t="shared" si="75"/>
        <v/>
      </c>
    </row>
    <row r="243" spans="5:43" s="756" customFormat="1">
      <c r="E243" s="578" t="str">
        <f t="shared" si="57"/>
        <v/>
      </c>
      <c r="G243" s="578" t="str">
        <f t="shared" si="57"/>
        <v/>
      </c>
      <c r="I243" s="578" t="str">
        <f t="shared" si="58"/>
        <v/>
      </c>
      <c r="K243" s="578" t="str">
        <f t="shared" si="59"/>
        <v/>
      </c>
      <c r="M243" s="578" t="str">
        <f t="shared" si="60"/>
        <v/>
      </c>
      <c r="O243" s="578" t="str">
        <f t="shared" si="61"/>
        <v/>
      </c>
      <c r="Q243" s="578" t="str">
        <f t="shared" si="62"/>
        <v/>
      </c>
      <c r="S243" s="578" t="str">
        <f t="shared" si="63"/>
        <v/>
      </c>
      <c r="U243" s="578" t="str">
        <f t="shared" si="64"/>
        <v/>
      </c>
      <c r="W243" s="578" t="str">
        <f t="shared" si="65"/>
        <v/>
      </c>
      <c r="Y243" s="578" t="str">
        <f t="shared" si="66"/>
        <v/>
      </c>
      <c r="AA243" s="578" t="str">
        <f t="shared" si="67"/>
        <v/>
      </c>
      <c r="AC243" s="578" t="str">
        <f t="shared" si="68"/>
        <v/>
      </c>
      <c r="AE243" s="578" t="str">
        <f t="shared" si="69"/>
        <v/>
      </c>
      <c r="AG243" s="578" t="str">
        <f t="shared" si="70"/>
        <v/>
      </c>
      <c r="AI243" s="578" t="str">
        <f t="shared" si="71"/>
        <v/>
      </c>
      <c r="AK243" s="578" t="str">
        <f t="shared" si="72"/>
        <v/>
      </c>
      <c r="AM243" s="578" t="str">
        <f t="shared" si="73"/>
        <v/>
      </c>
      <c r="AO243" s="578" t="str">
        <f t="shared" si="74"/>
        <v/>
      </c>
      <c r="AQ243" s="578" t="str">
        <f t="shared" si="75"/>
        <v/>
      </c>
    </row>
    <row r="244" spans="5:43" s="756" customFormat="1">
      <c r="E244" s="578" t="str">
        <f t="shared" si="57"/>
        <v/>
      </c>
      <c r="G244" s="578" t="str">
        <f t="shared" si="57"/>
        <v/>
      </c>
      <c r="I244" s="578" t="str">
        <f t="shared" si="58"/>
        <v/>
      </c>
      <c r="K244" s="578" t="str">
        <f t="shared" si="59"/>
        <v/>
      </c>
      <c r="M244" s="578" t="str">
        <f t="shared" si="60"/>
        <v/>
      </c>
      <c r="O244" s="578" t="str">
        <f t="shared" si="61"/>
        <v/>
      </c>
      <c r="Q244" s="578" t="str">
        <f t="shared" si="62"/>
        <v/>
      </c>
      <c r="S244" s="578" t="str">
        <f t="shared" si="63"/>
        <v/>
      </c>
      <c r="U244" s="578" t="str">
        <f t="shared" si="64"/>
        <v/>
      </c>
      <c r="W244" s="578" t="str">
        <f t="shared" si="65"/>
        <v/>
      </c>
      <c r="Y244" s="578" t="str">
        <f t="shared" si="66"/>
        <v/>
      </c>
      <c r="AA244" s="578" t="str">
        <f t="shared" si="67"/>
        <v/>
      </c>
      <c r="AC244" s="578" t="str">
        <f t="shared" si="68"/>
        <v/>
      </c>
      <c r="AE244" s="578" t="str">
        <f t="shared" si="69"/>
        <v/>
      </c>
      <c r="AG244" s="578" t="str">
        <f t="shared" si="70"/>
        <v/>
      </c>
      <c r="AI244" s="578" t="str">
        <f t="shared" si="71"/>
        <v/>
      </c>
      <c r="AK244" s="578" t="str">
        <f t="shared" si="72"/>
        <v/>
      </c>
      <c r="AM244" s="578" t="str">
        <f t="shared" si="73"/>
        <v/>
      </c>
      <c r="AO244" s="578" t="str">
        <f t="shared" si="74"/>
        <v/>
      </c>
      <c r="AQ244" s="578" t="str">
        <f t="shared" si="75"/>
        <v/>
      </c>
    </row>
    <row r="245" spans="5:43" s="756" customFormat="1">
      <c r="E245" s="578" t="str">
        <f t="shared" si="57"/>
        <v/>
      </c>
      <c r="G245" s="578" t="str">
        <f t="shared" si="57"/>
        <v/>
      </c>
      <c r="I245" s="578" t="str">
        <f t="shared" si="58"/>
        <v/>
      </c>
      <c r="K245" s="578" t="str">
        <f t="shared" si="59"/>
        <v/>
      </c>
      <c r="M245" s="578" t="str">
        <f t="shared" si="60"/>
        <v/>
      </c>
      <c r="O245" s="578" t="str">
        <f t="shared" si="61"/>
        <v/>
      </c>
      <c r="Q245" s="578" t="str">
        <f t="shared" si="62"/>
        <v/>
      </c>
      <c r="S245" s="578" t="str">
        <f t="shared" si="63"/>
        <v/>
      </c>
      <c r="U245" s="578" t="str">
        <f t="shared" si="64"/>
        <v/>
      </c>
      <c r="W245" s="578" t="str">
        <f t="shared" si="65"/>
        <v/>
      </c>
      <c r="Y245" s="578" t="str">
        <f t="shared" si="66"/>
        <v/>
      </c>
      <c r="AA245" s="578" t="str">
        <f t="shared" si="67"/>
        <v/>
      </c>
      <c r="AC245" s="578" t="str">
        <f t="shared" si="68"/>
        <v/>
      </c>
      <c r="AE245" s="578" t="str">
        <f t="shared" si="69"/>
        <v/>
      </c>
      <c r="AG245" s="578" t="str">
        <f t="shared" si="70"/>
        <v/>
      </c>
      <c r="AI245" s="578" t="str">
        <f t="shared" si="71"/>
        <v/>
      </c>
      <c r="AK245" s="578" t="str">
        <f t="shared" si="72"/>
        <v/>
      </c>
      <c r="AM245" s="578" t="str">
        <f t="shared" si="73"/>
        <v/>
      </c>
      <c r="AO245" s="578" t="str">
        <f t="shared" si="74"/>
        <v/>
      </c>
      <c r="AQ245" s="578" t="str">
        <f t="shared" si="75"/>
        <v/>
      </c>
    </row>
    <row r="246" spans="5:43" s="756" customFormat="1">
      <c r="E246" s="578" t="str">
        <f t="shared" si="57"/>
        <v/>
      </c>
      <c r="G246" s="578" t="str">
        <f t="shared" si="57"/>
        <v/>
      </c>
      <c r="I246" s="578" t="str">
        <f t="shared" si="58"/>
        <v/>
      </c>
      <c r="K246" s="578" t="str">
        <f t="shared" si="59"/>
        <v/>
      </c>
      <c r="M246" s="578" t="str">
        <f t="shared" si="60"/>
        <v/>
      </c>
      <c r="O246" s="578" t="str">
        <f t="shared" si="61"/>
        <v/>
      </c>
      <c r="Q246" s="578" t="str">
        <f t="shared" si="62"/>
        <v/>
      </c>
      <c r="S246" s="578" t="str">
        <f t="shared" si="63"/>
        <v/>
      </c>
      <c r="U246" s="578" t="str">
        <f t="shared" si="64"/>
        <v/>
      </c>
      <c r="W246" s="578" t="str">
        <f t="shared" si="65"/>
        <v/>
      </c>
      <c r="Y246" s="578" t="str">
        <f t="shared" si="66"/>
        <v/>
      </c>
      <c r="AA246" s="578" t="str">
        <f t="shared" si="67"/>
        <v/>
      </c>
      <c r="AC246" s="578" t="str">
        <f t="shared" si="68"/>
        <v/>
      </c>
      <c r="AE246" s="578" t="str">
        <f t="shared" si="69"/>
        <v/>
      </c>
      <c r="AG246" s="578" t="str">
        <f t="shared" si="70"/>
        <v/>
      </c>
      <c r="AI246" s="578" t="str">
        <f t="shared" si="71"/>
        <v/>
      </c>
      <c r="AK246" s="578" t="str">
        <f t="shared" si="72"/>
        <v/>
      </c>
      <c r="AM246" s="578" t="str">
        <f t="shared" si="73"/>
        <v/>
      </c>
      <c r="AO246" s="578" t="str">
        <f t="shared" si="74"/>
        <v/>
      </c>
      <c r="AQ246" s="578" t="str">
        <f t="shared" si="75"/>
        <v/>
      </c>
    </row>
    <row r="247" spans="5:43" s="756" customFormat="1">
      <c r="E247" s="578" t="str">
        <f t="shared" si="57"/>
        <v/>
      </c>
      <c r="G247" s="578" t="str">
        <f t="shared" si="57"/>
        <v/>
      </c>
      <c r="I247" s="578" t="str">
        <f t="shared" si="58"/>
        <v/>
      </c>
      <c r="K247" s="578" t="str">
        <f t="shared" si="59"/>
        <v/>
      </c>
      <c r="M247" s="578" t="str">
        <f t="shared" si="60"/>
        <v/>
      </c>
      <c r="O247" s="578" t="str">
        <f t="shared" si="61"/>
        <v/>
      </c>
      <c r="Q247" s="578" t="str">
        <f t="shared" si="62"/>
        <v/>
      </c>
      <c r="S247" s="578" t="str">
        <f t="shared" si="63"/>
        <v/>
      </c>
      <c r="U247" s="578" t="str">
        <f t="shared" si="64"/>
        <v/>
      </c>
      <c r="W247" s="578" t="str">
        <f t="shared" si="65"/>
        <v/>
      </c>
      <c r="Y247" s="578" t="str">
        <f t="shared" si="66"/>
        <v/>
      </c>
      <c r="AA247" s="578" t="str">
        <f t="shared" si="67"/>
        <v/>
      </c>
      <c r="AC247" s="578" t="str">
        <f t="shared" si="68"/>
        <v/>
      </c>
      <c r="AE247" s="578" t="str">
        <f t="shared" si="69"/>
        <v/>
      </c>
      <c r="AG247" s="578" t="str">
        <f t="shared" si="70"/>
        <v/>
      </c>
      <c r="AI247" s="578" t="str">
        <f t="shared" si="71"/>
        <v/>
      </c>
      <c r="AK247" s="578" t="str">
        <f t="shared" si="72"/>
        <v/>
      </c>
      <c r="AM247" s="578" t="str">
        <f t="shared" si="73"/>
        <v/>
      </c>
      <c r="AO247" s="578" t="str">
        <f t="shared" si="74"/>
        <v/>
      </c>
      <c r="AQ247" s="578" t="str">
        <f t="shared" si="75"/>
        <v/>
      </c>
    </row>
    <row r="248" spans="5:43" s="756" customFormat="1">
      <c r="E248" s="578" t="str">
        <f t="shared" si="57"/>
        <v/>
      </c>
      <c r="G248" s="578" t="str">
        <f t="shared" si="57"/>
        <v/>
      </c>
      <c r="I248" s="578" t="str">
        <f t="shared" si="58"/>
        <v/>
      </c>
      <c r="K248" s="578" t="str">
        <f t="shared" si="59"/>
        <v/>
      </c>
      <c r="M248" s="578" t="str">
        <f t="shared" si="60"/>
        <v/>
      </c>
      <c r="O248" s="578" t="str">
        <f t="shared" si="61"/>
        <v/>
      </c>
      <c r="Q248" s="578" t="str">
        <f t="shared" si="62"/>
        <v/>
      </c>
      <c r="S248" s="578" t="str">
        <f t="shared" si="63"/>
        <v/>
      </c>
      <c r="U248" s="578" t="str">
        <f t="shared" si="64"/>
        <v/>
      </c>
      <c r="W248" s="578" t="str">
        <f t="shared" si="65"/>
        <v/>
      </c>
      <c r="Y248" s="578" t="str">
        <f t="shared" si="66"/>
        <v/>
      </c>
      <c r="AA248" s="578" t="str">
        <f t="shared" si="67"/>
        <v/>
      </c>
      <c r="AC248" s="578" t="str">
        <f t="shared" si="68"/>
        <v/>
      </c>
      <c r="AE248" s="578" t="str">
        <f t="shared" si="69"/>
        <v/>
      </c>
      <c r="AG248" s="578" t="str">
        <f t="shared" si="70"/>
        <v/>
      </c>
      <c r="AI248" s="578" t="str">
        <f t="shared" si="71"/>
        <v/>
      </c>
      <c r="AK248" s="578" t="str">
        <f t="shared" si="72"/>
        <v/>
      </c>
      <c r="AM248" s="578" t="str">
        <f t="shared" si="73"/>
        <v/>
      </c>
      <c r="AO248" s="578" t="str">
        <f t="shared" si="74"/>
        <v/>
      </c>
      <c r="AQ248" s="578" t="str">
        <f t="shared" si="75"/>
        <v/>
      </c>
    </row>
    <row r="249" spans="5:43" s="756" customFormat="1">
      <c r="E249" s="578" t="str">
        <f t="shared" si="57"/>
        <v/>
      </c>
      <c r="G249" s="578" t="str">
        <f t="shared" si="57"/>
        <v/>
      </c>
      <c r="I249" s="578" t="str">
        <f t="shared" si="58"/>
        <v/>
      </c>
      <c r="K249" s="578" t="str">
        <f t="shared" si="59"/>
        <v/>
      </c>
      <c r="M249" s="578" t="str">
        <f t="shared" si="60"/>
        <v/>
      </c>
      <c r="O249" s="578" t="str">
        <f t="shared" si="61"/>
        <v/>
      </c>
      <c r="Q249" s="578" t="str">
        <f t="shared" si="62"/>
        <v/>
      </c>
      <c r="S249" s="578" t="str">
        <f t="shared" si="63"/>
        <v/>
      </c>
      <c r="U249" s="578" t="str">
        <f t="shared" si="64"/>
        <v/>
      </c>
      <c r="W249" s="578" t="str">
        <f t="shared" si="65"/>
        <v/>
      </c>
      <c r="Y249" s="578" t="str">
        <f t="shared" si="66"/>
        <v/>
      </c>
      <c r="AA249" s="578" t="str">
        <f t="shared" si="67"/>
        <v/>
      </c>
      <c r="AC249" s="578" t="str">
        <f t="shared" si="68"/>
        <v/>
      </c>
      <c r="AE249" s="578" t="str">
        <f t="shared" si="69"/>
        <v/>
      </c>
      <c r="AG249" s="578" t="str">
        <f t="shared" si="70"/>
        <v/>
      </c>
      <c r="AI249" s="578" t="str">
        <f t="shared" si="71"/>
        <v/>
      </c>
      <c r="AK249" s="578" t="str">
        <f t="shared" si="72"/>
        <v/>
      </c>
      <c r="AM249" s="578" t="str">
        <f t="shared" si="73"/>
        <v/>
      </c>
      <c r="AO249" s="578" t="str">
        <f t="shared" si="74"/>
        <v/>
      </c>
      <c r="AQ249" s="578" t="str">
        <f t="shared" si="75"/>
        <v/>
      </c>
    </row>
    <row r="250" spans="5:43" s="756" customFormat="1">
      <c r="E250" s="578" t="str">
        <f t="shared" si="57"/>
        <v/>
      </c>
      <c r="G250" s="578" t="str">
        <f t="shared" si="57"/>
        <v/>
      </c>
      <c r="I250" s="578" t="str">
        <f t="shared" si="58"/>
        <v/>
      </c>
      <c r="K250" s="578" t="str">
        <f t="shared" si="59"/>
        <v/>
      </c>
      <c r="M250" s="578" t="str">
        <f t="shared" si="60"/>
        <v/>
      </c>
      <c r="O250" s="578" t="str">
        <f t="shared" si="61"/>
        <v/>
      </c>
      <c r="Q250" s="578" t="str">
        <f t="shared" si="62"/>
        <v/>
      </c>
      <c r="S250" s="578" t="str">
        <f t="shared" si="63"/>
        <v/>
      </c>
      <c r="U250" s="578" t="str">
        <f t="shared" si="64"/>
        <v/>
      </c>
      <c r="W250" s="578" t="str">
        <f t="shared" si="65"/>
        <v/>
      </c>
      <c r="Y250" s="578" t="str">
        <f t="shared" si="66"/>
        <v/>
      </c>
      <c r="AA250" s="578" t="str">
        <f t="shared" si="67"/>
        <v/>
      </c>
      <c r="AC250" s="578" t="str">
        <f t="shared" si="68"/>
        <v/>
      </c>
      <c r="AE250" s="578" t="str">
        <f t="shared" si="69"/>
        <v/>
      </c>
      <c r="AG250" s="578" t="str">
        <f t="shared" si="70"/>
        <v/>
      </c>
      <c r="AI250" s="578" t="str">
        <f t="shared" si="71"/>
        <v/>
      </c>
      <c r="AK250" s="578" t="str">
        <f t="shared" si="72"/>
        <v/>
      </c>
      <c r="AM250" s="578" t="str">
        <f t="shared" si="73"/>
        <v/>
      </c>
      <c r="AO250" s="578" t="str">
        <f t="shared" si="74"/>
        <v/>
      </c>
      <c r="AQ250" s="578" t="str">
        <f t="shared" si="75"/>
        <v/>
      </c>
    </row>
    <row r="251" spans="5:43" s="756" customFormat="1">
      <c r="E251" s="578" t="str">
        <f t="shared" si="57"/>
        <v/>
      </c>
      <c r="G251" s="578" t="str">
        <f t="shared" si="57"/>
        <v/>
      </c>
      <c r="I251" s="578" t="str">
        <f t="shared" si="58"/>
        <v/>
      </c>
      <c r="K251" s="578" t="str">
        <f t="shared" si="59"/>
        <v/>
      </c>
      <c r="M251" s="578" t="str">
        <f t="shared" si="60"/>
        <v/>
      </c>
      <c r="O251" s="578" t="str">
        <f t="shared" si="61"/>
        <v/>
      </c>
      <c r="Q251" s="578" t="str">
        <f t="shared" si="62"/>
        <v/>
      </c>
      <c r="S251" s="578" t="str">
        <f t="shared" si="63"/>
        <v/>
      </c>
      <c r="U251" s="578" t="str">
        <f t="shared" si="64"/>
        <v/>
      </c>
      <c r="W251" s="578" t="str">
        <f t="shared" si="65"/>
        <v/>
      </c>
      <c r="Y251" s="578" t="str">
        <f t="shared" si="66"/>
        <v/>
      </c>
      <c r="AA251" s="578" t="str">
        <f t="shared" si="67"/>
        <v/>
      </c>
      <c r="AC251" s="578" t="str">
        <f t="shared" si="68"/>
        <v/>
      </c>
      <c r="AE251" s="578" t="str">
        <f t="shared" si="69"/>
        <v/>
      </c>
      <c r="AG251" s="578" t="str">
        <f t="shared" si="70"/>
        <v/>
      </c>
      <c r="AI251" s="578" t="str">
        <f t="shared" si="71"/>
        <v/>
      </c>
      <c r="AK251" s="578" t="str">
        <f t="shared" si="72"/>
        <v/>
      </c>
      <c r="AM251" s="578" t="str">
        <f t="shared" si="73"/>
        <v/>
      </c>
      <c r="AO251" s="578" t="str">
        <f t="shared" si="74"/>
        <v/>
      </c>
      <c r="AQ251" s="578" t="str">
        <f t="shared" si="75"/>
        <v/>
      </c>
    </row>
    <row r="252" spans="5:43" s="756" customFormat="1">
      <c r="E252" s="578" t="str">
        <f t="shared" si="57"/>
        <v/>
      </c>
      <c r="G252" s="578" t="str">
        <f t="shared" si="57"/>
        <v/>
      </c>
      <c r="I252" s="578" t="str">
        <f t="shared" si="58"/>
        <v/>
      </c>
      <c r="K252" s="578" t="str">
        <f t="shared" si="59"/>
        <v/>
      </c>
      <c r="M252" s="578" t="str">
        <f t="shared" si="60"/>
        <v/>
      </c>
      <c r="O252" s="578" t="str">
        <f t="shared" si="61"/>
        <v/>
      </c>
      <c r="Q252" s="578" t="str">
        <f t="shared" si="62"/>
        <v/>
      </c>
      <c r="S252" s="578" t="str">
        <f t="shared" si="63"/>
        <v/>
      </c>
      <c r="U252" s="578" t="str">
        <f t="shared" si="64"/>
        <v/>
      </c>
      <c r="W252" s="578" t="str">
        <f t="shared" si="65"/>
        <v/>
      </c>
      <c r="Y252" s="578" t="str">
        <f t="shared" si="66"/>
        <v/>
      </c>
      <c r="AA252" s="578" t="str">
        <f t="shared" si="67"/>
        <v/>
      </c>
      <c r="AC252" s="578" t="str">
        <f t="shared" si="68"/>
        <v/>
      </c>
      <c r="AE252" s="578" t="str">
        <f t="shared" si="69"/>
        <v/>
      </c>
      <c r="AG252" s="578" t="str">
        <f t="shared" si="70"/>
        <v/>
      </c>
      <c r="AI252" s="578" t="str">
        <f t="shared" si="71"/>
        <v/>
      </c>
      <c r="AK252" s="578" t="str">
        <f t="shared" si="72"/>
        <v/>
      </c>
      <c r="AM252" s="578" t="str">
        <f t="shared" si="73"/>
        <v/>
      </c>
      <c r="AO252" s="578" t="str">
        <f t="shared" si="74"/>
        <v/>
      </c>
      <c r="AQ252" s="578" t="str">
        <f t="shared" si="75"/>
        <v/>
      </c>
    </row>
    <row r="253" spans="5:43" s="756" customFormat="1">
      <c r="E253" s="578" t="str">
        <f t="shared" si="57"/>
        <v/>
      </c>
      <c r="G253" s="578" t="str">
        <f t="shared" si="57"/>
        <v/>
      </c>
      <c r="I253" s="578" t="str">
        <f t="shared" si="58"/>
        <v/>
      </c>
      <c r="K253" s="578" t="str">
        <f t="shared" si="59"/>
        <v/>
      </c>
      <c r="M253" s="578" t="str">
        <f t="shared" si="60"/>
        <v/>
      </c>
      <c r="O253" s="578" t="str">
        <f t="shared" si="61"/>
        <v/>
      </c>
      <c r="Q253" s="578" t="str">
        <f t="shared" si="62"/>
        <v/>
      </c>
      <c r="S253" s="578" t="str">
        <f t="shared" si="63"/>
        <v/>
      </c>
      <c r="U253" s="578" t="str">
        <f t="shared" si="64"/>
        <v/>
      </c>
      <c r="W253" s="578" t="str">
        <f t="shared" si="65"/>
        <v/>
      </c>
      <c r="Y253" s="578" t="str">
        <f t="shared" si="66"/>
        <v/>
      </c>
      <c r="AA253" s="578" t="str">
        <f t="shared" si="67"/>
        <v/>
      </c>
      <c r="AC253" s="578" t="str">
        <f t="shared" si="68"/>
        <v/>
      </c>
      <c r="AE253" s="578" t="str">
        <f t="shared" si="69"/>
        <v/>
      </c>
      <c r="AG253" s="578" t="str">
        <f t="shared" si="70"/>
        <v/>
      </c>
      <c r="AI253" s="578" t="str">
        <f t="shared" si="71"/>
        <v/>
      </c>
      <c r="AK253" s="578" t="str">
        <f t="shared" si="72"/>
        <v/>
      </c>
      <c r="AM253" s="578" t="str">
        <f t="shared" si="73"/>
        <v/>
      </c>
      <c r="AO253" s="578" t="str">
        <f t="shared" si="74"/>
        <v/>
      </c>
      <c r="AQ253" s="578" t="str">
        <f t="shared" si="75"/>
        <v/>
      </c>
    </row>
    <row r="254" spans="5:43" s="756" customFormat="1">
      <c r="E254" s="578" t="str">
        <f t="shared" si="57"/>
        <v/>
      </c>
      <c r="G254" s="578" t="str">
        <f t="shared" si="57"/>
        <v/>
      </c>
      <c r="I254" s="578" t="str">
        <f t="shared" si="58"/>
        <v/>
      </c>
      <c r="K254" s="578" t="str">
        <f t="shared" si="59"/>
        <v/>
      </c>
      <c r="M254" s="578" t="str">
        <f t="shared" si="60"/>
        <v/>
      </c>
      <c r="O254" s="578" t="str">
        <f t="shared" si="61"/>
        <v/>
      </c>
      <c r="Q254" s="578" t="str">
        <f t="shared" si="62"/>
        <v/>
      </c>
      <c r="S254" s="578" t="str">
        <f t="shared" si="63"/>
        <v/>
      </c>
      <c r="U254" s="578" t="str">
        <f t="shared" si="64"/>
        <v/>
      </c>
      <c r="W254" s="578" t="str">
        <f t="shared" si="65"/>
        <v/>
      </c>
      <c r="Y254" s="578" t="str">
        <f t="shared" si="66"/>
        <v/>
      </c>
      <c r="AA254" s="578" t="str">
        <f t="shared" si="67"/>
        <v/>
      </c>
      <c r="AC254" s="578" t="str">
        <f t="shared" si="68"/>
        <v/>
      </c>
      <c r="AE254" s="578" t="str">
        <f t="shared" si="69"/>
        <v/>
      </c>
      <c r="AG254" s="578" t="str">
        <f t="shared" si="70"/>
        <v/>
      </c>
      <c r="AI254" s="578" t="str">
        <f t="shared" si="71"/>
        <v/>
      </c>
      <c r="AK254" s="578" t="str">
        <f t="shared" si="72"/>
        <v/>
      </c>
      <c r="AM254" s="578" t="str">
        <f t="shared" si="73"/>
        <v/>
      </c>
      <c r="AO254" s="578" t="str">
        <f t="shared" si="74"/>
        <v/>
      </c>
      <c r="AQ254" s="578" t="str">
        <f t="shared" si="75"/>
        <v/>
      </c>
    </row>
    <row r="255" spans="5:43" s="756" customFormat="1">
      <c r="E255" s="578" t="str">
        <f t="shared" si="57"/>
        <v/>
      </c>
      <c r="G255" s="578" t="str">
        <f t="shared" si="57"/>
        <v/>
      </c>
      <c r="I255" s="578" t="str">
        <f t="shared" si="58"/>
        <v/>
      </c>
      <c r="K255" s="578" t="str">
        <f t="shared" si="59"/>
        <v/>
      </c>
      <c r="M255" s="578" t="str">
        <f t="shared" si="60"/>
        <v/>
      </c>
      <c r="O255" s="578" t="str">
        <f t="shared" si="61"/>
        <v/>
      </c>
      <c r="Q255" s="578" t="str">
        <f t="shared" si="62"/>
        <v/>
      </c>
      <c r="S255" s="578" t="str">
        <f t="shared" si="63"/>
        <v/>
      </c>
      <c r="U255" s="578" t="str">
        <f t="shared" si="64"/>
        <v/>
      </c>
      <c r="W255" s="578" t="str">
        <f t="shared" si="65"/>
        <v/>
      </c>
      <c r="Y255" s="578" t="str">
        <f t="shared" si="66"/>
        <v/>
      </c>
      <c r="AA255" s="578" t="str">
        <f t="shared" si="67"/>
        <v/>
      </c>
      <c r="AC255" s="578" t="str">
        <f t="shared" si="68"/>
        <v/>
      </c>
      <c r="AE255" s="578" t="str">
        <f t="shared" si="69"/>
        <v/>
      </c>
      <c r="AG255" s="578" t="str">
        <f t="shared" si="70"/>
        <v/>
      </c>
      <c r="AI255" s="578" t="str">
        <f t="shared" si="71"/>
        <v/>
      </c>
      <c r="AK255" s="578" t="str">
        <f t="shared" si="72"/>
        <v/>
      </c>
      <c r="AM255" s="578" t="str">
        <f t="shared" si="73"/>
        <v/>
      </c>
      <c r="AO255" s="578" t="str">
        <f t="shared" si="74"/>
        <v/>
      </c>
      <c r="AQ255" s="578" t="str">
        <f t="shared" si="75"/>
        <v/>
      </c>
    </row>
    <row r="256" spans="5:43" s="756" customFormat="1">
      <c r="E256" s="578" t="str">
        <f t="shared" si="57"/>
        <v/>
      </c>
      <c r="G256" s="578" t="str">
        <f t="shared" si="57"/>
        <v/>
      </c>
      <c r="I256" s="578" t="str">
        <f t="shared" si="58"/>
        <v/>
      </c>
      <c r="K256" s="578" t="str">
        <f t="shared" si="59"/>
        <v/>
      </c>
      <c r="M256" s="578" t="str">
        <f t="shared" si="60"/>
        <v/>
      </c>
      <c r="O256" s="578" t="str">
        <f t="shared" si="61"/>
        <v/>
      </c>
      <c r="Q256" s="578" t="str">
        <f t="shared" si="62"/>
        <v/>
      </c>
      <c r="S256" s="578" t="str">
        <f t="shared" si="63"/>
        <v/>
      </c>
      <c r="U256" s="578" t="str">
        <f t="shared" si="64"/>
        <v/>
      </c>
      <c r="W256" s="578" t="str">
        <f t="shared" si="65"/>
        <v/>
      </c>
      <c r="Y256" s="578" t="str">
        <f t="shared" si="66"/>
        <v/>
      </c>
      <c r="AA256" s="578" t="str">
        <f t="shared" si="67"/>
        <v/>
      </c>
      <c r="AC256" s="578" t="str">
        <f t="shared" si="68"/>
        <v/>
      </c>
      <c r="AE256" s="578" t="str">
        <f t="shared" si="69"/>
        <v/>
      </c>
      <c r="AG256" s="578" t="str">
        <f t="shared" si="70"/>
        <v/>
      </c>
      <c r="AI256" s="578" t="str">
        <f t="shared" si="71"/>
        <v/>
      </c>
      <c r="AK256" s="578" t="str">
        <f t="shared" si="72"/>
        <v/>
      </c>
      <c r="AM256" s="578" t="str">
        <f t="shared" si="73"/>
        <v/>
      </c>
      <c r="AO256" s="578" t="str">
        <f t="shared" si="74"/>
        <v/>
      </c>
      <c r="AQ256" s="578" t="str">
        <f t="shared" si="75"/>
        <v/>
      </c>
    </row>
    <row r="257" spans="5:43" s="756" customFormat="1">
      <c r="E257" s="578" t="str">
        <f t="shared" si="57"/>
        <v/>
      </c>
      <c r="G257" s="578" t="str">
        <f t="shared" si="57"/>
        <v/>
      </c>
      <c r="I257" s="578" t="str">
        <f t="shared" si="58"/>
        <v/>
      </c>
      <c r="K257" s="578" t="str">
        <f t="shared" si="59"/>
        <v/>
      </c>
      <c r="M257" s="578" t="str">
        <f t="shared" si="60"/>
        <v/>
      </c>
      <c r="O257" s="578" t="str">
        <f t="shared" si="61"/>
        <v/>
      </c>
      <c r="Q257" s="578" t="str">
        <f t="shared" si="62"/>
        <v/>
      </c>
      <c r="S257" s="578" t="str">
        <f t="shared" si="63"/>
        <v/>
      </c>
      <c r="U257" s="578" t="str">
        <f t="shared" si="64"/>
        <v/>
      </c>
      <c r="W257" s="578" t="str">
        <f t="shared" si="65"/>
        <v/>
      </c>
      <c r="Y257" s="578" t="str">
        <f t="shared" si="66"/>
        <v/>
      </c>
      <c r="AA257" s="578" t="str">
        <f t="shared" si="67"/>
        <v/>
      </c>
      <c r="AC257" s="578" t="str">
        <f t="shared" si="68"/>
        <v/>
      </c>
      <c r="AE257" s="578" t="str">
        <f t="shared" si="69"/>
        <v/>
      </c>
      <c r="AG257" s="578" t="str">
        <f t="shared" si="70"/>
        <v/>
      </c>
      <c r="AI257" s="578" t="str">
        <f t="shared" si="71"/>
        <v/>
      </c>
      <c r="AK257" s="578" t="str">
        <f t="shared" si="72"/>
        <v/>
      </c>
      <c r="AM257" s="578" t="str">
        <f t="shared" si="73"/>
        <v/>
      </c>
      <c r="AO257" s="578" t="str">
        <f t="shared" si="74"/>
        <v/>
      </c>
      <c r="AQ257" s="578" t="str">
        <f t="shared" si="75"/>
        <v/>
      </c>
    </row>
    <row r="258" spans="5:43" s="756" customFormat="1">
      <c r="E258" s="578" t="str">
        <f t="shared" si="57"/>
        <v/>
      </c>
      <c r="G258" s="578" t="str">
        <f t="shared" si="57"/>
        <v/>
      </c>
      <c r="I258" s="578" t="str">
        <f t="shared" si="58"/>
        <v/>
      </c>
      <c r="K258" s="578" t="str">
        <f t="shared" si="59"/>
        <v/>
      </c>
      <c r="M258" s="578" t="str">
        <f t="shared" si="60"/>
        <v/>
      </c>
      <c r="O258" s="578" t="str">
        <f t="shared" si="61"/>
        <v/>
      </c>
      <c r="Q258" s="578" t="str">
        <f t="shared" si="62"/>
        <v/>
      </c>
      <c r="S258" s="578" t="str">
        <f t="shared" si="63"/>
        <v/>
      </c>
      <c r="U258" s="578" t="str">
        <f t="shared" si="64"/>
        <v/>
      </c>
      <c r="W258" s="578" t="str">
        <f t="shared" si="65"/>
        <v/>
      </c>
      <c r="Y258" s="578" t="str">
        <f t="shared" si="66"/>
        <v/>
      </c>
      <c r="AA258" s="578" t="str">
        <f t="shared" si="67"/>
        <v/>
      </c>
      <c r="AC258" s="578" t="str">
        <f t="shared" si="68"/>
        <v/>
      </c>
      <c r="AE258" s="578" t="str">
        <f t="shared" si="69"/>
        <v/>
      </c>
      <c r="AG258" s="578" t="str">
        <f t="shared" si="70"/>
        <v/>
      </c>
      <c r="AI258" s="578" t="str">
        <f t="shared" si="71"/>
        <v/>
      </c>
      <c r="AK258" s="578" t="str">
        <f t="shared" si="72"/>
        <v/>
      </c>
      <c r="AM258" s="578" t="str">
        <f t="shared" si="73"/>
        <v/>
      </c>
      <c r="AO258" s="578" t="str">
        <f t="shared" si="74"/>
        <v/>
      </c>
      <c r="AQ258" s="578" t="str">
        <f t="shared" si="75"/>
        <v/>
      </c>
    </row>
    <row r="259" spans="5:43" s="756" customFormat="1">
      <c r="E259" s="578" t="str">
        <f t="shared" si="57"/>
        <v/>
      </c>
      <c r="G259" s="578" t="str">
        <f t="shared" si="57"/>
        <v/>
      </c>
      <c r="I259" s="578" t="str">
        <f t="shared" si="58"/>
        <v/>
      </c>
      <c r="K259" s="578" t="str">
        <f t="shared" si="59"/>
        <v/>
      </c>
      <c r="M259" s="578" t="str">
        <f t="shared" si="60"/>
        <v/>
      </c>
      <c r="O259" s="578" t="str">
        <f t="shared" si="61"/>
        <v/>
      </c>
      <c r="Q259" s="578" t="str">
        <f t="shared" si="62"/>
        <v/>
      </c>
      <c r="S259" s="578" t="str">
        <f t="shared" si="63"/>
        <v/>
      </c>
      <c r="U259" s="578" t="str">
        <f t="shared" si="64"/>
        <v/>
      </c>
      <c r="W259" s="578" t="str">
        <f t="shared" si="65"/>
        <v/>
      </c>
      <c r="Y259" s="578" t="str">
        <f t="shared" si="66"/>
        <v/>
      </c>
      <c r="AA259" s="578" t="str">
        <f t="shared" si="67"/>
        <v/>
      </c>
      <c r="AC259" s="578" t="str">
        <f t="shared" si="68"/>
        <v/>
      </c>
      <c r="AE259" s="578" t="str">
        <f t="shared" si="69"/>
        <v/>
      </c>
      <c r="AG259" s="578" t="str">
        <f t="shared" si="70"/>
        <v/>
      </c>
      <c r="AI259" s="578" t="str">
        <f t="shared" si="71"/>
        <v/>
      </c>
      <c r="AK259" s="578" t="str">
        <f t="shared" si="72"/>
        <v/>
      </c>
      <c r="AM259" s="578" t="str">
        <f t="shared" si="73"/>
        <v/>
      </c>
      <c r="AO259" s="578" t="str">
        <f t="shared" si="74"/>
        <v/>
      </c>
      <c r="AQ259" s="578" t="str">
        <f t="shared" si="75"/>
        <v/>
      </c>
    </row>
    <row r="260" spans="5:43" s="756" customFormat="1">
      <c r="E260" s="578" t="str">
        <f t="shared" si="57"/>
        <v/>
      </c>
      <c r="G260" s="578" t="str">
        <f t="shared" si="57"/>
        <v/>
      </c>
      <c r="I260" s="578" t="str">
        <f t="shared" si="58"/>
        <v/>
      </c>
      <c r="K260" s="578" t="str">
        <f t="shared" si="59"/>
        <v/>
      </c>
      <c r="M260" s="578" t="str">
        <f t="shared" si="60"/>
        <v/>
      </c>
      <c r="O260" s="578" t="str">
        <f t="shared" si="61"/>
        <v/>
      </c>
      <c r="Q260" s="578" t="str">
        <f t="shared" si="62"/>
        <v/>
      </c>
      <c r="S260" s="578" t="str">
        <f t="shared" si="63"/>
        <v/>
      </c>
      <c r="U260" s="578" t="str">
        <f t="shared" si="64"/>
        <v/>
      </c>
      <c r="W260" s="578" t="str">
        <f t="shared" si="65"/>
        <v/>
      </c>
      <c r="Y260" s="578" t="str">
        <f t="shared" si="66"/>
        <v/>
      </c>
      <c r="AA260" s="578" t="str">
        <f t="shared" si="67"/>
        <v/>
      </c>
      <c r="AC260" s="578" t="str">
        <f t="shared" si="68"/>
        <v/>
      </c>
      <c r="AE260" s="578" t="str">
        <f t="shared" si="69"/>
        <v/>
      </c>
      <c r="AG260" s="578" t="str">
        <f t="shared" si="70"/>
        <v/>
      </c>
      <c r="AI260" s="578" t="str">
        <f t="shared" si="71"/>
        <v/>
      </c>
      <c r="AK260" s="578" t="str">
        <f t="shared" si="72"/>
        <v/>
      </c>
      <c r="AM260" s="578" t="str">
        <f t="shared" si="73"/>
        <v/>
      </c>
      <c r="AO260" s="578" t="str">
        <f t="shared" si="74"/>
        <v/>
      </c>
      <c r="AQ260" s="578" t="str">
        <f t="shared" si="75"/>
        <v/>
      </c>
    </row>
    <row r="261" spans="5:43" s="756" customFormat="1">
      <c r="E261" s="578" t="str">
        <f t="shared" si="57"/>
        <v/>
      </c>
      <c r="G261" s="578" t="str">
        <f t="shared" si="57"/>
        <v/>
      </c>
      <c r="I261" s="578" t="str">
        <f t="shared" si="58"/>
        <v/>
      </c>
      <c r="K261" s="578" t="str">
        <f t="shared" si="59"/>
        <v/>
      </c>
      <c r="M261" s="578" t="str">
        <f t="shared" si="60"/>
        <v/>
      </c>
      <c r="O261" s="578" t="str">
        <f t="shared" si="61"/>
        <v/>
      </c>
      <c r="Q261" s="578" t="str">
        <f t="shared" si="62"/>
        <v/>
      </c>
      <c r="S261" s="578" t="str">
        <f t="shared" si="63"/>
        <v/>
      </c>
      <c r="U261" s="578" t="str">
        <f t="shared" si="64"/>
        <v/>
      </c>
      <c r="W261" s="578" t="str">
        <f t="shared" si="65"/>
        <v/>
      </c>
      <c r="Y261" s="578" t="str">
        <f t="shared" si="66"/>
        <v/>
      </c>
      <c r="AA261" s="578" t="str">
        <f t="shared" si="67"/>
        <v/>
      </c>
      <c r="AC261" s="578" t="str">
        <f t="shared" si="68"/>
        <v/>
      </c>
      <c r="AE261" s="578" t="str">
        <f t="shared" si="69"/>
        <v/>
      </c>
      <c r="AG261" s="578" t="str">
        <f t="shared" si="70"/>
        <v/>
      </c>
      <c r="AI261" s="578" t="str">
        <f t="shared" si="71"/>
        <v/>
      </c>
      <c r="AK261" s="578" t="str">
        <f t="shared" si="72"/>
        <v/>
      </c>
      <c r="AM261" s="578" t="str">
        <f t="shared" si="73"/>
        <v/>
      </c>
      <c r="AO261" s="578" t="str">
        <f t="shared" si="74"/>
        <v/>
      </c>
      <c r="AQ261" s="578" t="str">
        <f t="shared" si="75"/>
        <v/>
      </c>
    </row>
    <row r="262" spans="5:43" s="756" customFormat="1">
      <c r="E262" s="578" t="str">
        <f t="shared" si="57"/>
        <v/>
      </c>
      <c r="G262" s="578" t="str">
        <f t="shared" si="57"/>
        <v/>
      </c>
      <c r="I262" s="578" t="str">
        <f t="shared" si="58"/>
        <v/>
      </c>
      <c r="K262" s="578" t="str">
        <f t="shared" si="59"/>
        <v/>
      </c>
      <c r="M262" s="578" t="str">
        <f t="shared" si="60"/>
        <v/>
      </c>
      <c r="O262" s="578" t="str">
        <f t="shared" si="61"/>
        <v/>
      </c>
      <c r="Q262" s="578" t="str">
        <f t="shared" si="62"/>
        <v/>
      </c>
      <c r="S262" s="578" t="str">
        <f t="shared" si="63"/>
        <v/>
      </c>
      <c r="U262" s="578" t="str">
        <f t="shared" si="64"/>
        <v/>
      </c>
      <c r="W262" s="578" t="str">
        <f t="shared" si="65"/>
        <v/>
      </c>
      <c r="Y262" s="578" t="str">
        <f t="shared" si="66"/>
        <v/>
      </c>
      <c r="AA262" s="578" t="str">
        <f t="shared" si="67"/>
        <v/>
      </c>
      <c r="AC262" s="578" t="str">
        <f t="shared" si="68"/>
        <v/>
      </c>
      <c r="AE262" s="578" t="str">
        <f t="shared" si="69"/>
        <v/>
      </c>
      <c r="AG262" s="578" t="str">
        <f t="shared" si="70"/>
        <v/>
      </c>
      <c r="AI262" s="578" t="str">
        <f t="shared" si="71"/>
        <v/>
      </c>
      <c r="AK262" s="578" t="str">
        <f t="shared" si="72"/>
        <v/>
      </c>
      <c r="AM262" s="578" t="str">
        <f t="shared" si="73"/>
        <v/>
      </c>
      <c r="AO262" s="578" t="str">
        <f t="shared" si="74"/>
        <v/>
      </c>
      <c r="AQ262" s="578" t="str">
        <f t="shared" si="75"/>
        <v/>
      </c>
    </row>
    <row r="263" spans="5:43" s="756" customFormat="1">
      <c r="E263" s="578" t="str">
        <f t="shared" si="57"/>
        <v/>
      </c>
      <c r="G263" s="578" t="str">
        <f t="shared" si="57"/>
        <v/>
      </c>
      <c r="I263" s="578" t="str">
        <f t="shared" si="58"/>
        <v/>
      </c>
      <c r="K263" s="578" t="str">
        <f t="shared" si="59"/>
        <v/>
      </c>
      <c r="M263" s="578" t="str">
        <f t="shared" si="60"/>
        <v/>
      </c>
      <c r="O263" s="578" t="str">
        <f t="shared" si="61"/>
        <v/>
      </c>
      <c r="Q263" s="578" t="str">
        <f t="shared" si="62"/>
        <v/>
      </c>
      <c r="S263" s="578" t="str">
        <f t="shared" si="63"/>
        <v/>
      </c>
      <c r="U263" s="578" t="str">
        <f t="shared" si="64"/>
        <v/>
      </c>
      <c r="W263" s="578" t="str">
        <f t="shared" si="65"/>
        <v/>
      </c>
      <c r="Y263" s="578" t="str">
        <f t="shared" si="66"/>
        <v/>
      </c>
      <c r="AA263" s="578" t="str">
        <f t="shared" si="67"/>
        <v/>
      </c>
      <c r="AC263" s="578" t="str">
        <f t="shared" si="68"/>
        <v/>
      </c>
      <c r="AE263" s="578" t="str">
        <f t="shared" si="69"/>
        <v/>
      </c>
      <c r="AG263" s="578" t="str">
        <f t="shared" si="70"/>
        <v/>
      </c>
      <c r="AI263" s="578" t="str">
        <f t="shared" si="71"/>
        <v/>
      </c>
      <c r="AK263" s="578" t="str">
        <f t="shared" si="72"/>
        <v/>
      </c>
      <c r="AM263" s="578" t="str">
        <f t="shared" si="73"/>
        <v/>
      </c>
      <c r="AO263" s="578" t="str">
        <f t="shared" si="74"/>
        <v/>
      </c>
      <c r="AQ263" s="578" t="str">
        <f t="shared" si="75"/>
        <v/>
      </c>
    </row>
    <row r="264" spans="5:43" s="756" customFormat="1">
      <c r="E264" s="578" t="str">
        <f t="shared" si="57"/>
        <v/>
      </c>
      <c r="G264" s="578" t="str">
        <f t="shared" si="57"/>
        <v/>
      </c>
      <c r="I264" s="578" t="str">
        <f t="shared" si="58"/>
        <v/>
      </c>
      <c r="K264" s="578" t="str">
        <f t="shared" si="59"/>
        <v/>
      </c>
      <c r="M264" s="578" t="str">
        <f t="shared" si="60"/>
        <v/>
      </c>
      <c r="O264" s="578" t="str">
        <f t="shared" si="61"/>
        <v/>
      </c>
      <c r="Q264" s="578" t="str">
        <f t="shared" si="62"/>
        <v/>
      </c>
      <c r="S264" s="578" t="str">
        <f t="shared" si="63"/>
        <v/>
      </c>
      <c r="U264" s="578" t="str">
        <f t="shared" si="64"/>
        <v/>
      </c>
      <c r="W264" s="578" t="str">
        <f t="shared" si="65"/>
        <v/>
      </c>
      <c r="Y264" s="578" t="str">
        <f t="shared" si="66"/>
        <v/>
      </c>
      <c r="AA264" s="578" t="str">
        <f t="shared" si="67"/>
        <v/>
      </c>
      <c r="AC264" s="578" t="str">
        <f t="shared" si="68"/>
        <v/>
      </c>
      <c r="AE264" s="578" t="str">
        <f t="shared" si="69"/>
        <v/>
      </c>
      <c r="AG264" s="578" t="str">
        <f t="shared" si="70"/>
        <v/>
      </c>
      <c r="AI264" s="578" t="str">
        <f t="shared" si="71"/>
        <v/>
      </c>
      <c r="AK264" s="578" t="str">
        <f t="shared" si="72"/>
        <v/>
      </c>
      <c r="AM264" s="578" t="str">
        <f t="shared" si="73"/>
        <v/>
      </c>
      <c r="AO264" s="578" t="str">
        <f t="shared" si="74"/>
        <v/>
      </c>
      <c r="AQ264" s="578" t="str">
        <f t="shared" si="75"/>
        <v/>
      </c>
    </row>
    <row r="265" spans="5:43" s="756" customFormat="1">
      <c r="E265" s="578" t="str">
        <f t="shared" si="57"/>
        <v/>
      </c>
      <c r="G265" s="578" t="str">
        <f t="shared" si="57"/>
        <v/>
      </c>
      <c r="I265" s="578" t="str">
        <f t="shared" si="58"/>
        <v/>
      </c>
      <c r="K265" s="578" t="str">
        <f t="shared" si="59"/>
        <v/>
      </c>
      <c r="M265" s="578" t="str">
        <f t="shared" si="60"/>
        <v/>
      </c>
      <c r="O265" s="578" t="str">
        <f t="shared" si="61"/>
        <v/>
      </c>
      <c r="Q265" s="578" t="str">
        <f t="shared" si="62"/>
        <v/>
      </c>
      <c r="S265" s="578" t="str">
        <f t="shared" si="63"/>
        <v/>
      </c>
      <c r="U265" s="578" t="str">
        <f t="shared" si="64"/>
        <v/>
      </c>
      <c r="W265" s="578" t="str">
        <f t="shared" si="65"/>
        <v/>
      </c>
      <c r="Y265" s="578" t="str">
        <f t="shared" si="66"/>
        <v/>
      </c>
      <c r="AA265" s="578" t="str">
        <f t="shared" si="67"/>
        <v/>
      </c>
      <c r="AC265" s="578" t="str">
        <f t="shared" si="68"/>
        <v/>
      </c>
      <c r="AE265" s="578" t="str">
        <f t="shared" si="69"/>
        <v/>
      </c>
      <c r="AG265" s="578" t="str">
        <f t="shared" si="70"/>
        <v/>
      </c>
      <c r="AI265" s="578" t="str">
        <f t="shared" si="71"/>
        <v/>
      </c>
      <c r="AK265" s="578" t="str">
        <f t="shared" si="72"/>
        <v/>
      </c>
      <c r="AM265" s="578" t="str">
        <f t="shared" si="73"/>
        <v/>
      </c>
      <c r="AO265" s="578" t="str">
        <f t="shared" si="74"/>
        <v/>
      </c>
      <c r="AQ265" s="578" t="str">
        <f t="shared" si="75"/>
        <v/>
      </c>
    </row>
    <row r="266" spans="5:43" s="756" customFormat="1">
      <c r="E266" s="578" t="str">
        <f t="shared" si="57"/>
        <v/>
      </c>
      <c r="G266" s="578" t="str">
        <f t="shared" si="57"/>
        <v/>
      </c>
      <c r="I266" s="578" t="str">
        <f t="shared" si="58"/>
        <v/>
      </c>
      <c r="K266" s="578" t="str">
        <f t="shared" si="59"/>
        <v/>
      </c>
      <c r="M266" s="578" t="str">
        <f t="shared" si="60"/>
        <v/>
      </c>
      <c r="O266" s="578" t="str">
        <f t="shared" si="61"/>
        <v/>
      </c>
      <c r="Q266" s="578" t="str">
        <f t="shared" si="62"/>
        <v/>
      </c>
      <c r="S266" s="578" t="str">
        <f t="shared" si="63"/>
        <v/>
      </c>
      <c r="U266" s="578" t="str">
        <f t="shared" si="64"/>
        <v/>
      </c>
      <c r="W266" s="578" t="str">
        <f t="shared" si="65"/>
        <v/>
      </c>
      <c r="Y266" s="578" t="str">
        <f t="shared" si="66"/>
        <v/>
      </c>
      <c r="AA266" s="578" t="str">
        <f t="shared" si="67"/>
        <v/>
      </c>
      <c r="AC266" s="578" t="str">
        <f t="shared" si="68"/>
        <v/>
      </c>
      <c r="AE266" s="578" t="str">
        <f t="shared" si="69"/>
        <v/>
      </c>
      <c r="AG266" s="578" t="str">
        <f t="shared" si="70"/>
        <v/>
      </c>
      <c r="AI266" s="578" t="str">
        <f t="shared" si="71"/>
        <v/>
      </c>
      <c r="AK266" s="578" t="str">
        <f t="shared" si="72"/>
        <v/>
      </c>
      <c r="AM266" s="578" t="str">
        <f t="shared" si="73"/>
        <v/>
      </c>
      <c r="AO266" s="578" t="str">
        <f t="shared" si="74"/>
        <v/>
      </c>
      <c r="AQ266" s="578" t="str">
        <f t="shared" si="75"/>
        <v/>
      </c>
    </row>
    <row r="267" spans="5:43" s="756" customFormat="1">
      <c r="E267" s="578" t="str">
        <f t="shared" si="57"/>
        <v/>
      </c>
      <c r="G267" s="578" t="str">
        <f t="shared" si="57"/>
        <v/>
      </c>
      <c r="I267" s="578" t="str">
        <f t="shared" si="58"/>
        <v/>
      </c>
      <c r="K267" s="578" t="str">
        <f t="shared" si="59"/>
        <v/>
      </c>
      <c r="M267" s="578" t="str">
        <f t="shared" si="60"/>
        <v/>
      </c>
      <c r="O267" s="578" t="str">
        <f t="shared" si="61"/>
        <v/>
      </c>
      <c r="Q267" s="578" t="str">
        <f t="shared" si="62"/>
        <v/>
      </c>
      <c r="S267" s="578" t="str">
        <f t="shared" si="63"/>
        <v/>
      </c>
      <c r="U267" s="578" t="str">
        <f t="shared" si="64"/>
        <v/>
      </c>
      <c r="W267" s="578" t="str">
        <f t="shared" si="65"/>
        <v/>
      </c>
      <c r="Y267" s="578" t="str">
        <f t="shared" si="66"/>
        <v/>
      </c>
      <c r="AA267" s="578" t="str">
        <f t="shared" si="67"/>
        <v/>
      </c>
      <c r="AC267" s="578" t="str">
        <f t="shared" si="68"/>
        <v/>
      </c>
      <c r="AE267" s="578" t="str">
        <f t="shared" si="69"/>
        <v/>
      </c>
      <c r="AG267" s="578" t="str">
        <f t="shared" si="70"/>
        <v/>
      </c>
      <c r="AI267" s="578" t="str">
        <f t="shared" si="71"/>
        <v/>
      </c>
      <c r="AK267" s="578" t="str">
        <f t="shared" si="72"/>
        <v/>
      </c>
      <c r="AM267" s="578" t="str">
        <f t="shared" si="73"/>
        <v/>
      </c>
      <c r="AO267" s="578" t="str">
        <f t="shared" si="74"/>
        <v/>
      </c>
      <c r="AQ267" s="578" t="str">
        <f t="shared" si="75"/>
        <v/>
      </c>
    </row>
    <row r="268" spans="5:43" s="756" customFormat="1">
      <c r="E268" s="578" t="str">
        <f t="shared" si="57"/>
        <v/>
      </c>
      <c r="G268" s="578" t="str">
        <f t="shared" si="57"/>
        <v/>
      </c>
      <c r="I268" s="578" t="str">
        <f t="shared" si="58"/>
        <v/>
      </c>
      <c r="K268" s="578" t="str">
        <f t="shared" si="59"/>
        <v/>
      </c>
      <c r="M268" s="578" t="str">
        <f t="shared" si="60"/>
        <v/>
      </c>
      <c r="O268" s="578" t="str">
        <f t="shared" si="61"/>
        <v/>
      </c>
      <c r="Q268" s="578" t="str">
        <f t="shared" si="62"/>
        <v/>
      </c>
      <c r="S268" s="578" t="str">
        <f t="shared" si="63"/>
        <v/>
      </c>
      <c r="U268" s="578" t="str">
        <f t="shared" si="64"/>
        <v/>
      </c>
      <c r="W268" s="578" t="str">
        <f t="shared" si="65"/>
        <v/>
      </c>
      <c r="Y268" s="578" t="str">
        <f t="shared" si="66"/>
        <v/>
      </c>
      <c r="AA268" s="578" t="str">
        <f t="shared" si="67"/>
        <v/>
      </c>
      <c r="AC268" s="578" t="str">
        <f t="shared" si="68"/>
        <v/>
      </c>
      <c r="AE268" s="578" t="str">
        <f t="shared" si="69"/>
        <v/>
      </c>
      <c r="AG268" s="578" t="str">
        <f t="shared" si="70"/>
        <v/>
      </c>
      <c r="AI268" s="578" t="str">
        <f t="shared" si="71"/>
        <v/>
      </c>
      <c r="AK268" s="578" t="str">
        <f t="shared" si="72"/>
        <v/>
      </c>
      <c r="AM268" s="578" t="str">
        <f t="shared" si="73"/>
        <v/>
      </c>
      <c r="AO268" s="578" t="str">
        <f t="shared" si="74"/>
        <v/>
      </c>
      <c r="AQ268" s="578" t="str">
        <f t="shared" si="75"/>
        <v/>
      </c>
    </row>
    <row r="269" spans="5:43" s="756" customFormat="1">
      <c r="E269" s="578" t="str">
        <f t="shared" ref="E269:G300" si="76">IF(OR($B269=0,D269=0),"",D269/$B269)</f>
        <v/>
      </c>
      <c r="G269" s="578" t="str">
        <f t="shared" si="76"/>
        <v/>
      </c>
      <c r="I269" s="578" t="str">
        <f t="shared" ref="I269:I300" si="77">IF(OR($B269=0,H269=0),"",H269/$B269)</f>
        <v/>
      </c>
      <c r="K269" s="578" t="str">
        <f t="shared" ref="K269:K300" si="78">IF(OR($B269=0,J269=0),"",J269/$B269)</f>
        <v/>
      </c>
      <c r="M269" s="578" t="str">
        <f t="shared" ref="M269:M300" si="79">IF(OR($B269=0,L269=0),"",L269/$B269)</f>
        <v/>
      </c>
      <c r="O269" s="578" t="str">
        <f t="shared" ref="O269:O300" si="80">IF(OR($B269=0,N269=0),"",N269/$B269)</f>
        <v/>
      </c>
      <c r="Q269" s="578" t="str">
        <f t="shared" ref="Q269:Q300" si="81">IF(OR($B269=0,P269=0),"",P269/$B269)</f>
        <v/>
      </c>
      <c r="S269" s="578" t="str">
        <f t="shared" ref="S269:S300" si="82">IF(OR($B269=0,R269=0),"",R269/$B269)</f>
        <v/>
      </c>
      <c r="U269" s="578" t="str">
        <f t="shared" ref="U269:U300" si="83">IF(OR($B269=0,T269=0),"",T269/$B269)</f>
        <v/>
      </c>
      <c r="W269" s="578" t="str">
        <f t="shared" ref="W269:W300" si="84">IF(OR($B269=0,V269=0),"",V269/$B269)</f>
        <v/>
      </c>
      <c r="Y269" s="578" t="str">
        <f t="shared" ref="Y269:Y300" si="85">IF(OR($B269=0,X269=0),"",X269/$B269)</f>
        <v/>
      </c>
      <c r="AA269" s="578" t="str">
        <f t="shared" ref="AA269:AA300" si="86">IF(OR($B269=0,Z269=0),"",Z269/$B269)</f>
        <v/>
      </c>
      <c r="AC269" s="578" t="str">
        <f t="shared" ref="AC269:AC300" si="87">IF(OR($B269=0,AB269=0),"",AB269/$B269)</f>
        <v/>
      </c>
      <c r="AE269" s="578" t="str">
        <f t="shared" ref="AE269:AE300" si="88">IF(OR($B269=0,AD269=0),"",AD269/$B269)</f>
        <v/>
      </c>
      <c r="AG269" s="578" t="str">
        <f t="shared" ref="AG269:AG300" si="89">IF(OR($B269=0,AF269=0),"",AF269/$B269)</f>
        <v/>
      </c>
      <c r="AI269" s="578" t="str">
        <f t="shared" ref="AI269:AI300" si="90">IF(OR($B269=0,AH269=0),"",AH269/$B269)</f>
        <v/>
      </c>
      <c r="AK269" s="578" t="str">
        <f t="shared" ref="AK269:AK300" si="91">IF(OR($B269=0,AJ269=0),"",AJ269/$B269)</f>
        <v/>
      </c>
      <c r="AM269" s="578" t="str">
        <f t="shared" ref="AM269:AM300" si="92">IF(OR($B269=0,AL269=0),"",AL269/$B269)</f>
        <v/>
      </c>
      <c r="AO269" s="578" t="str">
        <f t="shared" ref="AO269:AO300" si="93">IF(OR($B269=0,AN269=0),"",AN269/$B269)</f>
        <v/>
      </c>
      <c r="AQ269" s="578" t="str">
        <f t="shared" ref="AQ269:AQ300" si="94">IF(OR($B269=0,AP269=0),"",AP269/$B269)</f>
        <v/>
      </c>
    </row>
    <row r="270" spans="5:43" s="756" customFormat="1">
      <c r="E270" s="578" t="str">
        <f t="shared" si="76"/>
        <v/>
      </c>
      <c r="G270" s="578" t="str">
        <f t="shared" si="76"/>
        <v/>
      </c>
      <c r="I270" s="578" t="str">
        <f t="shared" si="77"/>
        <v/>
      </c>
      <c r="K270" s="578" t="str">
        <f t="shared" si="78"/>
        <v/>
      </c>
      <c r="M270" s="578" t="str">
        <f t="shared" si="79"/>
        <v/>
      </c>
      <c r="O270" s="578" t="str">
        <f t="shared" si="80"/>
        <v/>
      </c>
      <c r="Q270" s="578" t="str">
        <f t="shared" si="81"/>
        <v/>
      </c>
      <c r="S270" s="578" t="str">
        <f t="shared" si="82"/>
        <v/>
      </c>
      <c r="U270" s="578" t="str">
        <f t="shared" si="83"/>
        <v/>
      </c>
      <c r="W270" s="578" t="str">
        <f t="shared" si="84"/>
        <v/>
      </c>
      <c r="Y270" s="578" t="str">
        <f t="shared" si="85"/>
        <v/>
      </c>
      <c r="AA270" s="578" t="str">
        <f t="shared" si="86"/>
        <v/>
      </c>
      <c r="AC270" s="578" t="str">
        <f t="shared" si="87"/>
        <v/>
      </c>
      <c r="AE270" s="578" t="str">
        <f t="shared" si="88"/>
        <v/>
      </c>
      <c r="AG270" s="578" t="str">
        <f t="shared" si="89"/>
        <v/>
      </c>
      <c r="AI270" s="578" t="str">
        <f t="shared" si="90"/>
        <v/>
      </c>
      <c r="AK270" s="578" t="str">
        <f t="shared" si="91"/>
        <v/>
      </c>
      <c r="AM270" s="578" t="str">
        <f t="shared" si="92"/>
        <v/>
      </c>
      <c r="AO270" s="578" t="str">
        <f t="shared" si="93"/>
        <v/>
      </c>
      <c r="AQ270" s="578" t="str">
        <f t="shared" si="94"/>
        <v/>
      </c>
    </row>
    <row r="271" spans="5:43" s="756" customFormat="1">
      <c r="E271" s="578" t="str">
        <f t="shared" si="76"/>
        <v/>
      </c>
      <c r="G271" s="578" t="str">
        <f t="shared" si="76"/>
        <v/>
      </c>
      <c r="I271" s="578" t="str">
        <f t="shared" si="77"/>
        <v/>
      </c>
      <c r="K271" s="578" t="str">
        <f t="shared" si="78"/>
        <v/>
      </c>
      <c r="M271" s="578" t="str">
        <f t="shared" si="79"/>
        <v/>
      </c>
      <c r="O271" s="578" t="str">
        <f t="shared" si="80"/>
        <v/>
      </c>
      <c r="Q271" s="578" t="str">
        <f t="shared" si="81"/>
        <v/>
      </c>
      <c r="S271" s="578" t="str">
        <f t="shared" si="82"/>
        <v/>
      </c>
      <c r="U271" s="578" t="str">
        <f t="shared" si="83"/>
        <v/>
      </c>
      <c r="W271" s="578" t="str">
        <f t="shared" si="84"/>
        <v/>
      </c>
      <c r="Y271" s="578" t="str">
        <f t="shared" si="85"/>
        <v/>
      </c>
      <c r="AA271" s="578" t="str">
        <f t="shared" si="86"/>
        <v/>
      </c>
      <c r="AC271" s="578" t="str">
        <f t="shared" si="87"/>
        <v/>
      </c>
      <c r="AE271" s="578" t="str">
        <f t="shared" si="88"/>
        <v/>
      </c>
      <c r="AG271" s="578" t="str">
        <f t="shared" si="89"/>
        <v/>
      </c>
      <c r="AI271" s="578" t="str">
        <f t="shared" si="90"/>
        <v/>
      </c>
      <c r="AK271" s="578" t="str">
        <f t="shared" si="91"/>
        <v/>
      </c>
      <c r="AM271" s="578" t="str">
        <f t="shared" si="92"/>
        <v/>
      </c>
      <c r="AO271" s="578" t="str">
        <f t="shared" si="93"/>
        <v/>
      </c>
      <c r="AQ271" s="578" t="str">
        <f t="shared" si="94"/>
        <v/>
      </c>
    </row>
    <row r="272" spans="5:43" s="756" customFormat="1">
      <c r="E272" s="578" t="str">
        <f t="shared" si="76"/>
        <v/>
      </c>
      <c r="G272" s="578" t="str">
        <f t="shared" si="76"/>
        <v/>
      </c>
      <c r="I272" s="578" t="str">
        <f t="shared" si="77"/>
        <v/>
      </c>
      <c r="K272" s="578" t="str">
        <f t="shared" si="78"/>
        <v/>
      </c>
      <c r="M272" s="578" t="str">
        <f t="shared" si="79"/>
        <v/>
      </c>
      <c r="O272" s="578" t="str">
        <f t="shared" si="80"/>
        <v/>
      </c>
      <c r="Q272" s="578" t="str">
        <f t="shared" si="81"/>
        <v/>
      </c>
      <c r="S272" s="578" t="str">
        <f t="shared" si="82"/>
        <v/>
      </c>
      <c r="U272" s="578" t="str">
        <f t="shared" si="83"/>
        <v/>
      </c>
      <c r="W272" s="578" t="str">
        <f t="shared" si="84"/>
        <v/>
      </c>
      <c r="Y272" s="578" t="str">
        <f t="shared" si="85"/>
        <v/>
      </c>
      <c r="AA272" s="578" t="str">
        <f t="shared" si="86"/>
        <v/>
      </c>
      <c r="AC272" s="578" t="str">
        <f t="shared" si="87"/>
        <v/>
      </c>
      <c r="AE272" s="578" t="str">
        <f t="shared" si="88"/>
        <v/>
      </c>
      <c r="AG272" s="578" t="str">
        <f t="shared" si="89"/>
        <v/>
      </c>
      <c r="AI272" s="578" t="str">
        <f t="shared" si="90"/>
        <v/>
      </c>
      <c r="AK272" s="578" t="str">
        <f t="shared" si="91"/>
        <v/>
      </c>
      <c r="AM272" s="578" t="str">
        <f t="shared" si="92"/>
        <v/>
      </c>
      <c r="AO272" s="578" t="str">
        <f t="shared" si="93"/>
        <v/>
      </c>
      <c r="AQ272" s="578" t="str">
        <f t="shared" si="94"/>
        <v/>
      </c>
    </row>
    <row r="273" spans="5:43" s="756" customFormat="1">
      <c r="E273" s="578" t="str">
        <f t="shared" si="76"/>
        <v/>
      </c>
      <c r="G273" s="578" t="str">
        <f t="shared" si="76"/>
        <v/>
      </c>
      <c r="I273" s="578" t="str">
        <f t="shared" si="77"/>
        <v/>
      </c>
      <c r="K273" s="578" t="str">
        <f t="shared" si="78"/>
        <v/>
      </c>
      <c r="M273" s="578" t="str">
        <f t="shared" si="79"/>
        <v/>
      </c>
      <c r="O273" s="578" t="str">
        <f t="shared" si="80"/>
        <v/>
      </c>
      <c r="Q273" s="578" t="str">
        <f t="shared" si="81"/>
        <v/>
      </c>
      <c r="S273" s="578" t="str">
        <f t="shared" si="82"/>
        <v/>
      </c>
      <c r="U273" s="578" t="str">
        <f t="shared" si="83"/>
        <v/>
      </c>
      <c r="W273" s="578" t="str">
        <f t="shared" si="84"/>
        <v/>
      </c>
      <c r="Y273" s="578" t="str">
        <f t="shared" si="85"/>
        <v/>
      </c>
      <c r="AA273" s="578" t="str">
        <f t="shared" si="86"/>
        <v/>
      </c>
      <c r="AC273" s="578" t="str">
        <f t="shared" si="87"/>
        <v/>
      </c>
      <c r="AE273" s="578" t="str">
        <f t="shared" si="88"/>
        <v/>
      </c>
      <c r="AG273" s="578" t="str">
        <f t="shared" si="89"/>
        <v/>
      </c>
      <c r="AI273" s="578" t="str">
        <f t="shared" si="90"/>
        <v/>
      </c>
      <c r="AK273" s="578" t="str">
        <f t="shared" si="91"/>
        <v/>
      </c>
      <c r="AM273" s="578" t="str">
        <f t="shared" si="92"/>
        <v/>
      </c>
      <c r="AO273" s="578" t="str">
        <f t="shared" si="93"/>
        <v/>
      </c>
      <c r="AQ273" s="578" t="str">
        <f t="shared" si="94"/>
        <v/>
      </c>
    </row>
    <row r="274" spans="5:43" s="756" customFormat="1">
      <c r="E274" s="578" t="str">
        <f t="shared" si="76"/>
        <v/>
      </c>
      <c r="G274" s="578" t="str">
        <f t="shared" si="76"/>
        <v/>
      </c>
      <c r="I274" s="578" t="str">
        <f t="shared" si="77"/>
        <v/>
      </c>
      <c r="K274" s="578" t="str">
        <f t="shared" si="78"/>
        <v/>
      </c>
      <c r="M274" s="578" t="str">
        <f t="shared" si="79"/>
        <v/>
      </c>
      <c r="O274" s="578" t="str">
        <f t="shared" si="80"/>
        <v/>
      </c>
      <c r="Q274" s="578" t="str">
        <f t="shared" si="81"/>
        <v/>
      </c>
      <c r="S274" s="578" t="str">
        <f t="shared" si="82"/>
        <v/>
      </c>
      <c r="U274" s="578" t="str">
        <f t="shared" si="83"/>
        <v/>
      </c>
      <c r="W274" s="578" t="str">
        <f t="shared" si="84"/>
        <v/>
      </c>
      <c r="Y274" s="578" t="str">
        <f t="shared" si="85"/>
        <v/>
      </c>
      <c r="AA274" s="578" t="str">
        <f t="shared" si="86"/>
        <v/>
      </c>
      <c r="AC274" s="578" t="str">
        <f t="shared" si="87"/>
        <v/>
      </c>
      <c r="AE274" s="578" t="str">
        <f t="shared" si="88"/>
        <v/>
      </c>
      <c r="AG274" s="578" t="str">
        <f t="shared" si="89"/>
        <v/>
      </c>
      <c r="AI274" s="578" t="str">
        <f t="shared" si="90"/>
        <v/>
      </c>
      <c r="AK274" s="578" t="str">
        <f t="shared" si="91"/>
        <v/>
      </c>
      <c r="AM274" s="578" t="str">
        <f t="shared" si="92"/>
        <v/>
      </c>
      <c r="AO274" s="578" t="str">
        <f t="shared" si="93"/>
        <v/>
      </c>
      <c r="AQ274" s="578" t="str">
        <f t="shared" si="94"/>
        <v/>
      </c>
    </row>
    <row r="275" spans="5:43" s="756" customFormat="1">
      <c r="E275" s="578" t="str">
        <f t="shared" si="76"/>
        <v/>
      </c>
      <c r="G275" s="578" t="str">
        <f t="shared" si="76"/>
        <v/>
      </c>
      <c r="I275" s="578" t="str">
        <f t="shared" si="77"/>
        <v/>
      </c>
      <c r="K275" s="578" t="str">
        <f t="shared" si="78"/>
        <v/>
      </c>
      <c r="M275" s="578" t="str">
        <f t="shared" si="79"/>
        <v/>
      </c>
      <c r="O275" s="578" t="str">
        <f t="shared" si="80"/>
        <v/>
      </c>
      <c r="Q275" s="578" t="str">
        <f t="shared" si="81"/>
        <v/>
      </c>
      <c r="S275" s="578" t="str">
        <f t="shared" si="82"/>
        <v/>
      </c>
      <c r="U275" s="578" t="str">
        <f t="shared" si="83"/>
        <v/>
      </c>
      <c r="W275" s="578" t="str">
        <f t="shared" si="84"/>
        <v/>
      </c>
      <c r="Y275" s="578" t="str">
        <f t="shared" si="85"/>
        <v/>
      </c>
      <c r="AA275" s="578" t="str">
        <f t="shared" si="86"/>
        <v/>
      </c>
      <c r="AC275" s="578" t="str">
        <f t="shared" si="87"/>
        <v/>
      </c>
      <c r="AE275" s="578" t="str">
        <f t="shared" si="88"/>
        <v/>
      </c>
      <c r="AG275" s="578" t="str">
        <f t="shared" si="89"/>
        <v/>
      </c>
      <c r="AI275" s="578" t="str">
        <f t="shared" si="90"/>
        <v/>
      </c>
      <c r="AK275" s="578" t="str">
        <f t="shared" si="91"/>
        <v/>
      </c>
      <c r="AM275" s="578" t="str">
        <f t="shared" si="92"/>
        <v/>
      </c>
      <c r="AO275" s="578" t="str">
        <f t="shared" si="93"/>
        <v/>
      </c>
      <c r="AQ275" s="578" t="str">
        <f t="shared" si="94"/>
        <v/>
      </c>
    </row>
    <row r="276" spans="5:43" s="756" customFormat="1">
      <c r="E276" s="578" t="str">
        <f t="shared" si="76"/>
        <v/>
      </c>
      <c r="G276" s="578" t="str">
        <f t="shared" si="76"/>
        <v/>
      </c>
      <c r="I276" s="578" t="str">
        <f t="shared" si="77"/>
        <v/>
      </c>
      <c r="K276" s="578" t="str">
        <f t="shared" si="78"/>
        <v/>
      </c>
      <c r="M276" s="578" t="str">
        <f t="shared" si="79"/>
        <v/>
      </c>
      <c r="O276" s="578" t="str">
        <f t="shared" si="80"/>
        <v/>
      </c>
      <c r="Q276" s="578" t="str">
        <f t="shared" si="81"/>
        <v/>
      </c>
      <c r="S276" s="578" t="str">
        <f t="shared" si="82"/>
        <v/>
      </c>
      <c r="U276" s="578" t="str">
        <f t="shared" si="83"/>
        <v/>
      </c>
      <c r="W276" s="578" t="str">
        <f t="shared" si="84"/>
        <v/>
      </c>
      <c r="Y276" s="578" t="str">
        <f t="shared" si="85"/>
        <v/>
      </c>
      <c r="AA276" s="578" t="str">
        <f t="shared" si="86"/>
        <v/>
      </c>
      <c r="AC276" s="578" t="str">
        <f t="shared" si="87"/>
        <v/>
      </c>
      <c r="AE276" s="578" t="str">
        <f t="shared" si="88"/>
        <v/>
      </c>
      <c r="AG276" s="578" t="str">
        <f t="shared" si="89"/>
        <v/>
      </c>
      <c r="AI276" s="578" t="str">
        <f t="shared" si="90"/>
        <v/>
      </c>
      <c r="AK276" s="578" t="str">
        <f t="shared" si="91"/>
        <v/>
      </c>
      <c r="AM276" s="578" t="str">
        <f t="shared" si="92"/>
        <v/>
      </c>
      <c r="AO276" s="578" t="str">
        <f t="shared" si="93"/>
        <v/>
      </c>
      <c r="AQ276" s="578" t="str">
        <f t="shared" si="94"/>
        <v/>
      </c>
    </row>
    <row r="277" spans="5:43" s="756" customFormat="1">
      <c r="E277" s="578" t="str">
        <f t="shared" si="76"/>
        <v/>
      </c>
      <c r="G277" s="578" t="str">
        <f t="shared" si="76"/>
        <v/>
      </c>
      <c r="I277" s="578" t="str">
        <f t="shared" si="77"/>
        <v/>
      </c>
      <c r="K277" s="578" t="str">
        <f t="shared" si="78"/>
        <v/>
      </c>
      <c r="M277" s="578" t="str">
        <f t="shared" si="79"/>
        <v/>
      </c>
      <c r="O277" s="578" t="str">
        <f t="shared" si="80"/>
        <v/>
      </c>
      <c r="Q277" s="578" t="str">
        <f t="shared" si="81"/>
        <v/>
      </c>
      <c r="S277" s="578" t="str">
        <f t="shared" si="82"/>
        <v/>
      </c>
      <c r="U277" s="578" t="str">
        <f t="shared" si="83"/>
        <v/>
      </c>
      <c r="W277" s="578" t="str">
        <f t="shared" si="84"/>
        <v/>
      </c>
      <c r="Y277" s="578" t="str">
        <f t="shared" si="85"/>
        <v/>
      </c>
      <c r="AA277" s="578" t="str">
        <f t="shared" si="86"/>
        <v/>
      </c>
      <c r="AC277" s="578" t="str">
        <f t="shared" si="87"/>
        <v/>
      </c>
      <c r="AE277" s="578" t="str">
        <f t="shared" si="88"/>
        <v/>
      </c>
      <c r="AG277" s="578" t="str">
        <f t="shared" si="89"/>
        <v/>
      </c>
      <c r="AI277" s="578" t="str">
        <f t="shared" si="90"/>
        <v/>
      </c>
      <c r="AK277" s="578" t="str">
        <f t="shared" si="91"/>
        <v/>
      </c>
      <c r="AM277" s="578" t="str">
        <f t="shared" si="92"/>
        <v/>
      </c>
      <c r="AO277" s="578" t="str">
        <f t="shared" si="93"/>
        <v/>
      </c>
      <c r="AQ277" s="578" t="str">
        <f t="shared" si="94"/>
        <v/>
      </c>
    </row>
    <row r="278" spans="5:43" s="756" customFormat="1">
      <c r="E278" s="578" t="str">
        <f t="shared" si="76"/>
        <v/>
      </c>
      <c r="G278" s="578" t="str">
        <f t="shared" si="76"/>
        <v/>
      </c>
      <c r="I278" s="578" t="str">
        <f t="shared" si="77"/>
        <v/>
      </c>
      <c r="K278" s="578" t="str">
        <f t="shared" si="78"/>
        <v/>
      </c>
      <c r="M278" s="578" t="str">
        <f t="shared" si="79"/>
        <v/>
      </c>
      <c r="O278" s="578" t="str">
        <f t="shared" si="80"/>
        <v/>
      </c>
      <c r="Q278" s="578" t="str">
        <f t="shared" si="81"/>
        <v/>
      </c>
      <c r="S278" s="578" t="str">
        <f t="shared" si="82"/>
        <v/>
      </c>
      <c r="U278" s="578" t="str">
        <f t="shared" si="83"/>
        <v/>
      </c>
      <c r="W278" s="578" t="str">
        <f t="shared" si="84"/>
        <v/>
      </c>
      <c r="Y278" s="578" t="str">
        <f t="shared" si="85"/>
        <v/>
      </c>
      <c r="AA278" s="578" t="str">
        <f t="shared" si="86"/>
        <v/>
      </c>
      <c r="AC278" s="578" t="str">
        <f t="shared" si="87"/>
        <v/>
      </c>
      <c r="AE278" s="578" t="str">
        <f t="shared" si="88"/>
        <v/>
      </c>
      <c r="AG278" s="578" t="str">
        <f t="shared" si="89"/>
        <v/>
      </c>
      <c r="AI278" s="578" t="str">
        <f t="shared" si="90"/>
        <v/>
      </c>
      <c r="AK278" s="578" t="str">
        <f t="shared" si="91"/>
        <v/>
      </c>
      <c r="AM278" s="578" t="str">
        <f t="shared" si="92"/>
        <v/>
      </c>
      <c r="AO278" s="578" t="str">
        <f t="shared" si="93"/>
        <v/>
      </c>
      <c r="AQ278" s="578" t="str">
        <f t="shared" si="94"/>
        <v/>
      </c>
    </row>
    <row r="279" spans="5:43" s="756" customFormat="1">
      <c r="E279" s="578" t="str">
        <f t="shared" si="76"/>
        <v/>
      </c>
      <c r="G279" s="578" t="str">
        <f t="shared" si="76"/>
        <v/>
      </c>
      <c r="I279" s="578" t="str">
        <f t="shared" si="77"/>
        <v/>
      </c>
      <c r="K279" s="578" t="str">
        <f t="shared" si="78"/>
        <v/>
      </c>
      <c r="M279" s="578" t="str">
        <f t="shared" si="79"/>
        <v/>
      </c>
      <c r="O279" s="578" t="str">
        <f t="shared" si="80"/>
        <v/>
      </c>
      <c r="Q279" s="578" t="str">
        <f t="shared" si="81"/>
        <v/>
      </c>
      <c r="S279" s="578" t="str">
        <f t="shared" si="82"/>
        <v/>
      </c>
      <c r="U279" s="578" t="str">
        <f t="shared" si="83"/>
        <v/>
      </c>
      <c r="W279" s="578" t="str">
        <f t="shared" si="84"/>
        <v/>
      </c>
      <c r="Y279" s="578" t="str">
        <f t="shared" si="85"/>
        <v/>
      </c>
      <c r="AA279" s="578" t="str">
        <f t="shared" si="86"/>
        <v/>
      </c>
      <c r="AC279" s="578" t="str">
        <f t="shared" si="87"/>
        <v/>
      </c>
      <c r="AE279" s="578" t="str">
        <f t="shared" si="88"/>
        <v/>
      </c>
      <c r="AG279" s="578" t="str">
        <f t="shared" si="89"/>
        <v/>
      </c>
      <c r="AI279" s="578" t="str">
        <f t="shared" si="90"/>
        <v/>
      </c>
      <c r="AK279" s="578" t="str">
        <f t="shared" si="91"/>
        <v/>
      </c>
      <c r="AM279" s="578" t="str">
        <f t="shared" si="92"/>
        <v/>
      </c>
      <c r="AO279" s="578" t="str">
        <f t="shared" si="93"/>
        <v/>
      </c>
      <c r="AQ279" s="578" t="str">
        <f t="shared" si="94"/>
        <v/>
      </c>
    </row>
    <row r="280" spans="5:43" s="756" customFormat="1">
      <c r="E280" s="578" t="str">
        <f t="shared" si="76"/>
        <v/>
      </c>
      <c r="G280" s="578" t="str">
        <f t="shared" si="76"/>
        <v/>
      </c>
      <c r="I280" s="578" t="str">
        <f t="shared" si="77"/>
        <v/>
      </c>
      <c r="K280" s="578" t="str">
        <f t="shared" si="78"/>
        <v/>
      </c>
      <c r="M280" s="578" t="str">
        <f t="shared" si="79"/>
        <v/>
      </c>
      <c r="O280" s="578" t="str">
        <f t="shared" si="80"/>
        <v/>
      </c>
      <c r="Q280" s="578" t="str">
        <f t="shared" si="81"/>
        <v/>
      </c>
      <c r="S280" s="578" t="str">
        <f t="shared" si="82"/>
        <v/>
      </c>
      <c r="U280" s="578" t="str">
        <f t="shared" si="83"/>
        <v/>
      </c>
      <c r="W280" s="578" t="str">
        <f t="shared" si="84"/>
        <v/>
      </c>
      <c r="Y280" s="578" t="str">
        <f t="shared" si="85"/>
        <v/>
      </c>
      <c r="AA280" s="578" t="str">
        <f t="shared" si="86"/>
        <v/>
      </c>
      <c r="AC280" s="578" t="str">
        <f t="shared" si="87"/>
        <v/>
      </c>
      <c r="AE280" s="578" t="str">
        <f t="shared" si="88"/>
        <v/>
      </c>
      <c r="AG280" s="578" t="str">
        <f t="shared" si="89"/>
        <v/>
      </c>
      <c r="AI280" s="578" t="str">
        <f t="shared" si="90"/>
        <v/>
      </c>
      <c r="AK280" s="578" t="str">
        <f t="shared" si="91"/>
        <v/>
      </c>
      <c r="AM280" s="578" t="str">
        <f t="shared" si="92"/>
        <v/>
      </c>
      <c r="AO280" s="578" t="str">
        <f t="shared" si="93"/>
        <v/>
      </c>
      <c r="AQ280" s="578" t="str">
        <f t="shared" si="94"/>
        <v/>
      </c>
    </row>
    <row r="281" spans="5:43" s="756" customFormat="1">
      <c r="E281" s="578" t="str">
        <f t="shared" si="76"/>
        <v/>
      </c>
      <c r="G281" s="578" t="str">
        <f t="shared" si="76"/>
        <v/>
      </c>
      <c r="I281" s="578" t="str">
        <f t="shared" si="77"/>
        <v/>
      </c>
      <c r="K281" s="578" t="str">
        <f t="shared" si="78"/>
        <v/>
      </c>
      <c r="M281" s="578" t="str">
        <f t="shared" si="79"/>
        <v/>
      </c>
      <c r="O281" s="578" t="str">
        <f t="shared" si="80"/>
        <v/>
      </c>
      <c r="Q281" s="578" t="str">
        <f t="shared" si="81"/>
        <v/>
      </c>
      <c r="S281" s="578" t="str">
        <f t="shared" si="82"/>
        <v/>
      </c>
      <c r="U281" s="578" t="str">
        <f t="shared" si="83"/>
        <v/>
      </c>
      <c r="W281" s="578" t="str">
        <f t="shared" si="84"/>
        <v/>
      </c>
      <c r="Y281" s="578" t="str">
        <f t="shared" si="85"/>
        <v/>
      </c>
      <c r="AA281" s="578" t="str">
        <f t="shared" si="86"/>
        <v/>
      </c>
      <c r="AC281" s="578" t="str">
        <f t="shared" si="87"/>
        <v/>
      </c>
      <c r="AE281" s="578" t="str">
        <f t="shared" si="88"/>
        <v/>
      </c>
      <c r="AG281" s="578" t="str">
        <f t="shared" si="89"/>
        <v/>
      </c>
      <c r="AI281" s="578" t="str">
        <f t="shared" si="90"/>
        <v/>
      </c>
      <c r="AK281" s="578" t="str">
        <f t="shared" si="91"/>
        <v/>
      </c>
      <c r="AM281" s="578" t="str">
        <f t="shared" si="92"/>
        <v/>
      </c>
      <c r="AO281" s="578" t="str">
        <f t="shared" si="93"/>
        <v/>
      </c>
      <c r="AQ281" s="578" t="str">
        <f t="shared" si="94"/>
        <v/>
      </c>
    </row>
    <row r="282" spans="5:43" s="756" customFormat="1">
      <c r="E282" s="578" t="str">
        <f t="shared" si="76"/>
        <v/>
      </c>
      <c r="G282" s="578" t="str">
        <f t="shared" si="76"/>
        <v/>
      </c>
      <c r="I282" s="578" t="str">
        <f t="shared" si="77"/>
        <v/>
      </c>
      <c r="K282" s="578" t="str">
        <f t="shared" si="78"/>
        <v/>
      </c>
      <c r="M282" s="578" t="str">
        <f t="shared" si="79"/>
        <v/>
      </c>
      <c r="O282" s="578" t="str">
        <f t="shared" si="80"/>
        <v/>
      </c>
      <c r="Q282" s="578" t="str">
        <f t="shared" si="81"/>
        <v/>
      </c>
      <c r="S282" s="578" t="str">
        <f t="shared" si="82"/>
        <v/>
      </c>
      <c r="U282" s="578" t="str">
        <f t="shared" si="83"/>
        <v/>
      </c>
      <c r="W282" s="578" t="str">
        <f t="shared" si="84"/>
        <v/>
      </c>
      <c r="Y282" s="578" t="str">
        <f t="shared" si="85"/>
        <v/>
      </c>
      <c r="AA282" s="578" t="str">
        <f t="shared" si="86"/>
        <v/>
      </c>
      <c r="AC282" s="578" t="str">
        <f t="shared" si="87"/>
        <v/>
      </c>
      <c r="AE282" s="578" t="str">
        <f t="shared" si="88"/>
        <v/>
      </c>
      <c r="AG282" s="578" t="str">
        <f t="shared" si="89"/>
        <v/>
      </c>
      <c r="AI282" s="578" t="str">
        <f t="shared" si="90"/>
        <v/>
      </c>
      <c r="AK282" s="578" t="str">
        <f t="shared" si="91"/>
        <v/>
      </c>
      <c r="AM282" s="578" t="str">
        <f t="shared" si="92"/>
        <v/>
      </c>
      <c r="AO282" s="578" t="str">
        <f t="shared" si="93"/>
        <v/>
      </c>
      <c r="AQ282" s="578" t="str">
        <f t="shared" si="94"/>
        <v/>
      </c>
    </row>
    <row r="283" spans="5:43" s="756" customFormat="1">
      <c r="E283" s="578" t="str">
        <f t="shared" si="76"/>
        <v/>
      </c>
      <c r="G283" s="578" t="str">
        <f t="shared" si="76"/>
        <v/>
      </c>
      <c r="I283" s="578" t="str">
        <f t="shared" si="77"/>
        <v/>
      </c>
      <c r="K283" s="578" t="str">
        <f t="shared" si="78"/>
        <v/>
      </c>
      <c r="M283" s="578" t="str">
        <f t="shared" si="79"/>
        <v/>
      </c>
      <c r="O283" s="578" t="str">
        <f t="shared" si="80"/>
        <v/>
      </c>
      <c r="Q283" s="578" t="str">
        <f t="shared" si="81"/>
        <v/>
      </c>
      <c r="S283" s="578" t="str">
        <f t="shared" si="82"/>
        <v/>
      </c>
      <c r="U283" s="578" t="str">
        <f t="shared" si="83"/>
        <v/>
      </c>
      <c r="W283" s="578" t="str">
        <f t="shared" si="84"/>
        <v/>
      </c>
      <c r="Y283" s="578" t="str">
        <f t="shared" si="85"/>
        <v/>
      </c>
      <c r="AA283" s="578" t="str">
        <f t="shared" si="86"/>
        <v/>
      </c>
      <c r="AC283" s="578" t="str">
        <f t="shared" si="87"/>
        <v/>
      </c>
      <c r="AE283" s="578" t="str">
        <f t="shared" si="88"/>
        <v/>
      </c>
      <c r="AG283" s="578" t="str">
        <f t="shared" si="89"/>
        <v/>
      </c>
      <c r="AI283" s="578" t="str">
        <f t="shared" si="90"/>
        <v/>
      </c>
      <c r="AK283" s="578" t="str">
        <f t="shared" si="91"/>
        <v/>
      </c>
      <c r="AM283" s="578" t="str">
        <f t="shared" si="92"/>
        <v/>
      </c>
      <c r="AO283" s="578" t="str">
        <f t="shared" si="93"/>
        <v/>
      </c>
      <c r="AQ283" s="578" t="str">
        <f t="shared" si="94"/>
        <v/>
      </c>
    </row>
    <row r="284" spans="5:43" s="756" customFormat="1">
      <c r="E284" s="578" t="str">
        <f t="shared" si="76"/>
        <v/>
      </c>
      <c r="G284" s="578" t="str">
        <f t="shared" si="76"/>
        <v/>
      </c>
      <c r="I284" s="578" t="str">
        <f t="shared" si="77"/>
        <v/>
      </c>
      <c r="K284" s="578" t="str">
        <f t="shared" si="78"/>
        <v/>
      </c>
      <c r="M284" s="578" t="str">
        <f t="shared" si="79"/>
        <v/>
      </c>
      <c r="O284" s="578" t="str">
        <f t="shared" si="80"/>
        <v/>
      </c>
      <c r="Q284" s="578" t="str">
        <f t="shared" si="81"/>
        <v/>
      </c>
      <c r="S284" s="578" t="str">
        <f t="shared" si="82"/>
        <v/>
      </c>
      <c r="U284" s="578" t="str">
        <f t="shared" si="83"/>
        <v/>
      </c>
      <c r="W284" s="578" t="str">
        <f t="shared" si="84"/>
        <v/>
      </c>
      <c r="Y284" s="578" t="str">
        <f t="shared" si="85"/>
        <v/>
      </c>
      <c r="AA284" s="578" t="str">
        <f t="shared" si="86"/>
        <v/>
      </c>
      <c r="AC284" s="578" t="str">
        <f t="shared" si="87"/>
        <v/>
      </c>
      <c r="AE284" s="578" t="str">
        <f t="shared" si="88"/>
        <v/>
      </c>
      <c r="AG284" s="578" t="str">
        <f t="shared" si="89"/>
        <v/>
      </c>
      <c r="AI284" s="578" t="str">
        <f t="shared" si="90"/>
        <v/>
      </c>
      <c r="AK284" s="578" t="str">
        <f t="shared" si="91"/>
        <v/>
      </c>
      <c r="AM284" s="578" t="str">
        <f t="shared" si="92"/>
        <v/>
      </c>
      <c r="AO284" s="578" t="str">
        <f t="shared" si="93"/>
        <v/>
      </c>
      <c r="AQ284" s="578" t="str">
        <f t="shared" si="94"/>
        <v/>
      </c>
    </row>
    <row r="285" spans="5:43" s="756" customFormat="1">
      <c r="E285" s="578" t="str">
        <f t="shared" si="76"/>
        <v/>
      </c>
      <c r="G285" s="578" t="str">
        <f t="shared" si="76"/>
        <v/>
      </c>
      <c r="I285" s="578" t="str">
        <f t="shared" si="77"/>
        <v/>
      </c>
      <c r="K285" s="578" t="str">
        <f t="shared" si="78"/>
        <v/>
      </c>
      <c r="M285" s="578" t="str">
        <f t="shared" si="79"/>
        <v/>
      </c>
      <c r="O285" s="578" t="str">
        <f t="shared" si="80"/>
        <v/>
      </c>
      <c r="Q285" s="578" t="str">
        <f t="shared" si="81"/>
        <v/>
      </c>
      <c r="S285" s="578" t="str">
        <f t="shared" si="82"/>
        <v/>
      </c>
      <c r="U285" s="578" t="str">
        <f t="shared" si="83"/>
        <v/>
      </c>
      <c r="W285" s="578" t="str">
        <f t="shared" si="84"/>
        <v/>
      </c>
      <c r="Y285" s="578" t="str">
        <f t="shared" si="85"/>
        <v/>
      </c>
      <c r="AA285" s="578" t="str">
        <f t="shared" si="86"/>
        <v/>
      </c>
      <c r="AC285" s="578" t="str">
        <f t="shared" si="87"/>
        <v/>
      </c>
      <c r="AE285" s="578" t="str">
        <f t="shared" si="88"/>
        <v/>
      </c>
      <c r="AG285" s="578" t="str">
        <f t="shared" si="89"/>
        <v/>
      </c>
      <c r="AI285" s="578" t="str">
        <f t="shared" si="90"/>
        <v/>
      </c>
      <c r="AK285" s="578" t="str">
        <f t="shared" si="91"/>
        <v/>
      </c>
      <c r="AM285" s="578" t="str">
        <f t="shared" si="92"/>
        <v/>
      </c>
      <c r="AO285" s="578" t="str">
        <f t="shared" si="93"/>
        <v/>
      </c>
      <c r="AQ285" s="578" t="str">
        <f t="shared" si="94"/>
        <v/>
      </c>
    </row>
    <row r="286" spans="5:43" s="756" customFormat="1">
      <c r="E286" s="578" t="str">
        <f t="shared" si="76"/>
        <v/>
      </c>
      <c r="G286" s="578" t="str">
        <f t="shared" si="76"/>
        <v/>
      </c>
      <c r="I286" s="578" t="str">
        <f t="shared" si="77"/>
        <v/>
      </c>
      <c r="K286" s="578" t="str">
        <f t="shared" si="78"/>
        <v/>
      </c>
      <c r="M286" s="578" t="str">
        <f t="shared" si="79"/>
        <v/>
      </c>
      <c r="O286" s="578" t="str">
        <f t="shared" si="80"/>
        <v/>
      </c>
      <c r="Q286" s="578" t="str">
        <f t="shared" si="81"/>
        <v/>
      </c>
      <c r="S286" s="578" t="str">
        <f t="shared" si="82"/>
        <v/>
      </c>
      <c r="U286" s="578" t="str">
        <f t="shared" si="83"/>
        <v/>
      </c>
      <c r="W286" s="578" t="str">
        <f t="shared" si="84"/>
        <v/>
      </c>
      <c r="Y286" s="578" t="str">
        <f t="shared" si="85"/>
        <v/>
      </c>
      <c r="AA286" s="578" t="str">
        <f t="shared" si="86"/>
        <v/>
      </c>
      <c r="AC286" s="578" t="str">
        <f t="shared" si="87"/>
        <v/>
      </c>
      <c r="AE286" s="578" t="str">
        <f t="shared" si="88"/>
        <v/>
      </c>
      <c r="AG286" s="578" t="str">
        <f t="shared" si="89"/>
        <v/>
      </c>
      <c r="AI286" s="578" t="str">
        <f t="shared" si="90"/>
        <v/>
      </c>
      <c r="AK286" s="578" t="str">
        <f t="shared" si="91"/>
        <v/>
      </c>
      <c r="AM286" s="578" t="str">
        <f t="shared" si="92"/>
        <v/>
      </c>
      <c r="AO286" s="578" t="str">
        <f t="shared" si="93"/>
        <v/>
      </c>
      <c r="AQ286" s="578" t="str">
        <f t="shared" si="94"/>
        <v/>
      </c>
    </row>
    <row r="287" spans="5:43" s="756" customFormat="1">
      <c r="E287" s="578" t="str">
        <f t="shared" si="76"/>
        <v/>
      </c>
      <c r="G287" s="578" t="str">
        <f t="shared" si="76"/>
        <v/>
      </c>
      <c r="I287" s="578" t="str">
        <f t="shared" si="77"/>
        <v/>
      </c>
      <c r="K287" s="578" t="str">
        <f t="shared" si="78"/>
        <v/>
      </c>
      <c r="M287" s="578" t="str">
        <f t="shared" si="79"/>
        <v/>
      </c>
      <c r="O287" s="578" t="str">
        <f t="shared" si="80"/>
        <v/>
      </c>
      <c r="Q287" s="578" t="str">
        <f t="shared" si="81"/>
        <v/>
      </c>
      <c r="S287" s="578" t="str">
        <f t="shared" si="82"/>
        <v/>
      </c>
      <c r="U287" s="578" t="str">
        <f t="shared" si="83"/>
        <v/>
      </c>
      <c r="W287" s="578" t="str">
        <f t="shared" si="84"/>
        <v/>
      </c>
      <c r="Y287" s="578" t="str">
        <f t="shared" si="85"/>
        <v/>
      </c>
      <c r="AA287" s="578" t="str">
        <f t="shared" si="86"/>
        <v/>
      </c>
      <c r="AC287" s="578" t="str">
        <f t="shared" si="87"/>
        <v/>
      </c>
      <c r="AE287" s="578" t="str">
        <f t="shared" si="88"/>
        <v/>
      </c>
      <c r="AG287" s="578" t="str">
        <f t="shared" si="89"/>
        <v/>
      </c>
      <c r="AI287" s="578" t="str">
        <f t="shared" si="90"/>
        <v/>
      </c>
      <c r="AK287" s="578" t="str">
        <f t="shared" si="91"/>
        <v/>
      </c>
      <c r="AM287" s="578" t="str">
        <f t="shared" si="92"/>
        <v/>
      </c>
      <c r="AO287" s="578" t="str">
        <f t="shared" si="93"/>
        <v/>
      </c>
      <c r="AQ287" s="578" t="str">
        <f t="shared" si="94"/>
        <v/>
      </c>
    </row>
    <row r="288" spans="5:43" s="756" customFormat="1">
      <c r="E288" s="578" t="str">
        <f t="shared" si="76"/>
        <v/>
      </c>
      <c r="G288" s="578" t="str">
        <f t="shared" si="76"/>
        <v/>
      </c>
      <c r="I288" s="578" t="str">
        <f t="shared" si="77"/>
        <v/>
      </c>
      <c r="K288" s="578" t="str">
        <f t="shared" si="78"/>
        <v/>
      </c>
      <c r="M288" s="578" t="str">
        <f t="shared" si="79"/>
        <v/>
      </c>
      <c r="O288" s="578" t="str">
        <f t="shared" si="80"/>
        <v/>
      </c>
      <c r="Q288" s="578" t="str">
        <f t="shared" si="81"/>
        <v/>
      </c>
      <c r="S288" s="578" t="str">
        <f t="shared" si="82"/>
        <v/>
      </c>
      <c r="U288" s="578" t="str">
        <f t="shared" si="83"/>
        <v/>
      </c>
      <c r="W288" s="578" t="str">
        <f t="shared" si="84"/>
        <v/>
      </c>
      <c r="Y288" s="578" t="str">
        <f t="shared" si="85"/>
        <v/>
      </c>
      <c r="AA288" s="578" t="str">
        <f t="shared" si="86"/>
        <v/>
      </c>
      <c r="AC288" s="578" t="str">
        <f t="shared" si="87"/>
        <v/>
      </c>
      <c r="AE288" s="578" t="str">
        <f t="shared" si="88"/>
        <v/>
      </c>
      <c r="AG288" s="578" t="str">
        <f t="shared" si="89"/>
        <v/>
      </c>
      <c r="AI288" s="578" t="str">
        <f t="shared" si="90"/>
        <v/>
      </c>
      <c r="AK288" s="578" t="str">
        <f t="shared" si="91"/>
        <v/>
      </c>
      <c r="AM288" s="578" t="str">
        <f t="shared" si="92"/>
        <v/>
      </c>
      <c r="AO288" s="578" t="str">
        <f t="shared" si="93"/>
        <v/>
      </c>
      <c r="AQ288" s="578" t="str">
        <f t="shared" si="94"/>
        <v/>
      </c>
    </row>
    <row r="289" spans="5:43" s="756" customFormat="1">
      <c r="E289" s="578" t="str">
        <f t="shared" si="76"/>
        <v/>
      </c>
      <c r="G289" s="578" t="str">
        <f t="shared" si="76"/>
        <v/>
      </c>
      <c r="I289" s="578" t="str">
        <f t="shared" si="77"/>
        <v/>
      </c>
      <c r="K289" s="578" t="str">
        <f t="shared" si="78"/>
        <v/>
      </c>
      <c r="M289" s="578" t="str">
        <f t="shared" si="79"/>
        <v/>
      </c>
      <c r="O289" s="578" t="str">
        <f t="shared" si="80"/>
        <v/>
      </c>
      <c r="Q289" s="578" t="str">
        <f t="shared" si="81"/>
        <v/>
      </c>
      <c r="S289" s="578" t="str">
        <f t="shared" si="82"/>
        <v/>
      </c>
      <c r="U289" s="578" t="str">
        <f t="shared" si="83"/>
        <v/>
      </c>
      <c r="W289" s="578" t="str">
        <f t="shared" si="84"/>
        <v/>
      </c>
      <c r="Y289" s="578" t="str">
        <f t="shared" si="85"/>
        <v/>
      </c>
      <c r="AA289" s="578" t="str">
        <f t="shared" si="86"/>
        <v/>
      </c>
      <c r="AC289" s="578" t="str">
        <f t="shared" si="87"/>
        <v/>
      </c>
      <c r="AE289" s="578" t="str">
        <f t="shared" si="88"/>
        <v/>
      </c>
      <c r="AG289" s="578" t="str">
        <f t="shared" si="89"/>
        <v/>
      </c>
      <c r="AI289" s="578" t="str">
        <f t="shared" si="90"/>
        <v/>
      </c>
      <c r="AK289" s="578" t="str">
        <f t="shared" si="91"/>
        <v/>
      </c>
      <c r="AM289" s="578" t="str">
        <f t="shared" si="92"/>
        <v/>
      </c>
      <c r="AO289" s="578" t="str">
        <f t="shared" si="93"/>
        <v/>
      </c>
      <c r="AQ289" s="578" t="str">
        <f t="shared" si="94"/>
        <v/>
      </c>
    </row>
    <row r="290" spans="5:43" s="756" customFormat="1">
      <c r="E290" s="578" t="str">
        <f t="shared" si="76"/>
        <v/>
      </c>
      <c r="G290" s="578" t="str">
        <f t="shared" si="76"/>
        <v/>
      </c>
      <c r="I290" s="578" t="str">
        <f t="shared" si="77"/>
        <v/>
      </c>
      <c r="K290" s="578" t="str">
        <f t="shared" si="78"/>
        <v/>
      </c>
      <c r="M290" s="578" t="str">
        <f t="shared" si="79"/>
        <v/>
      </c>
      <c r="O290" s="578" t="str">
        <f t="shared" si="80"/>
        <v/>
      </c>
      <c r="Q290" s="578" t="str">
        <f t="shared" si="81"/>
        <v/>
      </c>
      <c r="S290" s="578" t="str">
        <f t="shared" si="82"/>
        <v/>
      </c>
      <c r="U290" s="578" t="str">
        <f t="shared" si="83"/>
        <v/>
      </c>
      <c r="W290" s="578" t="str">
        <f t="shared" si="84"/>
        <v/>
      </c>
      <c r="Y290" s="578" t="str">
        <f t="shared" si="85"/>
        <v/>
      </c>
      <c r="AA290" s="578" t="str">
        <f t="shared" si="86"/>
        <v/>
      </c>
      <c r="AC290" s="578" t="str">
        <f t="shared" si="87"/>
        <v/>
      </c>
      <c r="AE290" s="578" t="str">
        <f t="shared" si="88"/>
        <v/>
      </c>
      <c r="AG290" s="578" t="str">
        <f t="shared" si="89"/>
        <v/>
      </c>
      <c r="AI290" s="578" t="str">
        <f t="shared" si="90"/>
        <v/>
      </c>
      <c r="AK290" s="578" t="str">
        <f t="shared" si="91"/>
        <v/>
      </c>
      <c r="AM290" s="578" t="str">
        <f t="shared" si="92"/>
        <v/>
      </c>
      <c r="AO290" s="578" t="str">
        <f t="shared" si="93"/>
        <v/>
      </c>
      <c r="AQ290" s="578" t="str">
        <f t="shared" si="94"/>
        <v/>
      </c>
    </row>
    <row r="291" spans="5:43" s="756" customFormat="1">
      <c r="E291" s="578" t="str">
        <f t="shared" si="76"/>
        <v/>
      </c>
      <c r="G291" s="578" t="str">
        <f t="shared" si="76"/>
        <v/>
      </c>
      <c r="I291" s="578" t="str">
        <f t="shared" si="77"/>
        <v/>
      </c>
      <c r="K291" s="578" t="str">
        <f t="shared" si="78"/>
        <v/>
      </c>
      <c r="M291" s="578" t="str">
        <f t="shared" si="79"/>
        <v/>
      </c>
      <c r="O291" s="578" t="str">
        <f t="shared" si="80"/>
        <v/>
      </c>
      <c r="Q291" s="578" t="str">
        <f t="shared" si="81"/>
        <v/>
      </c>
      <c r="S291" s="578" t="str">
        <f t="shared" si="82"/>
        <v/>
      </c>
      <c r="U291" s="578" t="str">
        <f t="shared" si="83"/>
        <v/>
      </c>
      <c r="W291" s="578" t="str">
        <f t="shared" si="84"/>
        <v/>
      </c>
      <c r="Y291" s="578" t="str">
        <f t="shared" si="85"/>
        <v/>
      </c>
      <c r="AA291" s="578" t="str">
        <f t="shared" si="86"/>
        <v/>
      </c>
      <c r="AC291" s="578" t="str">
        <f t="shared" si="87"/>
        <v/>
      </c>
      <c r="AE291" s="578" t="str">
        <f t="shared" si="88"/>
        <v/>
      </c>
      <c r="AG291" s="578" t="str">
        <f t="shared" si="89"/>
        <v/>
      </c>
      <c r="AI291" s="578" t="str">
        <f t="shared" si="90"/>
        <v/>
      </c>
      <c r="AK291" s="578" t="str">
        <f t="shared" si="91"/>
        <v/>
      </c>
      <c r="AM291" s="578" t="str">
        <f t="shared" si="92"/>
        <v/>
      </c>
      <c r="AO291" s="578" t="str">
        <f t="shared" si="93"/>
        <v/>
      </c>
      <c r="AQ291" s="578" t="str">
        <f t="shared" si="94"/>
        <v/>
      </c>
    </row>
    <row r="292" spans="5:43" s="756" customFormat="1">
      <c r="E292" s="578" t="str">
        <f t="shared" si="76"/>
        <v/>
      </c>
      <c r="G292" s="578" t="str">
        <f t="shared" si="76"/>
        <v/>
      </c>
      <c r="I292" s="578" t="str">
        <f t="shared" si="77"/>
        <v/>
      </c>
      <c r="K292" s="578" t="str">
        <f t="shared" si="78"/>
        <v/>
      </c>
      <c r="M292" s="578" t="str">
        <f t="shared" si="79"/>
        <v/>
      </c>
      <c r="O292" s="578" t="str">
        <f t="shared" si="80"/>
        <v/>
      </c>
      <c r="Q292" s="578" t="str">
        <f t="shared" si="81"/>
        <v/>
      </c>
      <c r="S292" s="578" t="str">
        <f t="shared" si="82"/>
        <v/>
      </c>
      <c r="U292" s="578" t="str">
        <f t="shared" si="83"/>
        <v/>
      </c>
      <c r="W292" s="578" t="str">
        <f t="shared" si="84"/>
        <v/>
      </c>
      <c r="Y292" s="578" t="str">
        <f t="shared" si="85"/>
        <v/>
      </c>
      <c r="AA292" s="578" t="str">
        <f t="shared" si="86"/>
        <v/>
      </c>
      <c r="AC292" s="578" t="str">
        <f t="shared" si="87"/>
        <v/>
      </c>
      <c r="AE292" s="578" t="str">
        <f t="shared" si="88"/>
        <v/>
      </c>
      <c r="AG292" s="578" t="str">
        <f t="shared" si="89"/>
        <v/>
      </c>
      <c r="AI292" s="578" t="str">
        <f t="shared" si="90"/>
        <v/>
      </c>
      <c r="AK292" s="578" t="str">
        <f t="shared" si="91"/>
        <v/>
      </c>
      <c r="AM292" s="578" t="str">
        <f t="shared" si="92"/>
        <v/>
      </c>
      <c r="AO292" s="578" t="str">
        <f t="shared" si="93"/>
        <v/>
      </c>
      <c r="AQ292" s="578" t="str">
        <f t="shared" si="94"/>
        <v/>
      </c>
    </row>
    <row r="293" spans="5:43" s="756" customFormat="1">
      <c r="E293" s="578" t="str">
        <f t="shared" si="76"/>
        <v/>
      </c>
      <c r="G293" s="578" t="str">
        <f t="shared" si="76"/>
        <v/>
      </c>
      <c r="I293" s="578" t="str">
        <f t="shared" si="77"/>
        <v/>
      </c>
      <c r="K293" s="578" t="str">
        <f t="shared" si="78"/>
        <v/>
      </c>
      <c r="M293" s="578" t="str">
        <f t="shared" si="79"/>
        <v/>
      </c>
      <c r="O293" s="578" t="str">
        <f t="shared" si="80"/>
        <v/>
      </c>
      <c r="Q293" s="578" t="str">
        <f t="shared" si="81"/>
        <v/>
      </c>
      <c r="S293" s="578" t="str">
        <f t="shared" si="82"/>
        <v/>
      </c>
      <c r="U293" s="578" t="str">
        <f t="shared" si="83"/>
        <v/>
      </c>
      <c r="W293" s="578" t="str">
        <f t="shared" si="84"/>
        <v/>
      </c>
      <c r="Y293" s="578" t="str">
        <f t="shared" si="85"/>
        <v/>
      </c>
      <c r="AA293" s="578" t="str">
        <f t="shared" si="86"/>
        <v/>
      </c>
      <c r="AC293" s="578" t="str">
        <f t="shared" si="87"/>
        <v/>
      </c>
      <c r="AE293" s="578" t="str">
        <f t="shared" si="88"/>
        <v/>
      </c>
      <c r="AG293" s="578" t="str">
        <f t="shared" si="89"/>
        <v/>
      </c>
      <c r="AI293" s="578" t="str">
        <f t="shared" si="90"/>
        <v/>
      </c>
      <c r="AK293" s="578" t="str">
        <f t="shared" si="91"/>
        <v/>
      </c>
      <c r="AM293" s="578" t="str">
        <f t="shared" si="92"/>
        <v/>
      </c>
      <c r="AO293" s="578" t="str">
        <f t="shared" si="93"/>
        <v/>
      </c>
      <c r="AQ293" s="578" t="str">
        <f t="shared" si="94"/>
        <v/>
      </c>
    </row>
    <row r="294" spans="5:43" s="756" customFormat="1">
      <c r="E294" s="578" t="str">
        <f t="shared" si="76"/>
        <v/>
      </c>
      <c r="G294" s="578" t="str">
        <f t="shared" si="76"/>
        <v/>
      </c>
      <c r="I294" s="578" t="str">
        <f t="shared" si="77"/>
        <v/>
      </c>
      <c r="K294" s="578" t="str">
        <f t="shared" si="78"/>
        <v/>
      </c>
      <c r="M294" s="578" t="str">
        <f t="shared" si="79"/>
        <v/>
      </c>
      <c r="O294" s="578" t="str">
        <f t="shared" si="80"/>
        <v/>
      </c>
      <c r="Q294" s="578" t="str">
        <f t="shared" si="81"/>
        <v/>
      </c>
      <c r="S294" s="578" t="str">
        <f t="shared" si="82"/>
        <v/>
      </c>
      <c r="U294" s="578" t="str">
        <f t="shared" si="83"/>
        <v/>
      </c>
      <c r="W294" s="578" t="str">
        <f t="shared" si="84"/>
        <v/>
      </c>
      <c r="Y294" s="578" t="str">
        <f t="shared" si="85"/>
        <v/>
      </c>
      <c r="AA294" s="578" t="str">
        <f t="shared" si="86"/>
        <v/>
      </c>
      <c r="AC294" s="578" t="str">
        <f t="shared" si="87"/>
        <v/>
      </c>
      <c r="AE294" s="578" t="str">
        <f t="shared" si="88"/>
        <v/>
      </c>
      <c r="AG294" s="578" t="str">
        <f t="shared" si="89"/>
        <v/>
      </c>
      <c r="AI294" s="578" t="str">
        <f t="shared" si="90"/>
        <v/>
      </c>
      <c r="AK294" s="578" t="str">
        <f t="shared" si="91"/>
        <v/>
      </c>
      <c r="AM294" s="578" t="str">
        <f t="shared" si="92"/>
        <v/>
      </c>
      <c r="AO294" s="578" t="str">
        <f t="shared" si="93"/>
        <v/>
      </c>
      <c r="AQ294" s="578" t="str">
        <f t="shared" si="94"/>
        <v/>
      </c>
    </row>
    <row r="295" spans="5:43" s="756" customFormat="1">
      <c r="E295" s="578" t="str">
        <f t="shared" si="76"/>
        <v/>
      </c>
      <c r="G295" s="578" t="str">
        <f t="shared" si="76"/>
        <v/>
      </c>
      <c r="I295" s="578" t="str">
        <f t="shared" si="77"/>
        <v/>
      </c>
      <c r="K295" s="578" t="str">
        <f t="shared" si="78"/>
        <v/>
      </c>
      <c r="M295" s="578" t="str">
        <f t="shared" si="79"/>
        <v/>
      </c>
      <c r="O295" s="578" t="str">
        <f t="shared" si="80"/>
        <v/>
      </c>
      <c r="Q295" s="578" t="str">
        <f t="shared" si="81"/>
        <v/>
      </c>
      <c r="S295" s="578" t="str">
        <f t="shared" si="82"/>
        <v/>
      </c>
      <c r="U295" s="578" t="str">
        <f t="shared" si="83"/>
        <v/>
      </c>
      <c r="W295" s="578" t="str">
        <f t="shared" si="84"/>
        <v/>
      </c>
      <c r="Y295" s="578" t="str">
        <f t="shared" si="85"/>
        <v/>
      </c>
      <c r="AA295" s="578" t="str">
        <f t="shared" si="86"/>
        <v/>
      </c>
      <c r="AC295" s="578" t="str">
        <f t="shared" si="87"/>
        <v/>
      </c>
      <c r="AE295" s="578" t="str">
        <f t="shared" si="88"/>
        <v/>
      </c>
      <c r="AG295" s="578" t="str">
        <f t="shared" si="89"/>
        <v/>
      </c>
      <c r="AI295" s="578" t="str">
        <f t="shared" si="90"/>
        <v/>
      </c>
      <c r="AK295" s="578" t="str">
        <f t="shared" si="91"/>
        <v/>
      </c>
      <c r="AM295" s="578" t="str">
        <f t="shared" si="92"/>
        <v/>
      </c>
      <c r="AO295" s="578" t="str">
        <f t="shared" si="93"/>
        <v/>
      </c>
      <c r="AQ295" s="578" t="str">
        <f t="shared" si="94"/>
        <v/>
      </c>
    </row>
    <row r="296" spans="5:43" s="756" customFormat="1">
      <c r="E296" s="578" t="str">
        <f t="shared" si="76"/>
        <v/>
      </c>
      <c r="G296" s="578" t="str">
        <f t="shared" si="76"/>
        <v/>
      </c>
      <c r="I296" s="578" t="str">
        <f t="shared" si="77"/>
        <v/>
      </c>
      <c r="K296" s="578" t="str">
        <f t="shared" si="78"/>
        <v/>
      </c>
      <c r="M296" s="578" t="str">
        <f t="shared" si="79"/>
        <v/>
      </c>
      <c r="O296" s="578" t="str">
        <f t="shared" si="80"/>
        <v/>
      </c>
      <c r="Q296" s="578" t="str">
        <f t="shared" si="81"/>
        <v/>
      </c>
      <c r="S296" s="578" t="str">
        <f t="shared" si="82"/>
        <v/>
      </c>
      <c r="U296" s="578" t="str">
        <f t="shared" si="83"/>
        <v/>
      </c>
      <c r="W296" s="578" t="str">
        <f t="shared" si="84"/>
        <v/>
      </c>
      <c r="Y296" s="578" t="str">
        <f t="shared" si="85"/>
        <v/>
      </c>
      <c r="AA296" s="578" t="str">
        <f t="shared" si="86"/>
        <v/>
      </c>
      <c r="AC296" s="578" t="str">
        <f t="shared" si="87"/>
        <v/>
      </c>
      <c r="AE296" s="578" t="str">
        <f t="shared" si="88"/>
        <v/>
      </c>
      <c r="AG296" s="578" t="str">
        <f t="shared" si="89"/>
        <v/>
      </c>
      <c r="AI296" s="578" t="str">
        <f t="shared" si="90"/>
        <v/>
      </c>
      <c r="AK296" s="578" t="str">
        <f t="shared" si="91"/>
        <v/>
      </c>
      <c r="AM296" s="578" t="str">
        <f t="shared" si="92"/>
        <v/>
      </c>
      <c r="AO296" s="578" t="str">
        <f t="shared" si="93"/>
        <v/>
      </c>
      <c r="AQ296" s="578" t="str">
        <f t="shared" si="94"/>
        <v/>
      </c>
    </row>
    <row r="297" spans="5:43" s="756" customFormat="1">
      <c r="E297" s="578" t="str">
        <f t="shared" si="76"/>
        <v/>
      </c>
      <c r="G297" s="578" t="str">
        <f t="shared" si="76"/>
        <v/>
      </c>
      <c r="I297" s="578" t="str">
        <f t="shared" si="77"/>
        <v/>
      </c>
      <c r="K297" s="578" t="str">
        <f t="shared" si="78"/>
        <v/>
      </c>
      <c r="M297" s="578" t="str">
        <f t="shared" si="79"/>
        <v/>
      </c>
      <c r="O297" s="578" t="str">
        <f t="shared" si="80"/>
        <v/>
      </c>
      <c r="Q297" s="578" t="str">
        <f t="shared" si="81"/>
        <v/>
      </c>
      <c r="S297" s="578" t="str">
        <f t="shared" si="82"/>
        <v/>
      </c>
      <c r="U297" s="578" t="str">
        <f t="shared" si="83"/>
        <v/>
      </c>
      <c r="W297" s="578" t="str">
        <f t="shared" si="84"/>
        <v/>
      </c>
      <c r="Y297" s="578" t="str">
        <f t="shared" si="85"/>
        <v/>
      </c>
      <c r="AA297" s="578" t="str">
        <f t="shared" si="86"/>
        <v/>
      </c>
      <c r="AC297" s="578" t="str">
        <f t="shared" si="87"/>
        <v/>
      </c>
      <c r="AE297" s="578" t="str">
        <f t="shared" si="88"/>
        <v/>
      </c>
      <c r="AG297" s="578" t="str">
        <f t="shared" si="89"/>
        <v/>
      </c>
      <c r="AI297" s="578" t="str">
        <f t="shared" si="90"/>
        <v/>
      </c>
      <c r="AK297" s="578" t="str">
        <f t="shared" si="91"/>
        <v/>
      </c>
      <c r="AM297" s="578" t="str">
        <f t="shared" si="92"/>
        <v/>
      </c>
      <c r="AO297" s="578" t="str">
        <f t="shared" si="93"/>
        <v/>
      </c>
      <c r="AQ297" s="578" t="str">
        <f t="shared" si="94"/>
        <v/>
      </c>
    </row>
    <row r="298" spans="5:43" s="756" customFormat="1">
      <c r="E298" s="578" t="str">
        <f t="shared" si="76"/>
        <v/>
      </c>
      <c r="G298" s="578" t="str">
        <f t="shared" si="76"/>
        <v/>
      </c>
      <c r="I298" s="578" t="str">
        <f t="shared" si="77"/>
        <v/>
      </c>
      <c r="K298" s="578" t="str">
        <f t="shared" si="78"/>
        <v/>
      </c>
      <c r="M298" s="578" t="str">
        <f t="shared" si="79"/>
        <v/>
      </c>
      <c r="O298" s="578" t="str">
        <f t="shared" si="80"/>
        <v/>
      </c>
      <c r="Q298" s="578" t="str">
        <f t="shared" si="81"/>
        <v/>
      </c>
      <c r="S298" s="578" t="str">
        <f t="shared" si="82"/>
        <v/>
      </c>
      <c r="U298" s="578" t="str">
        <f t="shared" si="83"/>
        <v/>
      </c>
      <c r="W298" s="578" t="str">
        <f t="shared" si="84"/>
        <v/>
      </c>
      <c r="Y298" s="578" t="str">
        <f t="shared" si="85"/>
        <v/>
      </c>
      <c r="AA298" s="578" t="str">
        <f t="shared" si="86"/>
        <v/>
      </c>
      <c r="AC298" s="578" t="str">
        <f t="shared" si="87"/>
        <v/>
      </c>
      <c r="AE298" s="578" t="str">
        <f t="shared" si="88"/>
        <v/>
      </c>
      <c r="AG298" s="578" t="str">
        <f t="shared" si="89"/>
        <v/>
      </c>
      <c r="AI298" s="578" t="str">
        <f t="shared" si="90"/>
        <v/>
      </c>
      <c r="AK298" s="578" t="str">
        <f t="shared" si="91"/>
        <v/>
      </c>
      <c r="AM298" s="578" t="str">
        <f t="shared" si="92"/>
        <v/>
      </c>
      <c r="AO298" s="578" t="str">
        <f t="shared" si="93"/>
        <v/>
      </c>
      <c r="AQ298" s="578" t="str">
        <f t="shared" si="94"/>
        <v/>
      </c>
    </row>
    <row r="299" spans="5:43" s="756" customFormat="1">
      <c r="E299" s="578" t="str">
        <f t="shared" si="76"/>
        <v/>
      </c>
      <c r="G299" s="578" t="str">
        <f t="shared" si="76"/>
        <v/>
      </c>
      <c r="I299" s="578" t="str">
        <f t="shared" si="77"/>
        <v/>
      </c>
      <c r="K299" s="578" t="str">
        <f t="shared" si="78"/>
        <v/>
      </c>
      <c r="M299" s="578" t="str">
        <f t="shared" si="79"/>
        <v/>
      </c>
      <c r="O299" s="578" t="str">
        <f t="shared" si="80"/>
        <v/>
      </c>
      <c r="Q299" s="578" t="str">
        <f t="shared" si="81"/>
        <v/>
      </c>
      <c r="S299" s="578" t="str">
        <f t="shared" si="82"/>
        <v/>
      </c>
      <c r="U299" s="578" t="str">
        <f t="shared" si="83"/>
        <v/>
      </c>
      <c r="W299" s="578" t="str">
        <f t="shared" si="84"/>
        <v/>
      </c>
      <c r="Y299" s="578" t="str">
        <f t="shared" si="85"/>
        <v/>
      </c>
      <c r="AA299" s="578" t="str">
        <f t="shared" si="86"/>
        <v/>
      </c>
      <c r="AC299" s="578" t="str">
        <f t="shared" si="87"/>
        <v/>
      </c>
      <c r="AE299" s="578" t="str">
        <f t="shared" si="88"/>
        <v/>
      </c>
      <c r="AG299" s="578" t="str">
        <f t="shared" si="89"/>
        <v/>
      </c>
      <c r="AI299" s="578" t="str">
        <f t="shared" si="90"/>
        <v/>
      </c>
      <c r="AK299" s="578" t="str">
        <f t="shared" si="91"/>
        <v/>
      </c>
      <c r="AM299" s="578" t="str">
        <f t="shared" si="92"/>
        <v/>
      </c>
      <c r="AO299" s="578" t="str">
        <f t="shared" si="93"/>
        <v/>
      </c>
      <c r="AQ299" s="578" t="str">
        <f t="shared" si="94"/>
        <v/>
      </c>
    </row>
    <row r="300" spans="5:43" s="756" customFormat="1">
      <c r="E300" s="578" t="str">
        <f t="shared" si="76"/>
        <v/>
      </c>
      <c r="G300" s="578" t="str">
        <f t="shared" si="76"/>
        <v/>
      </c>
      <c r="I300" s="578" t="str">
        <f t="shared" si="77"/>
        <v/>
      </c>
      <c r="K300" s="578" t="str">
        <f t="shared" si="78"/>
        <v/>
      </c>
      <c r="M300" s="578" t="str">
        <f t="shared" si="79"/>
        <v/>
      </c>
      <c r="O300" s="578" t="str">
        <f t="shared" si="80"/>
        <v/>
      </c>
      <c r="Q300" s="578" t="str">
        <f t="shared" si="81"/>
        <v/>
      </c>
      <c r="S300" s="578" t="str">
        <f t="shared" si="82"/>
        <v/>
      </c>
      <c r="U300" s="578" t="str">
        <f t="shared" si="83"/>
        <v/>
      </c>
      <c r="W300" s="578" t="str">
        <f t="shared" si="84"/>
        <v/>
      </c>
      <c r="Y300" s="578" t="str">
        <f t="shared" si="85"/>
        <v/>
      </c>
      <c r="AA300" s="578" t="str">
        <f t="shared" si="86"/>
        <v/>
      </c>
      <c r="AC300" s="578" t="str">
        <f t="shared" si="87"/>
        <v/>
      </c>
      <c r="AE300" s="578" t="str">
        <f t="shared" si="88"/>
        <v/>
      </c>
      <c r="AG300" s="578" t="str">
        <f t="shared" si="89"/>
        <v/>
      </c>
      <c r="AI300" s="578" t="str">
        <f t="shared" si="90"/>
        <v/>
      </c>
      <c r="AK300" s="578" t="str">
        <f t="shared" si="91"/>
        <v/>
      </c>
      <c r="AM300" s="578" t="str">
        <f t="shared" si="92"/>
        <v/>
      </c>
      <c r="AO300" s="578" t="str">
        <f t="shared" si="93"/>
        <v/>
      </c>
      <c r="AQ300" s="578" t="str">
        <f t="shared" si="94"/>
        <v/>
      </c>
    </row>
  </sheetData>
  <mergeCells count="1">
    <mergeCell ref="A3:A6"/>
  </mergeCells>
  <conditionalFormatting sqref="E12:E300">
    <cfRule type="expression" dxfId="1" priority="2">
      <formula>AND(LEN(E12)&gt;0,OR(E12&lt;E$2,E12&gt;E$3))</formula>
    </cfRule>
  </conditionalFormatting>
  <conditionalFormatting sqref="AQ12:AQ300 AO12:AO300 AM12:AM300 AK12:AK300 AI12:AI300 AG12:AG300 AE12:AE300 AC12:AC300 AA12:AA300 Y12:Y300 W12:W300 U12:U300 S12:S300 Q12:Q300 O12:O300 M12:M300 K12:K300 I12:I300 G12:G300">
    <cfRule type="expression" dxfId="0" priority="1">
      <formula>AND(LEN(G12)&gt;0,OR(G12&lt;G$2,G12&gt;G$3))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L25"/>
  <sheetViews>
    <sheetView topLeftCell="BH1" workbookViewId="0">
      <selection activeCell="CH19" sqref="CH19"/>
    </sheetView>
  </sheetViews>
  <sheetFormatPr defaultRowHeight="14.5"/>
  <sheetData>
    <row r="1" spans="1:90" ht="18">
      <c r="A1" s="333" t="s">
        <v>160</v>
      </c>
      <c r="B1" s="334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  <c r="AC1" s="300"/>
      <c r="AD1" s="300"/>
      <c r="AE1" s="300"/>
      <c r="AF1" s="300"/>
      <c r="AG1" s="300"/>
      <c r="AH1" s="300"/>
      <c r="AI1" s="300"/>
      <c r="AJ1" s="300"/>
      <c r="AK1" s="300"/>
      <c r="AL1" s="300"/>
      <c r="AM1" s="300"/>
      <c r="AN1" s="300"/>
      <c r="AO1" s="300"/>
      <c r="AP1" s="300"/>
      <c r="AQ1" s="300"/>
      <c r="AR1" s="300"/>
      <c r="AS1" s="300"/>
      <c r="AT1" s="300"/>
      <c r="AU1" s="300"/>
      <c r="AV1" s="300"/>
      <c r="AW1" s="300"/>
      <c r="AX1" s="300"/>
      <c r="AY1" s="300"/>
      <c r="AZ1" s="300"/>
      <c r="BA1" s="300"/>
      <c r="BB1" s="300"/>
      <c r="BC1" s="300"/>
      <c r="BD1" s="300"/>
      <c r="BE1" s="300"/>
      <c r="BF1" s="300"/>
      <c r="BG1" s="300"/>
      <c r="BH1" s="300"/>
      <c r="BI1" s="300"/>
      <c r="BJ1" s="300"/>
      <c r="BK1" s="300"/>
      <c r="BL1" s="300"/>
      <c r="BM1" s="300"/>
      <c r="BN1" s="300"/>
      <c r="BO1" s="300"/>
      <c r="BP1" s="300"/>
      <c r="BQ1" s="300"/>
      <c r="BR1" s="300"/>
      <c r="BS1" s="300"/>
      <c r="BT1" s="300"/>
      <c r="BU1" s="300"/>
      <c r="BV1" s="300"/>
      <c r="BW1" s="300"/>
      <c r="BX1" s="300"/>
      <c r="BY1" s="300"/>
      <c r="BZ1" s="300"/>
      <c r="CA1" s="300"/>
      <c r="CB1" s="300"/>
      <c r="CC1" s="300"/>
      <c r="CD1" s="300"/>
      <c r="CE1" s="300"/>
      <c r="CF1" s="300"/>
      <c r="CG1" s="300"/>
      <c r="CH1" s="300"/>
      <c r="CI1" s="300"/>
      <c r="CJ1" s="300"/>
      <c r="CK1" s="300"/>
      <c r="CL1" s="300"/>
    </row>
    <row r="2" spans="1:90" ht="15.5">
      <c r="A2" s="335" t="s">
        <v>161</v>
      </c>
      <c r="B2" s="336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  <c r="Z2" s="300"/>
      <c r="AA2" s="300"/>
      <c r="AB2" s="300"/>
      <c r="AC2" s="300"/>
      <c r="AD2" s="300"/>
      <c r="AE2" s="300"/>
      <c r="AF2" s="300"/>
      <c r="AG2" s="300"/>
      <c r="AH2" s="300"/>
      <c r="AI2" s="300"/>
      <c r="AJ2" s="300"/>
      <c r="AK2" s="300"/>
      <c r="AL2" s="300"/>
      <c r="AM2" s="300"/>
      <c r="AN2" s="300"/>
      <c r="AO2" s="300"/>
      <c r="AP2" s="300"/>
      <c r="AQ2" s="300"/>
      <c r="AR2" s="300"/>
      <c r="AS2" s="300"/>
      <c r="AT2" s="300"/>
      <c r="AU2" s="300"/>
      <c r="AV2" s="300"/>
      <c r="AW2" s="300"/>
      <c r="AX2" s="300"/>
      <c r="AY2" s="300"/>
      <c r="AZ2" s="300"/>
      <c r="BA2" s="300"/>
      <c r="BB2" s="300"/>
      <c r="BC2" s="300"/>
      <c r="BD2" s="300"/>
      <c r="BE2" s="300"/>
      <c r="BF2" s="300"/>
      <c r="BG2" s="300"/>
      <c r="BH2" s="300"/>
      <c r="BI2" s="300"/>
      <c r="BJ2" s="300"/>
      <c r="BK2" s="300"/>
      <c r="BL2" s="300"/>
      <c r="BM2" s="300"/>
      <c r="BN2" s="300"/>
      <c r="BO2" s="300"/>
      <c r="BP2" s="300"/>
      <c r="BQ2" s="300"/>
      <c r="BR2" s="300"/>
      <c r="BS2" s="300"/>
      <c r="BT2" s="300"/>
      <c r="BU2" s="300"/>
      <c r="BV2" s="300"/>
      <c r="BW2" s="300"/>
      <c r="BX2" s="300"/>
      <c r="BY2" s="300"/>
      <c r="BZ2" s="300"/>
      <c r="CA2" s="300"/>
      <c r="CB2" s="300"/>
      <c r="CC2" s="300"/>
      <c r="CD2" s="300"/>
      <c r="CE2" s="300"/>
      <c r="CF2" s="300"/>
      <c r="CG2" s="300"/>
      <c r="CH2" s="300"/>
      <c r="CI2" s="300"/>
      <c r="CJ2" s="300"/>
      <c r="CK2" s="300"/>
      <c r="CL2" s="300"/>
    </row>
    <row r="3" spans="1:90" ht="15" thickBot="1">
      <c r="A3" s="337" t="s">
        <v>162</v>
      </c>
      <c r="B3" s="338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  <c r="X3" s="300"/>
      <c r="Y3" s="300"/>
      <c r="Z3" s="300"/>
      <c r="AA3" s="300"/>
      <c r="AB3" s="300"/>
      <c r="AC3" s="300"/>
      <c r="AD3" s="300"/>
      <c r="AE3" s="300"/>
      <c r="AF3" s="300"/>
      <c r="AG3" s="300"/>
      <c r="AH3" s="300"/>
      <c r="AI3" s="300"/>
      <c r="AJ3" s="300"/>
      <c r="AK3" s="300"/>
      <c r="AL3" s="300"/>
      <c r="AM3" s="300"/>
      <c r="AN3" s="300"/>
      <c r="AO3" s="300"/>
      <c r="AP3" s="300"/>
      <c r="AQ3" s="300"/>
      <c r="AR3" s="300"/>
      <c r="AS3" s="300"/>
      <c r="AT3" s="300"/>
      <c r="AU3" s="300"/>
      <c r="AV3" s="300"/>
      <c r="AW3" s="300"/>
      <c r="AX3" s="300"/>
      <c r="AY3" s="300"/>
      <c r="AZ3" s="300"/>
      <c r="BA3" s="300"/>
      <c r="BB3" s="300"/>
      <c r="BC3" s="300"/>
      <c r="BD3" s="300"/>
      <c r="BE3" s="300"/>
      <c r="BF3" s="300"/>
      <c r="BG3" s="300"/>
      <c r="BH3" s="300"/>
      <c r="BI3" s="300"/>
      <c r="BJ3" s="300"/>
      <c r="BK3" s="300"/>
      <c r="BL3" s="300"/>
      <c r="BM3" s="300"/>
      <c r="BN3" s="300"/>
      <c r="BO3" s="300"/>
      <c r="BP3" s="300"/>
      <c r="BQ3" s="300"/>
      <c r="BR3" s="300"/>
      <c r="BS3" s="300"/>
      <c r="BT3" s="300"/>
      <c r="BU3" s="300"/>
      <c r="BV3" s="300"/>
      <c r="BW3" s="300"/>
      <c r="BX3" s="300"/>
      <c r="BY3" s="300"/>
      <c r="BZ3" s="300"/>
      <c r="CA3" s="300"/>
      <c r="CB3" s="300"/>
      <c r="CC3" s="300"/>
      <c r="CD3" s="300"/>
      <c r="CE3" s="300"/>
      <c r="CF3" s="300"/>
      <c r="CG3" s="300"/>
      <c r="CH3" s="300"/>
      <c r="CI3" s="300"/>
      <c r="CJ3" s="300"/>
      <c r="CK3" s="300"/>
      <c r="CL3" s="300"/>
    </row>
    <row r="6" spans="1:90">
      <c r="A6" s="300"/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  <c r="R6" s="300"/>
      <c r="S6" s="300"/>
      <c r="T6" s="300"/>
      <c r="U6" s="300"/>
      <c r="V6" s="300"/>
      <c r="W6" s="300"/>
      <c r="X6" s="300"/>
      <c r="Y6" s="300"/>
      <c r="Z6" s="300"/>
      <c r="AA6" s="300"/>
      <c r="AB6" s="300"/>
      <c r="AC6" s="300"/>
      <c r="AD6" s="300"/>
      <c r="AE6" s="300"/>
      <c r="AF6" s="300"/>
      <c r="AG6" s="300"/>
      <c r="AH6" s="300"/>
      <c r="AI6" s="300"/>
      <c r="AJ6" s="300"/>
      <c r="AK6" s="300"/>
      <c r="AL6" s="300"/>
      <c r="AM6" s="300"/>
      <c r="AN6" s="300"/>
      <c r="AO6" s="300"/>
      <c r="AP6" s="300"/>
      <c r="AQ6" s="300"/>
      <c r="AR6" s="300"/>
      <c r="AS6" s="300"/>
      <c r="AT6" s="300"/>
      <c r="AU6" s="300"/>
      <c r="AV6" s="300"/>
      <c r="AW6" s="300"/>
      <c r="AX6" s="300"/>
      <c r="AY6" s="300"/>
      <c r="AZ6" s="300"/>
      <c r="BA6" s="300"/>
      <c r="BB6" s="300"/>
      <c r="BC6" s="300"/>
      <c r="BD6" s="300"/>
      <c r="BE6" s="300"/>
      <c r="BF6" s="300"/>
      <c r="BG6" s="300"/>
      <c r="BH6" s="300"/>
      <c r="BI6" s="300"/>
      <c r="BJ6" s="300"/>
      <c r="BK6" s="300"/>
      <c r="BL6" s="300"/>
      <c r="BM6" s="340" t="s">
        <v>163</v>
      </c>
      <c r="BN6" s="340" t="s">
        <v>163</v>
      </c>
      <c r="BO6" s="340" t="s">
        <v>163</v>
      </c>
      <c r="BP6" s="340" t="s">
        <v>163</v>
      </c>
      <c r="BQ6" s="341" t="s">
        <v>164</v>
      </c>
      <c r="BR6" s="341" t="s">
        <v>164</v>
      </c>
      <c r="BS6" s="341" t="s">
        <v>164</v>
      </c>
      <c r="BT6" s="341" t="s">
        <v>164</v>
      </c>
      <c r="BU6" s="342" t="s">
        <v>165</v>
      </c>
      <c r="BV6" s="342" t="s">
        <v>165</v>
      </c>
      <c r="BW6" s="342" t="s">
        <v>165</v>
      </c>
      <c r="BX6" s="342" t="s">
        <v>165</v>
      </c>
      <c r="BY6" s="343" t="s">
        <v>166</v>
      </c>
      <c r="BZ6" s="343" t="s">
        <v>166</v>
      </c>
      <c r="CA6" s="343" t="s">
        <v>166</v>
      </c>
      <c r="CB6" s="343" t="s">
        <v>166</v>
      </c>
      <c r="CC6" s="344" t="s">
        <v>167</v>
      </c>
      <c r="CD6" s="344" t="s">
        <v>167</v>
      </c>
      <c r="CE6" s="344" t="s">
        <v>167</v>
      </c>
      <c r="CF6" s="344" t="s">
        <v>167</v>
      </c>
      <c r="CG6" s="345" t="s">
        <v>168</v>
      </c>
      <c r="CH6" s="345" t="s">
        <v>168</v>
      </c>
      <c r="CI6" s="345" t="s">
        <v>168</v>
      </c>
      <c r="CJ6" s="345" t="s">
        <v>168</v>
      </c>
      <c r="CK6" s="300"/>
      <c r="CL6" s="300"/>
    </row>
    <row r="7" spans="1:90">
      <c r="A7" s="339"/>
      <c r="B7" s="339" t="s">
        <v>169</v>
      </c>
      <c r="C7" s="346" t="s">
        <v>170</v>
      </c>
      <c r="D7" s="346" t="s">
        <v>171</v>
      </c>
      <c r="E7" s="346" t="s">
        <v>172</v>
      </c>
      <c r="F7" s="346" t="s">
        <v>173</v>
      </c>
      <c r="G7" s="346" t="s">
        <v>174</v>
      </c>
      <c r="H7" s="346" t="s">
        <v>175</v>
      </c>
      <c r="I7" s="346" t="s">
        <v>176</v>
      </c>
      <c r="J7" s="346" t="s">
        <v>177</v>
      </c>
      <c r="K7" s="346" t="s">
        <v>178</v>
      </c>
      <c r="L7" s="346" t="s">
        <v>179</v>
      </c>
      <c r="M7" s="346" t="s">
        <v>180</v>
      </c>
      <c r="N7" s="346" t="s">
        <v>181</v>
      </c>
      <c r="O7" s="346" t="s">
        <v>182</v>
      </c>
      <c r="P7" s="346" t="s">
        <v>183</v>
      </c>
      <c r="Q7" s="346" t="s">
        <v>184</v>
      </c>
      <c r="R7" s="346" t="s">
        <v>185</v>
      </c>
      <c r="S7" s="346" t="s">
        <v>186</v>
      </c>
      <c r="T7" s="346" t="s">
        <v>187</v>
      </c>
      <c r="U7" s="346" t="s">
        <v>188</v>
      </c>
      <c r="V7" s="346" t="s">
        <v>189</v>
      </c>
      <c r="W7" s="346" t="s">
        <v>190</v>
      </c>
      <c r="X7" s="346" t="s">
        <v>191</v>
      </c>
      <c r="Y7" s="346" t="s">
        <v>192</v>
      </c>
      <c r="Z7" s="346" t="s">
        <v>193</v>
      </c>
      <c r="AA7" s="346" t="s">
        <v>194</v>
      </c>
      <c r="AB7" s="346" t="s">
        <v>195</v>
      </c>
      <c r="AC7" s="346" t="s">
        <v>196</v>
      </c>
      <c r="AD7" s="346" t="s">
        <v>197</v>
      </c>
      <c r="AE7" s="346" t="s">
        <v>198</v>
      </c>
      <c r="AF7" s="346" t="s">
        <v>199</v>
      </c>
      <c r="AG7" s="346" t="s">
        <v>200</v>
      </c>
      <c r="AH7" s="346" t="s">
        <v>201</v>
      </c>
      <c r="AI7" s="346" t="s">
        <v>202</v>
      </c>
      <c r="AJ7" s="346" t="s">
        <v>203</v>
      </c>
      <c r="AK7" s="346" t="s">
        <v>204</v>
      </c>
      <c r="AL7" s="346" t="s">
        <v>205</v>
      </c>
      <c r="AM7" s="346" t="s">
        <v>206</v>
      </c>
      <c r="AN7" s="346" t="s">
        <v>207</v>
      </c>
      <c r="AO7" s="346" t="s">
        <v>208</v>
      </c>
      <c r="AP7" s="346" t="s">
        <v>209</v>
      </c>
      <c r="AQ7" s="346" t="s">
        <v>210</v>
      </c>
      <c r="AR7" s="346" t="s">
        <v>211</v>
      </c>
      <c r="AS7" s="346" t="s">
        <v>212</v>
      </c>
      <c r="AT7" s="346" t="s">
        <v>213</v>
      </c>
      <c r="AU7" s="339" t="s">
        <v>214</v>
      </c>
      <c r="AV7" s="339" t="s">
        <v>215</v>
      </c>
      <c r="AW7" s="339" t="s">
        <v>216</v>
      </c>
      <c r="AX7" s="339" t="s">
        <v>217</v>
      </c>
      <c r="AY7" s="339" t="s">
        <v>218</v>
      </c>
      <c r="AZ7" s="339" t="s">
        <v>219</v>
      </c>
      <c r="BA7" s="339" t="s">
        <v>220</v>
      </c>
      <c r="BB7" s="339" t="s">
        <v>221</v>
      </c>
      <c r="BC7" s="339" t="s">
        <v>222</v>
      </c>
      <c r="BD7" s="339" t="s">
        <v>223</v>
      </c>
      <c r="BE7" s="339" t="s">
        <v>224</v>
      </c>
      <c r="BF7" s="339" t="s">
        <v>225</v>
      </c>
      <c r="BG7" s="339" t="s">
        <v>226</v>
      </c>
      <c r="BH7" s="339" t="s">
        <v>227</v>
      </c>
      <c r="BI7" s="339" t="s">
        <v>228</v>
      </c>
      <c r="BJ7" s="339" t="s">
        <v>229</v>
      </c>
      <c r="BK7" s="339" t="s">
        <v>230</v>
      </c>
      <c r="BL7" s="339" t="s">
        <v>231</v>
      </c>
      <c r="BM7" s="339" t="s">
        <v>232</v>
      </c>
      <c r="BN7" s="339" t="s">
        <v>233</v>
      </c>
      <c r="BO7" s="339" t="s">
        <v>234</v>
      </c>
      <c r="BP7" s="339" t="s">
        <v>235</v>
      </c>
      <c r="BQ7" s="339" t="s">
        <v>236</v>
      </c>
      <c r="BR7" s="339" t="s">
        <v>237</v>
      </c>
      <c r="BS7" s="339" t="s">
        <v>238</v>
      </c>
      <c r="BT7" s="339" t="s">
        <v>239</v>
      </c>
      <c r="BU7" s="339" t="s">
        <v>240</v>
      </c>
      <c r="BV7" s="339" t="s">
        <v>241</v>
      </c>
      <c r="BW7" s="339" t="s">
        <v>242</v>
      </c>
      <c r="BX7" s="339" t="s">
        <v>243</v>
      </c>
      <c r="BY7" s="339" t="s">
        <v>244</v>
      </c>
      <c r="BZ7" s="339" t="s">
        <v>245</v>
      </c>
      <c r="CA7" s="339" t="s">
        <v>246</v>
      </c>
      <c r="CB7" s="339" t="s">
        <v>247</v>
      </c>
      <c r="CC7" s="339" t="s">
        <v>248</v>
      </c>
      <c r="CD7" s="339" t="s">
        <v>249</v>
      </c>
      <c r="CE7" s="339" t="s">
        <v>250</v>
      </c>
      <c r="CF7" s="339" t="s">
        <v>251</v>
      </c>
      <c r="CG7" s="339" t="s">
        <v>252</v>
      </c>
      <c r="CH7" s="339" t="s">
        <v>253</v>
      </c>
      <c r="CI7" s="339" t="s">
        <v>254</v>
      </c>
      <c r="CJ7" s="339" t="s">
        <v>255</v>
      </c>
      <c r="CK7" s="339" t="s">
        <v>256</v>
      </c>
      <c r="CL7" s="339" t="s">
        <v>257</v>
      </c>
    </row>
    <row r="8" spans="1:90">
      <c r="A8" s="339" t="s">
        <v>258</v>
      </c>
      <c r="B8" s="339" t="s">
        <v>259</v>
      </c>
      <c r="C8" s="347">
        <v>2.0346113976543099</v>
      </c>
      <c r="D8" s="347">
        <v>2.0596500771746999</v>
      </c>
      <c r="E8" s="347">
        <v>2.0647060372238499</v>
      </c>
      <c r="F8" s="347">
        <v>2.08676028581668</v>
      </c>
      <c r="G8" s="347">
        <v>2.10441481814272</v>
      </c>
      <c r="H8" s="347">
        <v>2.1147152065649601</v>
      </c>
      <c r="I8" s="347">
        <v>2.1510993425276599</v>
      </c>
      <c r="J8" s="347">
        <v>2.1700303556901499</v>
      </c>
      <c r="K8" s="347">
        <v>2.1872092233455001</v>
      </c>
      <c r="L8" s="347">
        <v>2.2125396282877201</v>
      </c>
      <c r="M8" s="347">
        <v>2.2351374505046602</v>
      </c>
      <c r="N8" s="347">
        <v>2.2204817980336999</v>
      </c>
      <c r="O8" s="347">
        <v>2.2320116226990798</v>
      </c>
      <c r="P8" s="347">
        <v>2.2583096838239101</v>
      </c>
      <c r="Q8" s="347">
        <v>2.27564540872048</v>
      </c>
      <c r="R8" s="347">
        <v>2.30212674606845</v>
      </c>
      <c r="S8" s="347">
        <v>2.31936770794078</v>
      </c>
      <c r="T8" s="347">
        <v>2.3630887075886</v>
      </c>
      <c r="U8" s="347">
        <v>2.40401775208483</v>
      </c>
      <c r="V8" s="347">
        <v>2.3508872068266702</v>
      </c>
      <c r="W8" s="347">
        <v>2.3397884211161499</v>
      </c>
      <c r="X8" s="347">
        <v>2.3463315593326199</v>
      </c>
      <c r="Y8" s="347">
        <v>2.3660251530796899</v>
      </c>
      <c r="Z8" s="347">
        <v>2.38072574928248</v>
      </c>
      <c r="AA8" s="347">
        <v>2.3786733941980902</v>
      </c>
      <c r="AB8" s="347">
        <v>2.3833613783132601</v>
      </c>
      <c r="AC8" s="347">
        <v>2.3978430594132099</v>
      </c>
      <c r="AD8" s="347">
        <v>2.42168970868748</v>
      </c>
      <c r="AE8" s="347">
        <v>2.4317072324959299</v>
      </c>
      <c r="AF8" s="347">
        <v>2.47695645025907</v>
      </c>
      <c r="AG8" s="347">
        <v>2.4885116546577</v>
      </c>
      <c r="AH8" s="347">
        <v>2.4969754819522398</v>
      </c>
      <c r="AI8" s="347">
        <v>2.5130795409255899</v>
      </c>
      <c r="AJ8" s="347">
        <v>2.5194466142060299</v>
      </c>
      <c r="AK8" s="347">
        <v>2.52963857685537</v>
      </c>
      <c r="AL8" s="347">
        <v>2.5501989464999602</v>
      </c>
      <c r="AM8" s="347">
        <v>2.55712003670995</v>
      </c>
      <c r="AN8" s="347">
        <v>2.5546952042684001</v>
      </c>
      <c r="AO8" s="347">
        <v>2.57375608575328</v>
      </c>
      <c r="AP8" s="347">
        <v>2.5883411608511002</v>
      </c>
      <c r="AQ8" s="347">
        <v>2.5966793575059901</v>
      </c>
      <c r="AR8" s="347">
        <v>2.6079522450453201</v>
      </c>
      <c r="AS8" s="347">
        <v>2.6142540104276799</v>
      </c>
      <c r="AT8" s="347">
        <v>2.6167589769378798</v>
      </c>
      <c r="AU8" s="347">
        <v>2.6115923571662201</v>
      </c>
      <c r="AV8" s="347">
        <v>2.62275484000673</v>
      </c>
      <c r="AW8" s="347">
        <v>2.6191293013400601</v>
      </c>
      <c r="AX8" s="347">
        <v>2.62627714923654</v>
      </c>
      <c r="AY8" s="347">
        <v>2.6194265314110301</v>
      </c>
      <c r="AZ8" s="347">
        <v>2.6415043138832401</v>
      </c>
      <c r="BA8" s="347">
        <v>2.662062301288</v>
      </c>
      <c r="BB8" s="347">
        <v>2.67729020882655</v>
      </c>
      <c r="BC8" s="347">
        <v>2.6907954146946098</v>
      </c>
      <c r="BD8" s="347">
        <v>2.6947387967675498</v>
      </c>
      <c r="BE8" s="347">
        <v>2.7066859028113202</v>
      </c>
      <c r="BF8" s="347">
        <v>2.72054827789868</v>
      </c>
      <c r="BG8" s="347">
        <v>2.7569640168604699</v>
      </c>
      <c r="BH8" s="347">
        <v>2.7703563734588399</v>
      </c>
      <c r="BI8" s="347">
        <v>2.7758420471732599</v>
      </c>
      <c r="BJ8" s="347">
        <v>2.78863899429814</v>
      </c>
      <c r="BK8" s="347">
        <v>2.80152864366993</v>
      </c>
      <c r="BL8" s="347">
        <v>2.8145299240305102</v>
      </c>
      <c r="BM8" s="347">
        <v>2.8281189721556101</v>
      </c>
      <c r="BN8" s="347">
        <v>2.8436922082042799</v>
      </c>
      <c r="BO8" s="347">
        <v>2.8613737788287201</v>
      </c>
      <c r="BP8" s="347">
        <v>2.8656515498241899</v>
      </c>
      <c r="BQ8" s="347">
        <v>2.9040288860327399</v>
      </c>
      <c r="BR8" s="347">
        <v>2.91977882121695</v>
      </c>
      <c r="BS8" s="347">
        <v>2.93326675921104</v>
      </c>
      <c r="BT8" s="347">
        <v>2.97685668244746</v>
      </c>
      <c r="BU8" s="347">
        <v>3.0371208125829399</v>
      </c>
      <c r="BV8" s="347">
        <v>3.1020153690202301</v>
      </c>
      <c r="BW8" s="347">
        <v>3.1100610044392401</v>
      </c>
      <c r="BX8" s="347">
        <v>3.1395252293610501</v>
      </c>
      <c r="BY8" s="347">
        <v>3.1649822337431801</v>
      </c>
      <c r="BZ8" s="347">
        <v>3.1857564897189699</v>
      </c>
      <c r="CA8" s="347">
        <v>3.2089601115627802</v>
      </c>
      <c r="CB8" s="347">
        <v>3.2251006295920801</v>
      </c>
      <c r="CC8" s="347">
        <v>3.2438223796834902</v>
      </c>
      <c r="CD8" s="347">
        <v>3.2612789195942602</v>
      </c>
      <c r="CE8" s="347">
        <v>3.2772287993110498</v>
      </c>
      <c r="CF8" s="347">
        <v>3.29441871755468</v>
      </c>
      <c r="CG8" s="347">
        <v>3.3120850786098299</v>
      </c>
      <c r="CH8" s="347">
        <v>3.3308896530961198</v>
      </c>
      <c r="CI8" s="347">
        <v>3.34923634399235</v>
      </c>
      <c r="CJ8" s="347">
        <v>3.3692526326061798</v>
      </c>
      <c r="CK8" s="347">
        <v>3.3881610508489999</v>
      </c>
      <c r="CL8" s="347">
        <v>3.4084892012091399</v>
      </c>
    </row>
    <row r="9" spans="1:90">
      <c r="A9" s="339" t="s">
        <v>260</v>
      </c>
      <c r="B9" s="339" t="s">
        <v>261</v>
      </c>
      <c r="C9" s="347">
        <v>2.0346113976543099</v>
      </c>
      <c r="D9" s="347">
        <v>2.0596500771746999</v>
      </c>
      <c r="E9" s="347">
        <v>2.0647060372238499</v>
      </c>
      <c r="F9" s="347">
        <v>2.08676028581668</v>
      </c>
      <c r="G9" s="347">
        <v>2.10441481814272</v>
      </c>
      <c r="H9" s="347">
        <v>2.1147152065649601</v>
      </c>
      <c r="I9" s="347">
        <v>2.1510993425276599</v>
      </c>
      <c r="J9" s="347">
        <v>2.1700303556901499</v>
      </c>
      <c r="K9" s="347">
        <v>2.1872092233455001</v>
      </c>
      <c r="L9" s="347">
        <v>2.2125396282877201</v>
      </c>
      <c r="M9" s="347">
        <v>2.2351374505046602</v>
      </c>
      <c r="N9" s="347">
        <v>2.2204817980336999</v>
      </c>
      <c r="O9" s="347">
        <v>2.2320116226990798</v>
      </c>
      <c r="P9" s="347">
        <v>2.2583096838239101</v>
      </c>
      <c r="Q9" s="347">
        <v>2.27564540872048</v>
      </c>
      <c r="R9" s="347">
        <v>2.30212674606845</v>
      </c>
      <c r="S9" s="347">
        <v>2.31936770794078</v>
      </c>
      <c r="T9" s="347">
        <v>2.3630887075886</v>
      </c>
      <c r="U9" s="347">
        <v>2.40401775208483</v>
      </c>
      <c r="V9" s="347">
        <v>2.3508872068266702</v>
      </c>
      <c r="W9" s="347">
        <v>2.3397884211161499</v>
      </c>
      <c r="X9" s="347">
        <v>2.3463315593326199</v>
      </c>
      <c r="Y9" s="347">
        <v>2.3660251530796899</v>
      </c>
      <c r="Z9" s="347">
        <v>2.38072574928248</v>
      </c>
      <c r="AA9" s="347">
        <v>2.3786733941980902</v>
      </c>
      <c r="AB9" s="347">
        <v>2.3833613783132601</v>
      </c>
      <c r="AC9" s="347">
        <v>2.3978430594132099</v>
      </c>
      <c r="AD9" s="347">
        <v>2.42168970868748</v>
      </c>
      <c r="AE9" s="347">
        <v>2.4317072324959299</v>
      </c>
      <c r="AF9" s="347">
        <v>2.47695645025907</v>
      </c>
      <c r="AG9" s="347">
        <v>2.4885116546577</v>
      </c>
      <c r="AH9" s="347">
        <v>2.4969754819522398</v>
      </c>
      <c r="AI9" s="347">
        <v>2.5130795409255899</v>
      </c>
      <c r="AJ9" s="347">
        <v>2.5194466142060299</v>
      </c>
      <c r="AK9" s="347">
        <v>2.52963857685537</v>
      </c>
      <c r="AL9" s="347">
        <v>2.5501989464999602</v>
      </c>
      <c r="AM9" s="347">
        <v>2.55712003670995</v>
      </c>
      <c r="AN9" s="347">
        <v>2.5546952042684001</v>
      </c>
      <c r="AO9" s="347">
        <v>2.57375608575328</v>
      </c>
      <c r="AP9" s="347">
        <v>2.5883411608511002</v>
      </c>
      <c r="AQ9" s="347">
        <v>2.5966793575059901</v>
      </c>
      <c r="AR9" s="347">
        <v>2.6079522450453201</v>
      </c>
      <c r="AS9" s="347">
        <v>2.6142540104276799</v>
      </c>
      <c r="AT9" s="347">
        <v>2.6167589769378798</v>
      </c>
      <c r="AU9" s="347">
        <v>2.6115923571662201</v>
      </c>
      <c r="AV9" s="347">
        <v>2.62275484000673</v>
      </c>
      <c r="AW9" s="347">
        <v>2.6191293013400601</v>
      </c>
      <c r="AX9" s="347">
        <v>2.62627714923654</v>
      </c>
      <c r="AY9" s="347">
        <v>2.6194265314110301</v>
      </c>
      <c r="AZ9" s="347">
        <v>2.6415043138832401</v>
      </c>
      <c r="BA9" s="347">
        <v>2.662062301288</v>
      </c>
      <c r="BB9" s="347">
        <v>2.67729020882655</v>
      </c>
      <c r="BC9" s="347">
        <v>2.6907954146946098</v>
      </c>
      <c r="BD9" s="347">
        <v>2.6947387967675498</v>
      </c>
      <c r="BE9" s="347">
        <v>2.7066859028113202</v>
      </c>
      <c r="BF9" s="347">
        <v>2.72054827789868</v>
      </c>
      <c r="BG9" s="347">
        <v>2.7569640168604699</v>
      </c>
      <c r="BH9" s="347">
        <v>2.7703563734588399</v>
      </c>
      <c r="BI9" s="347">
        <v>2.7758420471732599</v>
      </c>
      <c r="BJ9" s="347">
        <v>2.78863899429814</v>
      </c>
      <c r="BK9" s="347">
        <v>2.80152864366993</v>
      </c>
      <c r="BL9" s="347">
        <v>2.8145299240305102</v>
      </c>
      <c r="BM9" s="347">
        <v>2.8281189721556101</v>
      </c>
      <c r="BN9" s="347">
        <v>2.8436922082042799</v>
      </c>
      <c r="BO9" s="347">
        <v>2.8613737788287201</v>
      </c>
      <c r="BP9" s="347">
        <v>2.8656515498241899</v>
      </c>
      <c r="BQ9" s="347">
        <v>2.9040288860327399</v>
      </c>
      <c r="BR9" s="347">
        <v>2.91977882121695</v>
      </c>
      <c r="BS9" s="347">
        <v>2.93326675921104</v>
      </c>
      <c r="BT9" s="347">
        <v>2.97685668244746</v>
      </c>
      <c r="BU9" s="347">
        <v>3.0371208125829399</v>
      </c>
      <c r="BV9" s="347">
        <v>3.0959472484614499</v>
      </c>
      <c r="BW9" s="347">
        <v>3.0976631041438898</v>
      </c>
      <c r="BX9" s="347">
        <v>3.1216976513906798</v>
      </c>
      <c r="BY9" s="347">
        <v>3.1419964810498202</v>
      </c>
      <c r="BZ9" s="347">
        <v>3.1572395520324501</v>
      </c>
      <c r="CA9" s="347">
        <v>3.1752468332852302</v>
      </c>
      <c r="CB9" s="347">
        <v>3.1874038099320501</v>
      </c>
      <c r="CC9" s="347">
        <v>3.2020926608413101</v>
      </c>
      <c r="CD9" s="347">
        <v>3.2161508717239098</v>
      </c>
      <c r="CE9" s="347">
        <v>3.22822510404264</v>
      </c>
      <c r="CF9" s="347">
        <v>3.2415569103144701</v>
      </c>
      <c r="CG9" s="347">
        <v>3.2555670741349401</v>
      </c>
      <c r="CH9" s="347">
        <v>3.2707270341806298</v>
      </c>
      <c r="CI9" s="347">
        <v>3.2856628789659599</v>
      </c>
      <c r="CJ9" s="347">
        <v>3.3023973816657799</v>
      </c>
      <c r="CK9" s="347">
        <v>3.3181498816848198</v>
      </c>
      <c r="CL9" s="347">
        <v>3.3354145185996198</v>
      </c>
    </row>
    <row r="10" spans="1:90">
      <c r="A10" s="339" t="s">
        <v>262</v>
      </c>
      <c r="B10" s="339" t="s">
        <v>263</v>
      </c>
      <c r="C10" s="347">
        <v>2.0346113976543099</v>
      </c>
      <c r="D10" s="347">
        <v>2.0596500771746999</v>
      </c>
      <c r="E10" s="347">
        <v>2.0647060372238499</v>
      </c>
      <c r="F10" s="347">
        <v>2.08676028581668</v>
      </c>
      <c r="G10" s="347">
        <v>2.10441481814272</v>
      </c>
      <c r="H10" s="347">
        <v>2.1147152065649601</v>
      </c>
      <c r="I10" s="347">
        <v>2.1510993425276599</v>
      </c>
      <c r="J10" s="347">
        <v>2.1700303556901499</v>
      </c>
      <c r="K10" s="347">
        <v>2.1872092233455001</v>
      </c>
      <c r="L10" s="347">
        <v>2.2125396282877201</v>
      </c>
      <c r="M10" s="347">
        <v>2.2351374505046602</v>
      </c>
      <c r="N10" s="347">
        <v>2.2204817980336999</v>
      </c>
      <c r="O10" s="347">
        <v>2.2320116226990798</v>
      </c>
      <c r="P10" s="347">
        <v>2.2583096838239101</v>
      </c>
      <c r="Q10" s="347">
        <v>2.27564540872048</v>
      </c>
      <c r="R10" s="347">
        <v>2.30212674606845</v>
      </c>
      <c r="S10" s="347">
        <v>2.31936770794078</v>
      </c>
      <c r="T10" s="347">
        <v>2.3630887075886</v>
      </c>
      <c r="U10" s="347">
        <v>2.40401775208483</v>
      </c>
      <c r="V10" s="347">
        <v>2.3508872068266702</v>
      </c>
      <c r="W10" s="347">
        <v>2.3397884211161499</v>
      </c>
      <c r="X10" s="347">
        <v>2.3463315593326199</v>
      </c>
      <c r="Y10" s="347">
        <v>2.3660251530796899</v>
      </c>
      <c r="Z10" s="347">
        <v>2.38072574928248</v>
      </c>
      <c r="AA10" s="347">
        <v>2.3786733941980902</v>
      </c>
      <c r="AB10" s="347">
        <v>2.3833613783132601</v>
      </c>
      <c r="AC10" s="347">
        <v>2.3978430594132099</v>
      </c>
      <c r="AD10" s="347">
        <v>2.42168970868748</v>
      </c>
      <c r="AE10" s="347">
        <v>2.4317072324959299</v>
      </c>
      <c r="AF10" s="347">
        <v>2.47695645025907</v>
      </c>
      <c r="AG10" s="347">
        <v>2.4885116546577</v>
      </c>
      <c r="AH10" s="347">
        <v>2.4969754819522398</v>
      </c>
      <c r="AI10" s="347">
        <v>2.5130795409255899</v>
      </c>
      <c r="AJ10" s="347">
        <v>2.5194466142060299</v>
      </c>
      <c r="AK10" s="347">
        <v>2.52963857685537</v>
      </c>
      <c r="AL10" s="347">
        <v>2.5501989464999602</v>
      </c>
      <c r="AM10" s="347">
        <v>2.55712003670995</v>
      </c>
      <c r="AN10" s="347">
        <v>2.5546952042684001</v>
      </c>
      <c r="AO10" s="347">
        <v>2.57375608575328</v>
      </c>
      <c r="AP10" s="347">
        <v>2.5883411608511002</v>
      </c>
      <c r="AQ10" s="347">
        <v>2.5966793575059901</v>
      </c>
      <c r="AR10" s="347">
        <v>2.6079522450453201</v>
      </c>
      <c r="AS10" s="347">
        <v>2.6142540104276799</v>
      </c>
      <c r="AT10" s="347">
        <v>2.6167589769378798</v>
      </c>
      <c r="AU10" s="347">
        <v>2.6115923571662201</v>
      </c>
      <c r="AV10" s="347">
        <v>2.62275484000673</v>
      </c>
      <c r="AW10" s="347">
        <v>2.6191293013400601</v>
      </c>
      <c r="AX10" s="347">
        <v>2.62627714923654</v>
      </c>
      <c r="AY10" s="347">
        <v>2.6194265314110301</v>
      </c>
      <c r="AZ10" s="347">
        <v>2.6415043138832401</v>
      </c>
      <c r="BA10" s="347">
        <v>2.662062301288</v>
      </c>
      <c r="BB10" s="347">
        <v>2.67729020882655</v>
      </c>
      <c r="BC10" s="347">
        <v>2.6907954146946098</v>
      </c>
      <c r="BD10" s="347">
        <v>2.6947387967675498</v>
      </c>
      <c r="BE10" s="347">
        <v>2.7066859028113202</v>
      </c>
      <c r="BF10" s="347">
        <v>2.72054827789868</v>
      </c>
      <c r="BG10" s="347">
        <v>2.7569640168604699</v>
      </c>
      <c r="BH10" s="347">
        <v>2.7703563734588399</v>
      </c>
      <c r="BI10" s="347">
        <v>2.7758420471732599</v>
      </c>
      <c r="BJ10" s="347">
        <v>2.78863899429814</v>
      </c>
      <c r="BK10" s="347">
        <v>2.80152864366993</v>
      </c>
      <c r="BL10" s="347">
        <v>2.8145299240305102</v>
      </c>
      <c r="BM10" s="347">
        <v>2.8281189721556101</v>
      </c>
      <c r="BN10" s="347">
        <v>2.8436922082042799</v>
      </c>
      <c r="BO10" s="347">
        <v>2.8613737788287201</v>
      </c>
      <c r="BP10" s="347">
        <v>2.8656515498241899</v>
      </c>
      <c r="BQ10" s="347">
        <v>2.9040288860327399</v>
      </c>
      <c r="BR10" s="347">
        <v>2.91977882121695</v>
      </c>
      <c r="BS10" s="347">
        <v>2.93326675921104</v>
      </c>
      <c r="BT10" s="347">
        <v>2.97685668244746</v>
      </c>
      <c r="BU10" s="347">
        <v>3.0371208125829399</v>
      </c>
      <c r="BV10" s="347">
        <v>3.1088573789987799</v>
      </c>
      <c r="BW10" s="347">
        <v>3.1239179214581299</v>
      </c>
      <c r="BX10" s="347">
        <v>3.1603777797394499</v>
      </c>
      <c r="BY10" s="347">
        <v>3.19320129266299</v>
      </c>
      <c r="BZ10" s="347">
        <v>3.2216577384305198</v>
      </c>
      <c r="CA10" s="347">
        <v>3.2523592132470598</v>
      </c>
      <c r="CB10" s="347">
        <v>3.2758148065757999</v>
      </c>
      <c r="CC10" s="347">
        <v>3.3018263656289402</v>
      </c>
      <c r="CD10" s="347">
        <v>3.3267091139689202</v>
      </c>
      <c r="CE10" s="347">
        <v>3.3503420472321199</v>
      </c>
      <c r="CF10" s="347">
        <v>3.3755320197722698</v>
      </c>
      <c r="CG10" s="347">
        <v>3.4013821049706801</v>
      </c>
      <c r="CH10" s="347">
        <v>3.4285196349741498</v>
      </c>
      <c r="CI10" s="347">
        <v>3.4554729414972001</v>
      </c>
      <c r="CJ10" s="347">
        <v>3.4846161149341701</v>
      </c>
      <c r="CK10" s="347">
        <v>3.51305467966387</v>
      </c>
      <c r="CL10" s="347">
        <v>3.5434825289363499</v>
      </c>
    </row>
    <row r="12" spans="1:90">
      <c r="A12" s="300"/>
      <c r="B12" s="300"/>
      <c r="C12" s="348"/>
      <c r="D12" s="348"/>
      <c r="E12" s="348"/>
      <c r="F12" s="348"/>
      <c r="G12" s="348"/>
      <c r="H12" s="348"/>
      <c r="I12" s="348"/>
      <c r="J12" s="348"/>
      <c r="K12" s="348"/>
      <c r="L12" s="348"/>
      <c r="M12" s="348"/>
      <c r="N12" s="348"/>
      <c r="O12" s="348"/>
      <c r="P12" s="348"/>
      <c r="Q12" s="348"/>
      <c r="R12" s="348"/>
      <c r="S12" s="348"/>
      <c r="T12" s="348"/>
      <c r="U12" s="348"/>
      <c r="V12" s="348"/>
      <c r="W12" s="348"/>
      <c r="X12" s="348"/>
      <c r="Y12" s="348"/>
      <c r="Z12" s="348"/>
      <c r="AA12" s="348"/>
      <c r="AB12" s="348"/>
      <c r="AC12" s="348"/>
      <c r="AD12" s="348"/>
      <c r="AE12" s="348"/>
      <c r="AF12" s="348"/>
      <c r="AG12" s="348"/>
      <c r="AH12" s="348"/>
      <c r="AI12" s="348"/>
      <c r="AJ12" s="348"/>
      <c r="AK12" s="348"/>
      <c r="AL12" s="348"/>
      <c r="AM12" s="348"/>
      <c r="AN12" s="348"/>
      <c r="AO12" s="348"/>
      <c r="AP12" s="348"/>
      <c r="AQ12" s="348"/>
      <c r="AR12" s="348"/>
      <c r="AS12" s="348"/>
      <c r="AT12" s="348"/>
      <c r="AU12" s="300"/>
      <c r="AV12" s="300"/>
      <c r="AW12" s="300"/>
      <c r="AX12" s="300"/>
      <c r="AY12" s="300"/>
      <c r="AZ12" s="300"/>
      <c r="BA12" s="300"/>
      <c r="BB12" s="300"/>
      <c r="BC12" s="300"/>
      <c r="BD12" s="300"/>
      <c r="BE12" s="300"/>
      <c r="BF12" s="300"/>
      <c r="BG12" s="300"/>
      <c r="BH12" s="300"/>
      <c r="BI12" s="300"/>
      <c r="BJ12" s="300"/>
      <c r="BK12" s="300"/>
      <c r="BL12" s="300"/>
      <c r="BM12" s="300"/>
      <c r="BN12" s="300"/>
      <c r="BO12" s="300"/>
      <c r="BP12" s="300"/>
      <c r="BQ12" s="300"/>
      <c r="BR12" s="300"/>
      <c r="BS12" s="300"/>
      <c r="BT12" s="300"/>
      <c r="BU12" s="300"/>
      <c r="BV12" s="300"/>
      <c r="BW12" s="300"/>
      <c r="BX12" s="300"/>
      <c r="BY12" s="300"/>
      <c r="BZ12" s="300"/>
      <c r="CA12" s="300"/>
      <c r="CB12" s="300"/>
      <c r="CC12" s="300"/>
      <c r="CD12" s="300"/>
      <c r="CE12" s="300"/>
      <c r="CF12" s="300"/>
      <c r="CG12" s="300"/>
      <c r="CH12" s="300"/>
      <c r="CI12" s="300"/>
      <c r="CJ12" s="300"/>
      <c r="CK12" s="300"/>
      <c r="CL12" s="300"/>
    </row>
    <row r="13" spans="1:90">
      <c r="A13" s="300"/>
      <c r="B13" s="300"/>
      <c r="C13" s="348"/>
      <c r="D13" s="348"/>
      <c r="E13" s="348"/>
      <c r="F13" s="348"/>
      <c r="G13" s="348"/>
      <c r="H13" s="348"/>
      <c r="I13" s="348"/>
      <c r="J13" s="348"/>
      <c r="K13" s="348"/>
      <c r="L13" s="348"/>
      <c r="M13" s="348"/>
      <c r="N13" s="348"/>
      <c r="O13" s="348"/>
      <c r="P13" s="348"/>
      <c r="Q13" s="348"/>
      <c r="R13" s="348"/>
      <c r="S13" s="348"/>
      <c r="T13" s="348"/>
      <c r="U13" s="348"/>
      <c r="V13" s="348"/>
      <c r="W13" s="348"/>
      <c r="X13" s="348"/>
      <c r="Y13" s="348"/>
      <c r="Z13" s="348"/>
      <c r="AA13" s="348"/>
      <c r="AB13" s="348"/>
      <c r="AC13" s="348"/>
      <c r="AD13" s="348"/>
      <c r="AE13" s="348"/>
      <c r="AF13" s="348"/>
      <c r="AG13" s="348"/>
      <c r="AH13" s="348"/>
      <c r="AI13" s="348"/>
      <c r="AJ13" s="348"/>
      <c r="AK13" s="348"/>
      <c r="AL13" s="348"/>
      <c r="AM13" s="348"/>
      <c r="AN13" s="348"/>
      <c r="AO13" s="348"/>
      <c r="AP13" s="348"/>
      <c r="AQ13" s="348"/>
      <c r="AR13" s="348"/>
      <c r="AS13" s="348"/>
      <c r="AT13" s="348"/>
      <c r="AU13" s="300"/>
      <c r="AV13" s="300"/>
      <c r="AW13" s="300"/>
      <c r="AX13" s="300"/>
      <c r="AY13" s="300"/>
      <c r="AZ13" s="300"/>
      <c r="BA13" s="300"/>
      <c r="BB13" s="300"/>
      <c r="BC13" s="300"/>
      <c r="BD13" s="300"/>
      <c r="BE13" s="300"/>
      <c r="BF13" s="300"/>
      <c r="BG13" s="300"/>
      <c r="BH13" s="300"/>
      <c r="BI13" s="300"/>
      <c r="BJ13" s="300"/>
      <c r="BK13" s="300"/>
      <c r="BL13" s="300"/>
      <c r="BM13" s="300"/>
      <c r="BN13" s="300"/>
      <c r="BO13" s="300"/>
      <c r="BP13" s="300"/>
      <c r="BQ13" s="300"/>
      <c r="BR13" s="300"/>
      <c r="BS13" s="349" t="s">
        <v>264</v>
      </c>
      <c r="BT13" s="350"/>
      <c r="BU13" s="350"/>
      <c r="BV13" s="351" t="s">
        <v>265</v>
      </c>
      <c r="BW13" s="352"/>
      <c r="BX13" s="352"/>
      <c r="BY13" s="352"/>
      <c r="BZ13" s="352"/>
      <c r="CA13" s="352"/>
      <c r="CB13" s="350"/>
      <c r="CC13" s="350"/>
      <c r="CD13" s="350"/>
      <c r="CE13" s="300"/>
      <c r="CF13" s="300"/>
      <c r="CG13" s="300"/>
      <c r="CH13" s="300"/>
      <c r="CI13" s="300"/>
      <c r="CJ13" s="300"/>
      <c r="CK13" s="300"/>
      <c r="CL13" s="300"/>
    </row>
    <row r="14" spans="1:90">
      <c r="A14" s="300"/>
      <c r="B14" s="300"/>
      <c r="C14" s="347"/>
      <c r="D14" s="347"/>
      <c r="E14" s="347"/>
      <c r="F14" s="347"/>
      <c r="G14" s="347"/>
      <c r="H14" s="347"/>
      <c r="I14" s="347"/>
      <c r="J14" s="347"/>
      <c r="K14" s="347"/>
      <c r="L14" s="347"/>
      <c r="M14" s="347"/>
      <c r="N14" s="347"/>
      <c r="O14" s="347"/>
      <c r="P14" s="347"/>
      <c r="Q14" s="347"/>
      <c r="R14" s="347"/>
      <c r="S14" s="347"/>
      <c r="T14" s="347"/>
      <c r="U14" s="347"/>
      <c r="V14" s="347"/>
      <c r="W14" s="347"/>
      <c r="X14" s="347"/>
      <c r="Y14" s="347"/>
      <c r="Z14" s="347"/>
      <c r="AA14" s="347"/>
      <c r="AB14" s="347"/>
      <c r="AC14" s="347"/>
      <c r="AD14" s="347"/>
      <c r="AE14" s="347"/>
      <c r="AF14" s="347"/>
      <c r="AG14" s="347"/>
      <c r="AH14" s="347"/>
      <c r="AI14" s="347"/>
      <c r="AJ14" s="347"/>
      <c r="AK14" s="347"/>
      <c r="AL14" s="347"/>
      <c r="AM14" s="347"/>
      <c r="AN14" s="347"/>
      <c r="AO14" s="347"/>
      <c r="AP14" s="347"/>
      <c r="AQ14" s="347"/>
      <c r="AR14" s="347"/>
      <c r="AS14" s="347"/>
      <c r="AT14" s="347"/>
      <c r="AU14" s="300"/>
      <c r="AV14" s="300"/>
      <c r="AW14" s="300"/>
      <c r="AX14" s="300"/>
      <c r="AY14" s="300"/>
      <c r="AZ14" s="300"/>
      <c r="BA14" s="300"/>
      <c r="BB14" s="300"/>
      <c r="BC14" s="300"/>
      <c r="BD14" s="300"/>
      <c r="BE14" s="300"/>
      <c r="BF14" s="300"/>
      <c r="BG14" s="300"/>
      <c r="BH14" s="300"/>
      <c r="BI14" s="300"/>
      <c r="BJ14" s="300"/>
      <c r="BK14" s="300"/>
      <c r="BL14" s="300"/>
      <c r="BM14" s="300"/>
      <c r="BN14" s="300"/>
      <c r="BO14" s="300"/>
      <c r="BP14" s="300"/>
      <c r="BQ14" s="300"/>
      <c r="BR14" s="300"/>
      <c r="BS14" s="353"/>
      <c r="BT14" s="354"/>
      <c r="BU14" s="354"/>
      <c r="BV14" s="354"/>
      <c r="BW14" s="354"/>
      <c r="BX14" s="354"/>
      <c r="BY14" s="354"/>
      <c r="BZ14" s="354"/>
      <c r="CA14" s="354"/>
      <c r="CB14" s="354"/>
      <c r="CC14" s="354"/>
      <c r="CD14" s="355"/>
      <c r="CE14" s="300"/>
      <c r="CF14" s="300"/>
      <c r="CG14" s="300"/>
      <c r="CH14" s="300"/>
      <c r="CI14" s="300"/>
      <c r="CJ14" s="300"/>
      <c r="CK14" s="300"/>
      <c r="CL14" s="300"/>
    </row>
    <row r="15" spans="1:90">
      <c r="A15" s="300"/>
      <c r="B15" s="300"/>
      <c r="C15" s="347"/>
      <c r="D15" s="347"/>
      <c r="E15" s="347"/>
      <c r="F15" s="347"/>
      <c r="G15" s="347"/>
      <c r="H15" s="347"/>
      <c r="I15" s="347"/>
      <c r="J15" s="347"/>
      <c r="K15" s="347"/>
      <c r="L15" s="347"/>
      <c r="M15" s="347"/>
      <c r="N15" s="347"/>
      <c r="O15" s="347"/>
      <c r="P15" s="347"/>
      <c r="Q15" s="347"/>
      <c r="R15" s="347"/>
      <c r="S15" s="347"/>
      <c r="T15" s="347"/>
      <c r="U15" s="347"/>
      <c r="V15" s="347"/>
      <c r="W15" s="347"/>
      <c r="X15" s="347"/>
      <c r="Y15" s="347"/>
      <c r="Z15" s="347"/>
      <c r="AA15" s="347"/>
      <c r="AB15" s="347"/>
      <c r="AC15" s="347"/>
      <c r="AD15" s="347"/>
      <c r="AE15" s="347"/>
      <c r="AF15" s="347"/>
      <c r="AG15" s="347"/>
      <c r="AH15" s="347"/>
      <c r="AI15" s="347"/>
      <c r="AJ15" s="347"/>
      <c r="AK15" s="347"/>
      <c r="AL15" s="347"/>
      <c r="AM15" s="347"/>
      <c r="AN15" s="347"/>
      <c r="AO15" s="347"/>
      <c r="AP15" s="347"/>
      <c r="AQ15" s="347"/>
      <c r="AR15" s="347"/>
      <c r="AS15" s="347"/>
      <c r="AT15" s="347"/>
      <c r="AU15" s="300"/>
      <c r="AV15" s="300"/>
      <c r="AW15" s="300"/>
      <c r="AX15" s="300"/>
      <c r="AY15" s="300"/>
      <c r="AZ15" s="300"/>
      <c r="BA15" s="300"/>
      <c r="BB15" s="300"/>
      <c r="BC15" s="300"/>
      <c r="BD15" s="300"/>
      <c r="BE15" s="300"/>
      <c r="BF15" s="300"/>
      <c r="BG15" s="300"/>
      <c r="BH15" s="300"/>
      <c r="BI15" s="300"/>
      <c r="BJ15" s="300"/>
      <c r="BK15" s="300"/>
      <c r="BL15" s="300"/>
      <c r="BM15" s="300"/>
      <c r="BN15" s="300"/>
      <c r="BO15" s="300"/>
      <c r="BP15" s="300"/>
      <c r="BQ15" s="300"/>
      <c r="BR15" s="300"/>
      <c r="BS15" s="356"/>
      <c r="BT15" s="357" t="s">
        <v>266</v>
      </c>
      <c r="BU15" s="358" t="s">
        <v>243</v>
      </c>
      <c r="BV15" s="350"/>
      <c r="BW15" s="350"/>
      <c r="BX15" s="350"/>
      <c r="BY15" s="350"/>
      <c r="BZ15" s="350"/>
      <c r="CA15" s="350"/>
      <c r="CB15" s="350"/>
      <c r="CC15" s="350"/>
      <c r="CD15" s="359"/>
      <c r="CE15" s="300"/>
      <c r="CF15" s="300"/>
      <c r="CG15" s="300"/>
      <c r="CH15" s="300"/>
      <c r="CI15" s="300"/>
      <c r="CJ15" s="300"/>
      <c r="CK15" s="300"/>
      <c r="CL15" s="300"/>
    </row>
    <row r="16" spans="1:90">
      <c r="A16" s="300"/>
      <c r="B16" s="300"/>
      <c r="C16" s="347"/>
      <c r="D16" s="347"/>
      <c r="E16" s="347"/>
      <c r="F16" s="347"/>
      <c r="G16" s="347"/>
      <c r="H16" s="347"/>
      <c r="I16" s="347"/>
      <c r="J16" s="347"/>
      <c r="K16" s="347"/>
      <c r="L16" s="347"/>
      <c r="M16" s="347"/>
      <c r="N16" s="347"/>
      <c r="O16" s="347"/>
      <c r="P16" s="347"/>
      <c r="Q16" s="347"/>
      <c r="R16" s="347"/>
      <c r="S16" s="347"/>
      <c r="T16" s="347"/>
      <c r="U16" s="347"/>
      <c r="V16" s="347"/>
      <c r="W16" s="347"/>
      <c r="X16" s="347"/>
      <c r="Y16" s="347"/>
      <c r="Z16" s="347"/>
      <c r="AA16" s="347"/>
      <c r="AB16" s="347"/>
      <c r="AC16" s="347"/>
      <c r="AD16" s="347"/>
      <c r="AE16" s="347"/>
      <c r="AF16" s="347"/>
      <c r="AG16" s="347"/>
      <c r="AH16" s="347"/>
      <c r="AI16" s="347"/>
      <c r="AJ16" s="347"/>
      <c r="AK16" s="347"/>
      <c r="AL16" s="347"/>
      <c r="AM16" s="347"/>
      <c r="AN16" s="347"/>
      <c r="AO16" s="347"/>
      <c r="AP16" s="347"/>
      <c r="AQ16" s="347"/>
      <c r="AR16" s="347"/>
      <c r="AS16" s="347"/>
      <c r="AT16" s="347"/>
      <c r="AU16" s="300"/>
      <c r="AV16" s="300"/>
      <c r="AW16" s="300"/>
      <c r="AX16" s="300"/>
      <c r="AY16" s="300"/>
      <c r="AZ16" s="300"/>
      <c r="BA16" s="300"/>
      <c r="BB16" s="300"/>
      <c r="BC16" s="300"/>
      <c r="BD16" s="300"/>
      <c r="BE16" s="300"/>
      <c r="BF16" s="300"/>
      <c r="BG16" s="300"/>
      <c r="BH16" s="300"/>
      <c r="BI16" s="300"/>
      <c r="BJ16" s="300"/>
      <c r="BK16" s="300"/>
      <c r="BL16" s="300"/>
      <c r="BM16" s="300"/>
      <c r="BN16" s="300"/>
      <c r="BO16" s="300"/>
      <c r="BP16" s="300"/>
      <c r="BQ16" s="300"/>
      <c r="BR16" s="300"/>
      <c r="BS16" s="356"/>
      <c r="BT16" s="350"/>
      <c r="BU16" s="360" t="s">
        <v>267</v>
      </c>
      <c r="BV16" s="350"/>
      <c r="BW16" s="350"/>
      <c r="BX16" s="350"/>
      <c r="BY16" s="350"/>
      <c r="BZ16" s="350"/>
      <c r="CA16" s="350"/>
      <c r="CB16" s="350"/>
      <c r="CC16" s="350"/>
      <c r="CD16" s="361" t="s">
        <v>268</v>
      </c>
      <c r="CE16" s="300"/>
      <c r="CF16" s="300"/>
      <c r="CG16" s="300"/>
      <c r="CH16" s="300"/>
      <c r="CI16" s="300"/>
      <c r="CJ16" s="300"/>
      <c r="CK16" s="300"/>
      <c r="CL16" s="300"/>
    </row>
    <row r="17" spans="3:82">
      <c r="C17" s="362"/>
      <c r="D17" s="362"/>
      <c r="E17" s="362"/>
      <c r="F17" s="362"/>
      <c r="G17" s="362"/>
      <c r="H17" s="362"/>
      <c r="I17" s="362"/>
      <c r="J17" s="362"/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62"/>
      <c r="V17" s="362"/>
      <c r="W17" s="362"/>
      <c r="X17" s="362"/>
      <c r="Y17" s="362"/>
      <c r="Z17" s="362"/>
      <c r="AA17" s="362"/>
      <c r="AB17" s="362"/>
      <c r="AC17" s="362"/>
      <c r="AD17" s="362"/>
      <c r="AE17" s="362"/>
      <c r="AF17" s="362"/>
      <c r="AG17" s="362"/>
      <c r="AH17" s="362"/>
      <c r="AI17" s="362"/>
      <c r="AJ17" s="362"/>
      <c r="AK17" s="362"/>
      <c r="AL17" s="362"/>
      <c r="AM17" s="362"/>
      <c r="AN17" s="362"/>
      <c r="AO17" s="362"/>
      <c r="AP17" s="362"/>
      <c r="AQ17" s="300"/>
      <c r="AR17" s="300"/>
      <c r="AS17" s="300"/>
      <c r="AT17" s="300"/>
      <c r="AU17" s="300"/>
      <c r="AV17" s="300"/>
      <c r="AW17" s="300"/>
      <c r="AX17" s="300"/>
      <c r="AY17" s="300"/>
      <c r="AZ17" s="300"/>
      <c r="BA17" s="300"/>
      <c r="BB17" s="300"/>
      <c r="BC17" s="300"/>
      <c r="BD17" s="300"/>
      <c r="BE17" s="300"/>
      <c r="BF17" s="300"/>
      <c r="BG17" s="300"/>
      <c r="BH17" s="300"/>
      <c r="BI17" s="300"/>
      <c r="BJ17" s="300"/>
      <c r="BK17" s="300"/>
      <c r="BL17" s="300"/>
      <c r="BM17" s="300"/>
      <c r="BN17" s="300"/>
      <c r="BO17" s="300"/>
      <c r="BP17" s="300"/>
      <c r="BQ17" s="300"/>
      <c r="BR17" s="300"/>
      <c r="BS17" s="356"/>
      <c r="BT17" s="350"/>
      <c r="BU17" s="363">
        <v>3.1216976513906798</v>
      </c>
      <c r="BV17" s="364"/>
      <c r="BW17" s="350"/>
      <c r="BX17" s="350"/>
      <c r="BY17" s="350"/>
      <c r="BZ17" s="350"/>
      <c r="CA17" s="350"/>
      <c r="CB17" s="350"/>
      <c r="CC17" s="350"/>
      <c r="CD17" s="365">
        <v>3.1216976513906798</v>
      </c>
    </row>
    <row r="18" spans="3:82">
      <c r="C18" s="300"/>
      <c r="D18" s="300"/>
      <c r="E18" s="300"/>
      <c r="F18" s="300"/>
      <c r="G18" s="300"/>
      <c r="H18" s="300"/>
      <c r="I18" s="300"/>
      <c r="J18" s="300"/>
      <c r="K18" s="300"/>
      <c r="L18" s="300"/>
      <c r="M18" s="300"/>
      <c r="N18" s="300"/>
      <c r="O18" s="300"/>
      <c r="P18" s="300"/>
      <c r="Q18" s="300"/>
      <c r="R18" s="300"/>
      <c r="S18" s="300"/>
      <c r="T18" s="300"/>
      <c r="U18" s="300"/>
      <c r="V18" s="300"/>
      <c r="W18" s="300"/>
      <c r="X18" s="300"/>
      <c r="Y18" s="300"/>
      <c r="Z18" s="300"/>
      <c r="AA18" s="300"/>
      <c r="AB18" s="300"/>
      <c r="AC18" s="300"/>
      <c r="AD18" s="300"/>
      <c r="AE18" s="300"/>
      <c r="AF18" s="300"/>
      <c r="AG18" s="300"/>
      <c r="AH18" s="300"/>
      <c r="AI18" s="300"/>
      <c r="AJ18" s="300"/>
      <c r="AK18" s="300"/>
      <c r="AL18" s="300"/>
      <c r="AM18" s="300"/>
      <c r="AN18" s="300"/>
      <c r="AO18" s="300"/>
      <c r="AP18" s="300"/>
      <c r="AQ18" s="300"/>
      <c r="AR18" s="300"/>
      <c r="AS18" s="300"/>
      <c r="AT18" s="300"/>
      <c r="AU18" s="300"/>
      <c r="AV18" s="300"/>
      <c r="AW18" s="300"/>
      <c r="AX18" s="300"/>
      <c r="AY18" s="300"/>
      <c r="AZ18" s="300"/>
      <c r="BA18" s="300"/>
      <c r="BB18" s="300"/>
      <c r="BC18" s="300"/>
      <c r="BD18" s="300"/>
      <c r="BE18" s="300"/>
      <c r="BF18" s="300"/>
      <c r="BG18" s="300"/>
      <c r="BH18" s="300"/>
      <c r="BI18" s="300"/>
      <c r="BJ18" s="300"/>
      <c r="BK18" s="300"/>
      <c r="BL18" s="300"/>
      <c r="BM18" s="300"/>
      <c r="BN18" s="300"/>
      <c r="BO18" s="300"/>
      <c r="BP18" s="300"/>
      <c r="BQ18" s="300"/>
      <c r="BR18" s="300"/>
      <c r="BS18" s="356"/>
      <c r="BT18" s="350"/>
      <c r="BU18" s="350"/>
      <c r="BV18" s="350"/>
      <c r="BW18" s="350"/>
      <c r="BX18" s="350"/>
      <c r="BY18" s="350"/>
      <c r="BZ18" s="350"/>
      <c r="CA18" s="350"/>
      <c r="CB18" s="350"/>
      <c r="CC18" s="350"/>
      <c r="CD18" s="366"/>
    </row>
    <row r="19" spans="3:82">
      <c r="C19" s="300"/>
      <c r="D19" s="300"/>
      <c r="E19" s="300"/>
      <c r="F19" s="300"/>
      <c r="G19" s="300"/>
      <c r="H19" s="300"/>
      <c r="I19" s="300"/>
      <c r="J19" s="300"/>
      <c r="K19" s="300"/>
      <c r="L19" s="300"/>
      <c r="M19" s="300"/>
      <c r="N19" s="300"/>
      <c r="O19" s="300"/>
      <c r="P19" s="300"/>
      <c r="Q19" s="300"/>
      <c r="R19" s="300"/>
      <c r="S19" s="300"/>
      <c r="T19" s="300"/>
      <c r="U19" s="300"/>
      <c r="V19" s="300"/>
      <c r="W19" s="300"/>
      <c r="X19" s="300"/>
      <c r="Y19" s="300"/>
      <c r="Z19" s="300"/>
      <c r="AA19" s="300"/>
      <c r="AB19" s="300"/>
      <c r="AC19" s="300"/>
      <c r="AD19" s="300"/>
      <c r="AE19" s="300"/>
      <c r="AF19" s="300"/>
      <c r="AG19" s="300"/>
      <c r="AH19" s="300"/>
      <c r="AI19" s="300"/>
      <c r="AJ19" s="300"/>
      <c r="AK19" s="300"/>
      <c r="AL19" s="300"/>
      <c r="AM19" s="300"/>
      <c r="AN19" s="300"/>
      <c r="AO19" s="300"/>
      <c r="AP19" s="300"/>
      <c r="AQ19" s="300"/>
      <c r="AR19" s="300"/>
      <c r="AS19" s="300"/>
      <c r="AT19" s="300"/>
      <c r="AU19" s="300"/>
      <c r="AV19" s="300"/>
      <c r="AW19" s="300"/>
      <c r="AX19" s="300"/>
      <c r="AY19" s="300"/>
      <c r="AZ19" s="300"/>
      <c r="BA19" s="300"/>
      <c r="BB19" s="300"/>
      <c r="BC19" s="300"/>
      <c r="BD19" s="300"/>
      <c r="BE19" s="300"/>
      <c r="BF19" s="300"/>
      <c r="BG19" s="300"/>
      <c r="BH19" s="300"/>
      <c r="BI19" s="300"/>
      <c r="BJ19" s="300"/>
      <c r="BK19" s="300"/>
      <c r="BL19" s="300"/>
      <c r="BM19" s="300"/>
      <c r="BN19" s="300"/>
      <c r="BO19" s="300"/>
      <c r="BP19" s="300"/>
      <c r="BQ19" s="300"/>
      <c r="BR19" s="300"/>
      <c r="BS19" s="948" t="s">
        <v>269</v>
      </c>
      <c r="BT19" s="949"/>
      <c r="BU19" s="949"/>
      <c r="BV19" s="350" t="s">
        <v>270</v>
      </c>
      <c r="BW19" s="350"/>
      <c r="BX19" s="350"/>
      <c r="BY19" s="350"/>
      <c r="BZ19" s="350"/>
      <c r="CA19" s="350"/>
      <c r="CB19" s="350"/>
      <c r="CC19" s="350"/>
      <c r="CD19" s="366"/>
    </row>
    <row r="20" spans="3:82">
      <c r="C20" s="300"/>
      <c r="D20" s="300"/>
      <c r="E20" s="300"/>
      <c r="F20" s="300"/>
      <c r="G20" s="300"/>
      <c r="H20" s="300"/>
      <c r="I20" s="300"/>
      <c r="J20" s="300"/>
      <c r="K20" s="300"/>
      <c r="L20" s="300"/>
      <c r="M20" s="300"/>
      <c r="N20" s="300"/>
      <c r="O20" s="300"/>
      <c r="P20" s="300"/>
      <c r="Q20" s="300"/>
      <c r="R20" s="300"/>
      <c r="S20" s="300"/>
      <c r="T20" s="300"/>
      <c r="U20" s="300"/>
      <c r="V20" s="300"/>
      <c r="W20" s="300"/>
      <c r="X20" s="300"/>
      <c r="Y20" s="300"/>
      <c r="Z20" s="300"/>
      <c r="AA20" s="300"/>
      <c r="AB20" s="300"/>
      <c r="AC20" s="300"/>
      <c r="AD20" s="300"/>
      <c r="AE20" s="300"/>
      <c r="AF20" s="300"/>
      <c r="AG20" s="300"/>
      <c r="AH20" s="300"/>
      <c r="AI20" s="300"/>
      <c r="AJ20" s="300"/>
      <c r="AK20" s="300"/>
      <c r="AL20" s="300"/>
      <c r="AM20" s="300"/>
      <c r="AN20" s="300"/>
      <c r="AO20" s="300"/>
      <c r="AP20" s="300"/>
      <c r="AQ20" s="300"/>
      <c r="AR20" s="300"/>
      <c r="AS20" s="300"/>
      <c r="AT20" s="300"/>
      <c r="AU20" s="300"/>
      <c r="AV20" s="300"/>
      <c r="AW20" s="300"/>
      <c r="AX20" s="300"/>
      <c r="AY20" s="300"/>
      <c r="AZ20" s="300"/>
      <c r="BA20" s="300"/>
      <c r="BB20" s="300"/>
      <c r="BC20" s="300"/>
      <c r="BD20" s="300"/>
      <c r="BE20" s="300"/>
      <c r="BF20" s="300"/>
      <c r="BG20" s="300"/>
      <c r="BH20" s="300"/>
      <c r="BI20" s="300"/>
      <c r="BJ20" s="300"/>
      <c r="BK20" s="300"/>
      <c r="BL20" s="300"/>
      <c r="BM20" s="300"/>
      <c r="BN20" s="300"/>
      <c r="BO20" s="300"/>
      <c r="BP20" s="300"/>
      <c r="BQ20" s="300"/>
      <c r="BR20" s="300"/>
      <c r="BS20" s="367"/>
      <c r="BT20" s="357"/>
      <c r="BU20" s="358" t="s">
        <v>244</v>
      </c>
      <c r="BV20" s="358" t="s">
        <v>245</v>
      </c>
      <c r="BW20" s="358" t="s">
        <v>246</v>
      </c>
      <c r="BX20" s="358" t="s">
        <v>247</v>
      </c>
      <c r="BY20" s="358" t="s">
        <v>248</v>
      </c>
      <c r="BZ20" s="358" t="s">
        <v>249</v>
      </c>
      <c r="CA20" s="358" t="s">
        <v>250</v>
      </c>
      <c r="CB20" s="358" t="s">
        <v>251</v>
      </c>
      <c r="CC20" s="350"/>
      <c r="CD20" s="366"/>
    </row>
    <row r="21" spans="3:82">
      <c r="C21" s="300"/>
      <c r="D21" s="300"/>
      <c r="E21" s="300"/>
      <c r="F21" s="300"/>
      <c r="G21" s="300"/>
      <c r="H21" s="300"/>
      <c r="I21" s="300"/>
      <c r="J21" s="300"/>
      <c r="K21" s="300"/>
      <c r="L21" s="300"/>
      <c r="M21" s="300"/>
      <c r="N21" s="300"/>
      <c r="O21" s="300"/>
      <c r="P21" s="300"/>
      <c r="Q21" s="300"/>
      <c r="R21" s="300"/>
      <c r="S21" s="300"/>
      <c r="T21" s="300"/>
      <c r="U21" s="300"/>
      <c r="V21" s="300"/>
      <c r="W21" s="300"/>
      <c r="X21" s="300"/>
      <c r="Y21" s="300"/>
      <c r="Z21" s="300"/>
      <c r="AA21" s="300"/>
      <c r="AB21" s="300"/>
      <c r="AC21" s="300"/>
      <c r="AD21" s="300"/>
      <c r="AE21" s="300"/>
      <c r="AF21" s="300"/>
      <c r="AG21" s="300"/>
      <c r="AH21" s="300"/>
      <c r="AI21" s="300"/>
      <c r="AJ21" s="300"/>
      <c r="AK21" s="300"/>
      <c r="AL21" s="300"/>
      <c r="AM21" s="300"/>
      <c r="AN21" s="300"/>
      <c r="AO21" s="300"/>
      <c r="AP21" s="300"/>
      <c r="AQ21" s="300"/>
      <c r="AR21" s="300"/>
      <c r="AS21" s="300"/>
      <c r="AT21" s="300"/>
      <c r="AU21" s="300"/>
      <c r="AV21" s="300"/>
      <c r="AW21" s="300"/>
      <c r="AX21" s="300"/>
      <c r="AY21" s="300"/>
      <c r="AZ21" s="300"/>
      <c r="BA21" s="300"/>
      <c r="BB21" s="300"/>
      <c r="BC21" s="300"/>
      <c r="BD21" s="300"/>
      <c r="BE21" s="300"/>
      <c r="BF21" s="300"/>
      <c r="BG21" s="300"/>
      <c r="BH21" s="300"/>
      <c r="BI21" s="300"/>
      <c r="BJ21" s="300"/>
      <c r="BK21" s="300"/>
      <c r="BL21" s="300"/>
      <c r="BM21" s="300"/>
      <c r="BN21" s="300"/>
      <c r="BO21" s="300"/>
      <c r="BP21" s="300"/>
      <c r="BQ21" s="300"/>
      <c r="BR21" s="300"/>
      <c r="BS21" s="356"/>
      <c r="BT21" s="350"/>
      <c r="BU21" s="368" t="s">
        <v>166</v>
      </c>
      <c r="BV21" s="368" t="s">
        <v>166</v>
      </c>
      <c r="BW21" s="368" t="s">
        <v>166</v>
      </c>
      <c r="BX21" s="368" t="s">
        <v>166</v>
      </c>
      <c r="BY21" s="368" t="s">
        <v>167</v>
      </c>
      <c r="BZ21" s="368" t="s">
        <v>167</v>
      </c>
      <c r="CA21" s="368" t="s">
        <v>167</v>
      </c>
      <c r="CB21" s="368" t="s">
        <v>167</v>
      </c>
      <c r="CC21" s="350"/>
      <c r="CD21" s="366"/>
    </row>
    <row r="22" spans="3:82">
      <c r="C22" s="300"/>
      <c r="D22" s="300"/>
      <c r="E22" s="300"/>
      <c r="F22" s="300"/>
      <c r="G22" s="300"/>
      <c r="H22" s="300"/>
      <c r="I22" s="300"/>
      <c r="J22" s="300"/>
      <c r="K22" s="300"/>
      <c r="L22" s="300"/>
      <c r="M22" s="300"/>
      <c r="N22" s="300"/>
      <c r="O22" s="300"/>
      <c r="P22" s="300"/>
      <c r="Q22" s="300"/>
      <c r="R22" s="300"/>
      <c r="S22" s="300"/>
      <c r="T22" s="300"/>
      <c r="U22" s="300"/>
      <c r="V22" s="300"/>
      <c r="W22" s="300"/>
      <c r="X22" s="300"/>
      <c r="Y22" s="300"/>
      <c r="Z22" s="300"/>
      <c r="AA22" s="300"/>
      <c r="AB22" s="300"/>
      <c r="AC22" s="300"/>
      <c r="AD22" s="300"/>
      <c r="AE22" s="300"/>
      <c r="AF22" s="300"/>
      <c r="AG22" s="300"/>
      <c r="AH22" s="300"/>
      <c r="AI22" s="300"/>
      <c r="AJ22" s="300"/>
      <c r="AK22" s="300"/>
      <c r="AL22" s="300"/>
      <c r="AM22" s="300"/>
      <c r="AN22" s="300"/>
      <c r="AO22" s="300"/>
      <c r="AP22" s="300"/>
      <c r="AQ22" s="300"/>
      <c r="AR22" s="300"/>
      <c r="AS22" s="300"/>
      <c r="AT22" s="300"/>
      <c r="AU22" s="300"/>
      <c r="AV22" s="300"/>
      <c r="AW22" s="300"/>
      <c r="AX22" s="300"/>
      <c r="AY22" s="300"/>
      <c r="AZ22" s="300"/>
      <c r="BA22" s="300"/>
      <c r="BB22" s="300"/>
      <c r="BC22" s="300"/>
      <c r="BD22" s="300"/>
      <c r="BE22" s="300"/>
      <c r="BF22" s="300"/>
      <c r="BG22" s="300"/>
      <c r="BH22" s="300"/>
      <c r="BI22" s="300"/>
      <c r="BJ22" s="300"/>
      <c r="BK22" s="300"/>
      <c r="BL22" s="300"/>
      <c r="BM22" s="300"/>
      <c r="BN22" s="300"/>
      <c r="BO22" s="300"/>
      <c r="BP22" s="300"/>
      <c r="BQ22" s="300"/>
      <c r="BR22" s="300"/>
      <c r="BS22" s="356"/>
      <c r="BT22" s="350"/>
      <c r="BU22" s="369">
        <v>3.1419964810498202</v>
      </c>
      <c r="BV22" s="369">
        <v>3.1572395520324501</v>
      </c>
      <c r="BW22" s="369">
        <v>3.1752468332852302</v>
      </c>
      <c r="BX22" s="369">
        <v>3.1874038099320501</v>
      </c>
      <c r="BY22" s="369">
        <v>3.2020926608413101</v>
      </c>
      <c r="BZ22" s="369">
        <v>3.2161508717239098</v>
      </c>
      <c r="CA22" s="369">
        <v>3.22822510404264</v>
      </c>
      <c r="CB22" s="369">
        <v>3.2415569103144701</v>
      </c>
      <c r="CC22" s="350"/>
      <c r="CD22" s="365">
        <v>3.1937390279027351</v>
      </c>
    </row>
    <row r="23" spans="3:82">
      <c r="C23" s="300"/>
      <c r="D23" s="300"/>
      <c r="E23" s="300"/>
      <c r="F23" s="300"/>
      <c r="G23" s="300"/>
      <c r="H23" s="300"/>
      <c r="I23" s="300"/>
      <c r="J23" s="300"/>
      <c r="K23" s="300"/>
      <c r="L23" s="300"/>
      <c r="M23" s="300"/>
      <c r="N23" s="300"/>
      <c r="O23" s="300"/>
      <c r="P23" s="300"/>
      <c r="Q23" s="300"/>
      <c r="R23" s="300"/>
      <c r="S23" s="300"/>
      <c r="T23" s="300"/>
      <c r="U23" s="300"/>
      <c r="V23" s="300"/>
      <c r="W23" s="300"/>
      <c r="X23" s="300"/>
      <c r="Y23" s="300"/>
      <c r="Z23" s="300"/>
      <c r="AA23" s="300"/>
      <c r="AB23" s="300"/>
      <c r="AC23" s="300"/>
      <c r="AD23" s="300"/>
      <c r="AE23" s="300"/>
      <c r="AF23" s="300"/>
      <c r="AG23" s="300"/>
      <c r="AH23" s="300"/>
      <c r="AI23" s="300"/>
      <c r="AJ23" s="300"/>
      <c r="AK23" s="300"/>
      <c r="AL23" s="300"/>
      <c r="AM23" s="300"/>
      <c r="AN23" s="300"/>
      <c r="AO23" s="300"/>
      <c r="AP23" s="300"/>
      <c r="AQ23" s="300"/>
      <c r="AR23" s="300"/>
      <c r="AS23" s="300"/>
      <c r="AT23" s="300"/>
      <c r="AU23" s="300"/>
      <c r="AV23" s="300"/>
      <c r="AW23" s="300"/>
      <c r="AX23" s="300"/>
      <c r="AY23" s="300"/>
      <c r="AZ23" s="300"/>
      <c r="BA23" s="300"/>
      <c r="BB23" s="300"/>
      <c r="BC23" s="300"/>
      <c r="BD23" s="300"/>
      <c r="BE23" s="300"/>
      <c r="BF23" s="300"/>
      <c r="BG23" s="300"/>
      <c r="BH23" s="300"/>
      <c r="BI23" s="300"/>
      <c r="BJ23" s="300"/>
      <c r="BK23" s="300"/>
      <c r="BL23" s="300"/>
      <c r="BM23" s="300"/>
      <c r="BN23" s="300"/>
      <c r="BO23" s="300"/>
      <c r="BP23" s="300"/>
      <c r="BQ23" s="300"/>
      <c r="BR23" s="300"/>
      <c r="BS23" s="356"/>
      <c r="BT23" s="350"/>
      <c r="BU23" s="350"/>
      <c r="BV23" s="350"/>
      <c r="BW23" s="350"/>
      <c r="BX23" s="350"/>
      <c r="BY23" s="350"/>
      <c r="BZ23" s="350"/>
      <c r="CA23" s="350"/>
      <c r="CB23" s="350"/>
      <c r="CC23" s="350"/>
      <c r="CD23" s="366"/>
    </row>
    <row r="24" spans="3:82">
      <c r="C24" s="300"/>
      <c r="D24" s="300"/>
      <c r="E24" s="300"/>
      <c r="F24" s="300"/>
      <c r="G24" s="300"/>
      <c r="H24" s="300"/>
      <c r="I24" s="300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  <c r="Z24" s="300"/>
      <c r="AA24" s="300"/>
      <c r="AB24" s="300"/>
      <c r="AC24" s="300"/>
      <c r="AD24" s="300"/>
      <c r="AE24" s="300"/>
      <c r="AF24" s="300"/>
      <c r="AG24" s="300"/>
      <c r="AH24" s="300"/>
      <c r="AI24" s="300"/>
      <c r="AJ24" s="300"/>
      <c r="AK24" s="300"/>
      <c r="AL24" s="300"/>
      <c r="AM24" s="300"/>
      <c r="AN24" s="300"/>
      <c r="AO24" s="300"/>
      <c r="AP24" s="300"/>
      <c r="AQ24" s="300"/>
      <c r="AR24" s="300"/>
      <c r="AS24" s="300"/>
      <c r="AT24" s="300"/>
      <c r="AU24" s="300"/>
      <c r="AV24" s="300"/>
      <c r="AW24" s="300"/>
      <c r="AX24" s="300"/>
      <c r="AY24" s="300"/>
      <c r="AZ24" s="300"/>
      <c r="BA24" s="300"/>
      <c r="BB24" s="300"/>
      <c r="BC24" s="300"/>
      <c r="BD24" s="300"/>
      <c r="BE24" s="300"/>
      <c r="BF24" s="300"/>
      <c r="BG24" s="300"/>
      <c r="BH24" s="300"/>
      <c r="BI24" s="300"/>
      <c r="BJ24" s="300"/>
      <c r="BK24" s="300"/>
      <c r="BL24" s="300"/>
      <c r="BM24" s="300"/>
      <c r="BN24" s="300"/>
      <c r="BO24" s="300"/>
      <c r="BP24" s="300"/>
      <c r="BQ24" s="300"/>
      <c r="BR24" s="300"/>
      <c r="BS24" s="356"/>
      <c r="BT24" s="350"/>
      <c r="BU24" s="350"/>
      <c r="BV24" s="350"/>
      <c r="BW24" s="350"/>
      <c r="BX24" s="350"/>
      <c r="BY24" s="350"/>
      <c r="BZ24" s="350"/>
      <c r="CA24" s="350"/>
      <c r="CB24" s="350"/>
      <c r="CC24" s="370" t="s">
        <v>271</v>
      </c>
      <c r="CD24" s="371">
        <v>2.3077627802923752E-2</v>
      </c>
    </row>
    <row r="25" spans="3:82"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300"/>
      <c r="AG25" s="300"/>
      <c r="AH25" s="300"/>
      <c r="AI25" s="300"/>
      <c r="AJ25" s="300"/>
      <c r="AK25" s="300"/>
      <c r="AL25" s="300"/>
      <c r="AM25" s="300"/>
      <c r="AN25" s="300"/>
      <c r="AO25" s="300"/>
      <c r="AP25" s="300"/>
      <c r="AQ25" s="300"/>
      <c r="AR25" s="300"/>
      <c r="AS25" s="300"/>
      <c r="AT25" s="300"/>
      <c r="AU25" s="300"/>
      <c r="AV25" s="300"/>
      <c r="AW25" s="300"/>
      <c r="AX25" s="300"/>
      <c r="AY25" s="300"/>
      <c r="AZ25" s="300"/>
      <c r="BA25" s="300"/>
      <c r="BB25" s="300"/>
      <c r="BC25" s="300"/>
      <c r="BD25" s="300"/>
      <c r="BE25" s="300"/>
      <c r="BF25" s="300"/>
      <c r="BG25" s="300"/>
      <c r="BH25" s="300"/>
      <c r="BI25" s="300"/>
      <c r="BJ25" s="300"/>
      <c r="BK25" s="300"/>
      <c r="BL25" s="300"/>
      <c r="BM25" s="300"/>
      <c r="BN25" s="300"/>
      <c r="BO25" s="300"/>
      <c r="BP25" s="300"/>
      <c r="BQ25" s="300"/>
      <c r="BR25" s="300"/>
      <c r="BS25" s="372"/>
      <c r="BT25" s="373"/>
      <c r="BU25" s="373"/>
      <c r="BV25" s="373"/>
      <c r="BW25" s="373"/>
      <c r="BX25" s="373"/>
      <c r="BY25" s="373"/>
      <c r="BZ25" s="373"/>
      <c r="CA25" s="373"/>
      <c r="CB25" s="373"/>
      <c r="CC25" s="373"/>
      <c r="CD25" s="374"/>
    </row>
  </sheetData>
  <mergeCells count="1">
    <mergeCell ref="BS19:BU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S48"/>
  <sheetViews>
    <sheetView zoomScale="85" zoomScaleNormal="85" workbookViewId="0">
      <selection activeCell="D12" sqref="D12"/>
    </sheetView>
  </sheetViews>
  <sheetFormatPr defaultColWidth="8.90625" defaultRowHeight="15.5"/>
  <cols>
    <col min="1" max="1" width="43.81640625" style="301" customWidth="1"/>
    <col min="2" max="2" width="12.6328125" style="301" customWidth="1"/>
    <col min="3" max="3" width="11.08984375" style="301" bestFit="1" customWidth="1"/>
    <col min="4" max="4" width="28.90625" style="301" customWidth="1"/>
    <col min="5" max="5" width="8.90625" style="301"/>
    <col min="6" max="6" width="30.453125" style="301" customWidth="1"/>
    <col min="7" max="7" width="17.90625" style="301" customWidth="1"/>
    <col min="8" max="8" width="18.08984375" style="301" customWidth="1"/>
    <col min="9" max="9" width="12.36328125" style="301" customWidth="1"/>
    <col min="10" max="10" width="8.90625" style="301"/>
    <col min="11" max="11" width="31.90625" style="301" customWidth="1"/>
    <col min="12" max="12" width="18.6328125" style="301" bestFit="1" customWidth="1"/>
    <col min="13" max="13" width="19.90625" style="301" customWidth="1"/>
    <col min="14" max="14" width="17" style="301" customWidth="1"/>
    <col min="15" max="16384" width="8.90625" style="301"/>
  </cols>
  <sheetData>
    <row r="1" spans="1:14" ht="13.25" customHeight="1" thickBot="1">
      <c r="A1" s="955" t="s">
        <v>0</v>
      </c>
      <c r="B1" s="955"/>
      <c r="C1" s="955"/>
      <c r="D1" s="955"/>
      <c r="F1" s="958" t="s">
        <v>25</v>
      </c>
      <c r="G1" s="959"/>
      <c r="H1" s="959"/>
      <c r="I1" s="960"/>
      <c r="K1" s="958" t="s">
        <v>44</v>
      </c>
      <c r="L1" s="959"/>
      <c r="M1" s="959"/>
      <c r="N1" s="960"/>
    </row>
    <row r="2" spans="1:14" ht="28.75" customHeight="1">
      <c r="A2" s="1126" t="s">
        <v>1</v>
      </c>
      <c r="B2" s="1126"/>
      <c r="C2" s="1126"/>
      <c r="D2" s="1127" t="s">
        <v>2</v>
      </c>
      <c r="F2" s="127" t="s">
        <v>26</v>
      </c>
      <c r="G2" s="128">
        <v>8</v>
      </c>
      <c r="H2" s="129" t="s">
        <v>27</v>
      </c>
      <c r="I2" s="130">
        <v>2920</v>
      </c>
      <c r="K2" s="127" t="s">
        <v>26</v>
      </c>
      <c r="L2" s="128">
        <v>5</v>
      </c>
      <c r="M2" s="129" t="s">
        <v>27</v>
      </c>
      <c r="N2" s="130">
        <v>1825</v>
      </c>
    </row>
    <row r="3" spans="1:14">
      <c r="A3" s="1128" t="s">
        <v>3</v>
      </c>
      <c r="B3" s="1129">
        <v>45375</v>
      </c>
      <c r="C3" s="1130"/>
      <c r="D3" s="1131" t="s">
        <v>4</v>
      </c>
      <c r="F3" s="131" t="s">
        <v>28</v>
      </c>
      <c r="G3" s="132" t="s">
        <v>29</v>
      </c>
      <c r="H3" s="132" t="s">
        <v>30</v>
      </c>
      <c r="I3" s="133" t="s">
        <v>31</v>
      </c>
      <c r="K3" s="131" t="s">
        <v>28</v>
      </c>
      <c r="L3" s="132" t="s">
        <v>29</v>
      </c>
      <c r="M3" s="132" t="s">
        <v>30</v>
      </c>
      <c r="N3" s="133" t="s">
        <v>31</v>
      </c>
    </row>
    <row r="4" spans="1:14">
      <c r="A4" s="1128" t="s">
        <v>5</v>
      </c>
      <c r="B4" s="1129">
        <v>45210.880000000005</v>
      </c>
      <c r="C4" s="1130"/>
      <c r="D4" s="1131" t="s">
        <v>6</v>
      </c>
      <c r="F4" s="136" t="s">
        <v>3</v>
      </c>
      <c r="G4" s="137">
        <v>45375</v>
      </c>
      <c r="H4" s="376">
        <v>0.43</v>
      </c>
      <c r="I4" s="165">
        <v>19511.25</v>
      </c>
      <c r="K4" s="136" t="s">
        <v>3</v>
      </c>
      <c r="L4" s="137">
        <v>45375</v>
      </c>
      <c r="M4" s="376">
        <v>0.55000000000000004</v>
      </c>
      <c r="N4" s="165">
        <v>24956.250000000004</v>
      </c>
    </row>
    <row r="5" spans="1:14">
      <c r="A5" s="1132" t="s">
        <v>7</v>
      </c>
      <c r="B5" s="1129">
        <v>54412.800000000003</v>
      </c>
      <c r="C5" s="1130"/>
      <c r="D5" s="1131" t="s">
        <v>8</v>
      </c>
      <c r="F5" s="136" t="s">
        <v>5</v>
      </c>
      <c r="G5" s="137">
        <v>45210.880000000005</v>
      </c>
      <c r="H5" s="134">
        <v>0.22</v>
      </c>
      <c r="I5" s="165">
        <v>9946.3936000000012</v>
      </c>
      <c r="K5" s="136" t="s">
        <v>5</v>
      </c>
      <c r="L5" s="137">
        <v>45210.880000000005</v>
      </c>
      <c r="M5" s="376">
        <v>0.25</v>
      </c>
      <c r="N5" s="165">
        <v>11302.720000000001</v>
      </c>
    </row>
    <row r="6" spans="1:14">
      <c r="A6" s="1128" t="s">
        <v>9</v>
      </c>
      <c r="B6" s="1129">
        <v>34927</v>
      </c>
      <c r="C6" s="1130"/>
      <c r="D6" s="1131" t="s">
        <v>10</v>
      </c>
      <c r="F6" s="498" t="s">
        <v>7</v>
      </c>
      <c r="G6" s="137">
        <v>54412.800000000003</v>
      </c>
      <c r="H6" s="134">
        <v>1</v>
      </c>
      <c r="I6" s="165">
        <v>54412.800000000003</v>
      </c>
      <c r="K6" s="498" t="s">
        <v>7</v>
      </c>
      <c r="L6" s="137">
        <v>54412.800000000003</v>
      </c>
      <c r="M6" s="134">
        <v>1</v>
      </c>
      <c r="N6" s="165">
        <v>54412.800000000003</v>
      </c>
    </row>
    <row r="7" spans="1:14">
      <c r="A7" s="1128" t="s">
        <v>11</v>
      </c>
      <c r="B7" s="1133">
        <v>69600</v>
      </c>
      <c r="C7" s="1134"/>
      <c r="D7" s="1135" t="s">
        <v>12</v>
      </c>
      <c r="F7" s="136" t="s">
        <v>9</v>
      </c>
      <c r="G7" s="137">
        <v>34927</v>
      </c>
      <c r="H7" s="134">
        <v>1.004</v>
      </c>
      <c r="I7" s="165">
        <v>35066.707999999999</v>
      </c>
      <c r="K7" s="136" t="s">
        <v>9</v>
      </c>
      <c r="L7" s="137">
        <v>34927</v>
      </c>
      <c r="M7" s="134">
        <v>0.6</v>
      </c>
      <c r="N7" s="165">
        <v>20956.2</v>
      </c>
    </row>
    <row r="8" spans="1:14" ht="16" thickBot="1">
      <c r="A8" s="1136" t="s">
        <v>18</v>
      </c>
      <c r="B8" s="1136"/>
      <c r="C8" s="1136"/>
      <c r="D8" s="1137"/>
      <c r="F8" s="136" t="s">
        <v>11</v>
      </c>
      <c r="G8" s="137">
        <v>69600</v>
      </c>
      <c r="H8" s="134">
        <v>0.1</v>
      </c>
      <c r="I8" s="165">
        <v>6960</v>
      </c>
      <c r="K8" s="136" t="s">
        <v>11</v>
      </c>
      <c r="L8" s="137">
        <v>69600</v>
      </c>
      <c r="M8" s="134">
        <v>0.15</v>
      </c>
      <c r="N8" s="165">
        <v>10440</v>
      </c>
    </row>
    <row r="9" spans="1:14" ht="16" thickBot="1">
      <c r="A9" s="1128" t="s">
        <v>19</v>
      </c>
      <c r="B9" s="1138"/>
      <c r="C9" s="1138">
        <v>0.2422</v>
      </c>
      <c r="D9" s="1139" t="s">
        <v>280</v>
      </c>
      <c r="F9" s="263" t="s">
        <v>32</v>
      </c>
      <c r="G9" s="264"/>
      <c r="H9" s="181">
        <v>2.754</v>
      </c>
      <c r="I9" s="182">
        <v>125897.1516</v>
      </c>
      <c r="J9" s="301">
        <v>2.59</v>
      </c>
      <c r="K9" s="263" t="s">
        <v>32</v>
      </c>
      <c r="L9" s="264"/>
      <c r="M9" s="181">
        <v>2.5499999999999998</v>
      </c>
      <c r="N9" s="182">
        <v>122067.97</v>
      </c>
    </row>
    <row r="10" spans="1:14">
      <c r="A10" s="1128" t="s">
        <v>20</v>
      </c>
      <c r="B10" s="1140"/>
      <c r="C10" s="1141">
        <v>0.12</v>
      </c>
      <c r="D10" s="1139" t="s">
        <v>483</v>
      </c>
      <c r="F10" s="163"/>
      <c r="G10" s="499"/>
      <c r="H10" s="500"/>
      <c r="I10" s="140"/>
      <c r="K10" s="163"/>
      <c r="L10" s="499"/>
      <c r="M10" s="500"/>
      <c r="N10" s="140"/>
    </row>
    <row r="11" spans="1:14">
      <c r="A11" s="1142" t="s">
        <v>21</v>
      </c>
      <c r="B11" s="1140"/>
      <c r="C11" s="1143">
        <v>26038.144089686652</v>
      </c>
      <c r="D11" s="1131" t="s">
        <v>276</v>
      </c>
      <c r="F11" s="175" t="s">
        <v>33</v>
      </c>
      <c r="G11" s="179"/>
      <c r="H11" s="187">
        <v>0.2422</v>
      </c>
      <c r="I11" s="188">
        <v>30492.290117519999</v>
      </c>
      <c r="K11" s="175" t="s">
        <v>33</v>
      </c>
      <c r="L11" s="179"/>
      <c r="M11" s="187">
        <v>0.2422</v>
      </c>
      <c r="N11" s="188">
        <v>29564.862334000001</v>
      </c>
    </row>
    <row r="12" spans="1:14" ht="16" thickBot="1">
      <c r="A12" s="1144" t="s">
        <v>23</v>
      </c>
      <c r="B12" s="1128"/>
      <c r="C12" s="1145">
        <v>2.9617980000000004</v>
      </c>
      <c r="D12" s="150" t="s">
        <v>482</v>
      </c>
      <c r="F12" s="192" t="s">
        <v>34</v>
      </c>
      <c r="G12" s="241"/>
      <c r="H12" s="241"/>
      <c r="I12" s="144">
        <v>156389.44171752001</v>
      </c>
      <c r="K12" s="192" t="s">
        <v>34</v>
      </c>
      <c r="L12" s="241"/>
      <c r="M12" s="241"/>
      <c r="N12" s="144">
        <v>151632.83233400001</v>
      </c>
    </row>
    <row r="13" spans="1:14" ht="16" thickTop="1">
      <c r="A13" s="1146" t="s">
        <v>24</v>
      </c>
      <c r="B13" s="1146"/>
      <c r="C13" s="1147">
        <v>2.3077627802923752E-2</v>
      </c>
      <c r="D13" s="1148" t="str">
        <f>'IFC Family Residential'!D26</f>
        <v>FY23 &amp; FY24</v>
      </c>
      <c r="F13" s="163"/>
      <c r="G13" s="461"/>
      <c r="H13" s="147"/>
      <c r="I13" s="466"/>
      <c r="K13" s="163"/>
      <c r="L13" s="461"/>
      <c r="M13" s="147"/>
      <c r="N13" s="466"/>
    </row>
    <row r="14" spans="1:14">
      <c r="A14" s="480"/>
      <c r="B14" s="480"/>
      <c r="C14" s="481"/>
      <c r="D14" s="482"/>
      <c r="F14" s="163" t="s">
        <v>35</v>
      </c>
      <c r="G14" s="243"/>
      <c r="H14" s="147">
        <v>0.12</v>
      </c>
      <c r="I14" s="244">
        <v>18766.7330061024</v>
      </c>
      <c r="K14" s="163" t="s">
        <v>21</v>
      </c>
      <c r="L14" s="461"/>
      <c r="M14" s="461"/>
      <c r="N14" s="466">
        <v>26038.144089686652</v>
      </c>
    </row>
    <row r="15" spans="1:14">
      <c r="A15" s="480"/>
      <c r="B15" s="480"/>
      <c r="C15" s="481"/>
      <c r="D15" s="482"/>
      <c r="F15" s="163" t="s">
        <v>36</v>
      </c>
      <c r="G15" s="243"/>
      <c r="H15" s="525">
        <v>2.9617980000000004</v>
      </c>
      <c r="I15" s="244">
        <v>8648.4501600000003</v>
      </c>
      <c r="K15" s="163" t="s">
        <v>35</v>
      </c>
      <c r="L15" s="243"/>
      <c r="M15" s="147">
        <v>0.12</v>
      </c>
      <c r="N15" s="244">
        <v>21969.1509328424</v>
      </c>
    </row>
    <row r="16" spans="1:14">
      <c r="A16" s="480"/>
      <c r="B16" s="305"/>
      <c r="C16" s="481"/>
      <c r="D16" s="305"/>
      <c r="F16" s="163"/>
      <c r="G16" s="243"/>
      <c r="H16" s="247"/>
      <c r="I16" s="244"/>
      <c r="K16" s="163" t="s">
        <v>36</v>
      </c>
      <c r="L16" s="243"/>
      <c r="M16" s="525">
        <v>2.9617980000000004</v>
      </c>
      <c r="N16" s="244">
        <v>5405.2813500000011</v>
      </c>
    </row>
    <row r="17" spans="1:14" ht="16" thickBot="1">
      <c r="A17" s="305"/>
      <c r="B17" s="305"/>
      <c r="C17" s="543"/>
      <c r="D17" s="305"/>
      <c r="F17" s="501" t="s">
        <v>37</v>
      </c>
      <c r="G17" s="502"/>
      <c r="H17" s="502"/>
      <c r="I17" s="503">
        <v>183804.62488362243</v>
      </c>
      <c r="K17" s="501" t="s">
        <v>37</v>
      </c>
      <c r="L17" s="502"/>
      <c r="M17" s="502"/>
      <c r="N17" s="503">
        <v>205045.40870652907</v>
      </c>
    </row>
    <row r="18" spans="1:14" ht="16" thickTop="1">
      <c r="C18" s="542"/>
      <c r="F18" s="163" t="s">
        <v>22</v>
      </c>
      <c r="G18" s="201"/>
      <c r="H18" s="147">
        <v>2.3077627802923752E-2</v>
      </c>
      <c r="I18" s="466">
        <v>3808.6830421285799</v>
      </c>
      <c r="K18" s="504" t="s">
        <v>22</v>
      </c>
      <c r="L18" s="461"/>
      <c r="M18" s="147">
        <v>2.3077627802923752E-2</v>
      </c>
      <c r="N18" s="140">
        <v>4224.9657364532668</v>
      </c>
    </row>
    <row r="19" spans="1:14" ht="16" thickBot="1">
      <c r="C19" s="542"/>
      <c r="F19" s="205" t="s">
        <v>38</v>
      </c>
      <c r="G19" s="206"/>
      <c r="H19" s="206"/>
      <c r="I19" s="207">
        <v>64.251132851284581</v>
      </c>
      <c r="K19" s="505" t="s">
        <v>38</v>
      </c>
      <c r="L19" s="506"/>
      <c r="M19" s="507"/>
      <c r="N19" s="207">
        <v>114.66869832492183</v>
      </c>
    </row>
    <row r="20" spans="1:14">
      <c r="F20" s="243"/>
      <c r="G20" s="147"/>
      <c r="H20" s="147"/>
      <c r="I20" s="142"/>
      <c r="K20" s="508"/>
      <c r="L20" s="509"/>
      <c r="M20" s="128"/>
      <c r="N20" s="142"/>
    </row>
    <row r="21" spans="1:14" ht="16" thickBot="1">
      <c r="F21" s="510"/>
      <c r="G21" s="510"/>
      <c r="H21" s="510"/>
      <c r="I21" s="478"/>
      <c r="K21" s="478"/>
      <c r="L21" s="478"/>
      <c r="M21" s="478"/>
      <c r="N21" s="478"/>
    </row>
    <row r="22" spans="1:14" ht="16" thickBot="1">
      <c r="F22" s="961" t="s">
        <v>40</v>
      </c>
      <c r="G22" s="962"/>
      <c r="H22" s="962"/>
      <c r="I22" s="963"/>
      <c r="K22" s="961" t="s">
        <v>45</v>
      </c>
      <c r="L22" s="962"/>
      <c r="M22" s="963"/>
    </row>
    <row r="23" spans="1:14">
      <c r="F23" s="972"/>
      <c r="G23" s="973"/>
      <c r="H23" s="511" t="s">
        <v>279</v>
      </c>
      <c r="I23" s="512" t="s">
        <v>49</v>
      </c>
      <c r="K23" s="513"/>
      <c r="L23" s="511" t="s">
        <v>279</v>
      </c>
      <c r="M23" s="512" t="s">
        <v>49</v>
      </c>
    </row>
    <row r="24" spans="1:14">
      <c r="F24" s="970" t="s">
        <v>277</v>
      </c>
      <c r="G24" s="971"/>
      <c r="H24" s="930">
        <v>27.02</v>
      </c>
      <c r="I24" s="1086">
        <v>30.72</v>
      </c>
      <c r="J24" s="1087"/>
      <c r="K24" s="1088" t="s">
        <v>278</v>
      </c>
      <c r="L24" s="930">
        <v>27.02</v>
      </c>
      <c r="M24" s="1089">
        <v>30.72</v>
      </c>
    </row>
    <row r="25" spans="1:14">
      <c r="F25" s="970" t="s">
        <v>41</v>
      </c>
      <c r="G25" s="971"/>
      <c r="H25" s="930">
        <v>34.840000000000003</v>
      </c>
      <c r="I25" s="1086">
        <v>35.64402455265386</v>
      </c>
      <c r="J25" s="1087"/>
      <c r="K25" s="1090" t="s">
        <v>41</v>
      </c>
      <c r="L25" s="930">
        <v>67.37</v>
      </c>
      <c r="M25" s="1089">
        <v>68.924739785082977</v>
      </c>
    </row>
    <row r="26" spans="1:14" ht="16" thickBot="1">
      <c r="F26" s="956" t="s">
        <v>468</v>
      </c>
      <c r="G26" s="957"/>
      <c r="H26" s="514">
        <v>61.86</v>
      </c>
      <c r="I26" s="515">
        <v>66.364024552653859</v>
      </c>
      <c r="J26" s="516"/>
      <c r="K26" s="517" t="s">
        <v>46</v>
      </c>
      <c r="L26" s="927">
        <v>94.39</v>
      </c>
      <c r="M26" s="518">
        <v>99.644739785082976</v>
      </c>
      <c r="N26" s="519"/>
    </row>
    <row r="27" spans="1:14" ht="16" thickBot="1"/>
    <row r="28" spans="1:14" ht="16" thickBot="1">
      <c r="F28" s="950" t="s">
        <v>42</v>
      </c>
      <c r="G28" s="951"/>
      <c r="H28" s="951"/>
      <c r="I28" s="952"/>
      <c r="K28" s="967" t="s">
        <v>477</v>
      </c>
      <c r="L28" s="968"/>
      <c r="M28" s="969"/>
      <c r="N28" s="953"/>
    </row>
    <row r="29" spans="1:14">
      <c r="F29" s="513"/>
      <c r="G29" s="520"/>
      <c r="H29" s="511" t="s">
        <v>279</v>
      </c>
      <c r="I29" s="512" t="s">
        <v>49</v>
      </c>
      <c r="K29" s="922"/>
      <c r="L29" s="923" t="s">
        <v>279</v>
      </c>
      <c r="M29" s="924" t="s">
        <v>49</v>
      </c>
      <c r="N29" s="953"/>
    </row>
    <row r="30" spans="1:14" ht="15.65" customHeight="1" thickBot="1">
      <c r="F30" s="1091" t="s">
        <v>277</v>
      </c>
      <c r="G30" s="976"/>
      <c r="H30" s="930">
        <v>27.02</v>
      </c>
      <c r="I30" s="1086">
        <v>30.72</v>
      </c>
      <c r="K30" s="925" t="s">
        <v>476</v>
      </c>
      <c r="L30" s="921">
        <v>69.28</v>
      </c>
      <c r="M30" s="523">
        <v>72.888791287653433</v>
      </c>
      <c r="N30" s="953"/>
    </row>
    <row r="31" spans="1:14">
      <c r="F31" s="1097" t="s">
        <v>474</v>
      </c>
      <c r="G31" s="1098"/>
      <c r="H31" s="1099">
        <v>10.85</v>
      </c>
      <c r="I31" s="1100">
        <v>11.100392261661721</v>
      </c>
      <c r="J31" s="1101"/>
      <c r="K31" s="964" t="s">
        <v>471</v>
      </c>
      <c r="L31" s="965"/>
      <c r="M31" s="966"/>
      <c r="N31" s="953"/>
    </row>
    <row r="32" spans="1:14">
      <c r="F32" s="1102" t="s">
        <v>467</v>
      </c>
      <c r="G32" s="1103"/>
      <c r="H32" s="1099">
        <v>34.840000000000003</v>
      </c>
      <c r="I32" s="1100">
        <v>35.64402455265386</v>
      </c>
      <c r="J32" s="1101"/>
      <c r="K32" s="925" t="s">
        <v>470</v>
      </c>
      <c r="L32" s="1092">
        <v>61.86</v>
      </c>
      <c r="M32" s="1093">
        <v>66.364024552653859</v>
      </c>
      <c r="N32" s="953"/>
    </row>
    <row r="33" spans="6:19" ht="16" thickBot="1">
      <c r="F33" s="1104" t="s">
        <v>468</v>
      </c>
      <c r="G33" s="1105"/>
      <c r="H33" s="1106">
        <v>72.710000000000008</v>
      </c>
      <c r="I33" s="1107">
        <v>77.464416814315584</v>
      </c>
      <c r="J33" s="1108"/>
      <c r="K33" s="1094" t="s">
        <v>469</v>
      </c>
      <c r="L33" s="1092">
        <v>27.02</v>
      </c>
      <c r="M33" s="1093">
        <v>30.72</v>
      </c>
      <c r="N33" s="953"/>
    </row>
    <row r="34" spans="6:19" ht="16" thickBot="1">
      <c r="F34" s="1101"/>
      <c r="G34" s="1101"/>
      <c r="H34" s="1101"/>
      <c r="I34" s="1101"/>
      <c r="J34" s="1101"/>
      <c r="K34" s="1095"/>
      <c r="L34" s="921">
        <v>88.88</v>
      </c>
      <c r="M34" s="1123">
        <v>97.084024552653858</v>
      </c>
      <c r="N34" s="953"/>
    </row>
    <row r="35" spans="6:19" ht="16" thickBot="1">
      <c r="F35" s="950" t="s">
        <v>478</v>
      </c>
      <c r="G35" s="951"/>
      <c r="H35" s="951"/>
      <c r="I35" s="952"/>
      <c r="J35" s="1101"/>
      <c r="K35" s="926" t="s">
        <v>43</v>
      </c>
      <c r="L35" s="927">
        <v>158.16</v>
      </c>
      <c r="M35" s="1125">
        <v>169.97281584030731</v>
      </c>
      <c r="N35" s="953"/>
    </row>
    <row r="36" spans="6:19">
      <c r="F36" s="1109"/>
      <c r="G36" s="1110"/>
      <c r="H36" s="511" t="s">
        <v>279</v>
      </c>
      <c r="I36" s="512" t="s">
        <v>49</v>
      </c>
      <c r="J36" s="1101"/>
      <c r="K36" s="1101"/>
      <c r="L36" s="1101"/>
      <c r="M36" s="1101"/>
    </row>
    <row r="37" spans="6:19" ht="16" thickBot="1">
      <c r="F37" s="1097" t="s">
        <v>277</v>
      </c>
      <c r="G37" s="1098"/>
      <c r="H37" s="1099">
        <v>27.02</v>
      </c>
      <c r="I37" s="1100">
        <v>30.72</v>
      </c>
      <c r="J37" s="1101"/>
      <c r="K37" s="521"/>
      <c r="L37" s="521"/>
      <c r="M37" s="521"/>
    </row>
    <row r="38" spans="6:19" ht="16" thickBot="1">
      <c r="F38" s="1112" t="s">
        <v>397</v>
      </c>
      <c r="G38" s="1103"/>
      <c r="H38" s="1099">
        <v>7.93</v>
      </c>
      <c r="I38" s="1124">
        <v>8.3430732521808846</v>
      </c>
      <c r="J38" s="1101"/>
      <c r="K38" s="950" t="s">
        <v>479</v>
      </c>
      <c r="L38" s="951"/>
      <c r="M38" s="952"/>
    </row>
    <row r="39" spans="6:19" ht="15" customHeight="1" thickBot="1">
      <c r="F39" s="1113" t="s">
        <v>480</v>
      </c>
      <c r="G39" s="1114"/>
      <c r="H39" s="1115">
        <v>34.950000000000003</v>
      </c>
      <c r="I39" s="1120">
        <v>39.063073252180885</v>
      </c>
      <c r="J39" s="1108"/>
      <c r="K39" s="1109"/>
      <c r="L39" s="511" t="s">
        <v>279</v>
      </c>
      <c r="M39" s="512" t="s">
        <v>49</v>
      </c>
    </row>
    <row r="40" spans="6:19" ht="16" thickBot="1">
      <c r="F40" s="1101"/>
      <c r="G40" s="1101"/>
      <c r="H40" s="1101"/>
      <c r="I40" s="1101"/>
      <c r="J40" s="1101"/>
      <c r="K40" s="1116" t="s">
        <v>277</v>
      </c>
      <c r="L40" s="1099">
        <v>27.02</v>
      </c>
      <c r="M40" s="1117">
        <v>30.72</v>
      </c>
    </row>
    <row r="41" spans="6:19" ht="21" customHeight="1" thickBot="1">
      <c r="F41" s="950" t="s">
        <v>48</v>
      </c>
      <c r="G41" s="951"/>
      <c r="H41" s="952"/>
      <c r="I41" s="521"/>
      <c r="J41" s="521"/>
      <c r="K41" s="1118" t="s">
        <v>475</v>
      </c>
      <c r="L41" s="240">
        <v>60.45</v>
      </c>
      <c r="M41" s="1117">
        <v>61.845042600686739</v>
      </c>
    </row>
    <row r="42" spans="6:19" ht="16" thickBot="1">
      <c r="F42" s="522"/>
      <c r="G42" s="511" t="s">
        <v>279</v>
      </c>
      <c r="H42" s="512" t="s">
        <v>49</v>
      </c>
      <c r="I42" s="521"/>
      <c r="J42" s="521"/>
      <c r="K42" s="1119"/>
      <c r="L42" s="1115">
        <v>87.47</v>
      </c>
      <c r="M42" s="1120">
        <v>92.565042600686738</v>
      </c>
    </row>
    <row r="43" spans="6:19">
      <c r="F43" s="1121" t="s">
        <v>473</v>
      </c>
      <c r="G43" s="240">
        <v>27.02</v>
      </c>
      <c r="H43" s="1111">
        <v>30.72</v>
      </c>
      <c r="I43" s="521"/>
      <c r="J43" s="521"/>
      <c r="K43" s="1101"/>
      <c r="L43" s="1101"/>
      <c r="M43" s="1101"/>
    </row>
    <row r="44" spans="6:19" ht="15" customHeight="1" thickBot="1">
      <c r="F44" s="974"/>
      <c r="G44" s="975"/>
      <c r="H44" s="524">
        <v>30.72</v>
      </c>
      <c r="I44" s="521"/>
      <c r="J44" s="521"/>
      <c r="K44" s="1101"/>
      <c r="L44" s="1101"/>
      <c r="M44" s="1101"/>
    </row>
    <row r="45" spans="6:19" ht="16.25" customHeight="1" thickBot="1">
      <c r="F45" s="521"/>
      <c r="G45" s="521"/>
      <c r="H45" s="521"/>
      <c r="I45" s="521"/>
      <c r="J45" s="521"/>
      <c r="K45" s="950" t="s">
        <v>481</v>
      </c>
      <c r="L45" s="951"/>
      <c r="M45" s="952"/>
      <c r="N45" s="954"/>
      <c r="O45" s="954"/>
      <c r="P45" s="954"/>
      <c r="Q45" s="954"/>
      <c r="R45" s="954"/>
      <c r="S45" s="954"/>
    </row>
    <row r="46" spans="6:19" ht="16" thickBot="1">
      <c r="F46" s="521"/>
      <c r="G46" s="521"/>
      <c r="H46" s="521"/>
      <c r="I46" s="521"/>
      <c r="J46" s="521"/>
      <c r="K46" s="1122" t="s">
        <v>472</v>
      </c>
      <c r="L46" s="1096">
        <v>63.03</v>
      </c>
      <c r="M46" s="1120">
        <v>66.313229140600413</v>
      </c>
      <c r="N46" s="954"/>
      <c r="O46" s="954"/>
      <c r="P46" s="954"/>
      <c r="Q46" s="954"/>
      <c r="R46" s="954"/>
      <c r="S46" s="954"/>
    </row>
    <row r="47" spans="6:19">
      <c r="F47" s="521"/>
      <c r="G47" s="521"/>
      <c r="H47" s="521"/>
      <c r="I47" s="1101"/>
      <c r="J47" s="1101"/>
      <c r="K47" s="1101"/>
      <c r="L47" s="1101"/>
      <c r="M47" s="1101"/>
      <c r="N47" s="954"/>
      <c r="O47" s="954"/>
      <c r="P47" s="954"/>
      <c r="Q47" s="954"/>
      <c r="R47" s="954"/>
      <c r="S47" s="954"/>
    </row>
    <row r="48" spans="6:19">
      <c r="F48" s="521"/>
      <c r="G48" s="521"/>
      <c r="H48" s="521"/>
    </row>
  </sheetData>
  <mergeCells count="28">
    <mergeCell ref="K38:M38"/>
    <mergeCell ref="F31:G31"/>
    <mergeCell ref="F44:G44"/>
    <mergeCell ref="F38:G38"/>
    <mergeCell ref="F35:I35"/>
    <mergeCell ref="F37:G37"/>
    <mergeCell ref="F39:G39"/>
    <mergeCell ref="F23:G23"/>
    <mergeCell ref="F24:G24"/>
    <mergeCell ref="F25:G25"/>
    <mergeCell ref="F41:H41"/>
    <mergeCell ref="F1:I1"/>
    <mergeCell ref="K45:M45"/>
    <mergeCell ref="N28:N35"/>
    <mergeCell ref="N45:S47"/>
    <mergeCell ref="A1:D1"/>
    <mergeCell ref="A2:C2"/>
    <mergeCell ref="A8:C8"/>
    <mergeCell ref="F33:G33"/>
    <mergeCell ref="K1:N1"/>
    <mergeCell ref="K22:M22"/>
    <mergeCell ref="K31:M31"/>
    <mergeCell ref="K28:M28"/>
    <mergeCell ref="F26:G26"/>
    <mergeCell ref="F28:I28"/>
    <mergeCell ref="F30:G30"/>
    <mergeCell ref="F32:G32"/>
    <mergeCell ref="F22:I2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I27"/>
  <sheetViews>
    <sheetView workbookViewId="0">
      <selection activeCell="L30" sqref="L30"/>
    </sheetView>
  </sheetViews>
  <sheetFormatPr defaultRowHeight="14.5"/>
  <cols>
    <col min="1" max="1" width="34.453125" customWidth="1"/>
    <col min="2" max="3" width="16.453125" customWidth="1"/>
    <col min="4" max="4" width="32.54296875" customWidth="1"/>
    <col min="5" max="5" width="10.08984375" customWidth="1"/>
    <col min="6" max="6" width="29.6328125" customWidth="1"/>
    <col min="7" max="9" width="16.453125" customWidth="1"/>
  </cols>
  <sheetData>
    <row r="1" spans="1:9" ht="15" thickBot="1">
      <c r="A1" s="977" t="s">
        <v>0</v>
      </c>
      <c r="B1" s="978"/>
      <c r="C1" s="978"/>
      <c r="D1" s="979"/>
      <c r="E1" s="686"/>
      <c r="F1" s="980" t="s">
        <v>330</v>
      </c>
      <c r="G1" s="981"/>
      <c r="H1" s="981"/>
      <c r="I1" s="982"/>
    </row>
    <row r="2" spans="1:9">
      <c r="A2" s="983" t="s">
        <v>1</v>
      </c>
      <c r="B2" s="984"/>
      <c r="C2" s="985"/>
      <c r="D2" s="625" t="s">
        <v>2</v>
      </c>
      <c r="E2" s="689"/>
      <c r="F2" s="642" t="s">
        <v>26</v>
      </c>
      <c r="G2" s="643">
        <v>4</v>
      </c>
      <c r="H2" s="644" t="s">
        <v>27</v>
      </c>
      <c r="I2" s="645">
        <v>1460</v>
      </c>
    </row>
    <row r="3" spans="1:9">
      <c r="A3" s="626" t="s">
        <v>3</v>
      </c>
      <c r="B3" s="646">
        <f>'Child Home Based Rehab'!B3</f>
        <v>45375</v>
      </c>
      <c r="C3" s="714"/>
      <c r="D3" s="688" t="s">
        <v>331</v>
      </c>
      <c r="E3" s="685"/>
      <c r="F3" s="648" t="s">
        <v>28</v>
      </c>
      <c r="G3" s="649" t="s">
        <v>29</v>
      </c>
      <c r="H3" s="649" t="s">
        <v>30</v>
      </c>
      <c r="I3" s="650" t="s">
        <v>31</v>
      </c>
    </row>
    <row r="4" spans="1:9">
      <c r="A4" s="626" t="s">
        <v>5</v>
      </c>
      <c r="B4" s="646">
        <f>'Child Home Based Rehab'!B4</f>
        <v>45210.880000000005</v>
      </c>
      <c r="C4" s="714"/>
      <c r="D4" s="699" t="s">
        <v>332</v>
      </c>
      <c r="E4" s="685"/>
      <c r="F4" s="651" t="s">
        <v>3</v>
      </c>
      <c r="G4" s="652">
        <f>B3</f>
        <v>45375</v>
      </c>
      <c r="H4" s="653">
        <v>0.17</v>
      </c>
      <c r="I4" s="654">
        <f>H4*G4</f>
        <v>7713.7500000000009</v>
      </c>
    </row>
    <row r="5" spans="1:9">
      <c r="A5" s="627" t="s">
        <v>333</v>
      </c>
      <c r="B5" s="646">
        <f>'Child Home Based Rehab'!B5</f>
        <v>54412.800000000003</v>
      </c>
      <c r="C5" s="714"/>
      <c r="D5" s="688" t="s">
        <v>334</v>
      </c>
      <c r="E5" s="689"/>
      <c r="F5" s="651" t="s">
        <v>5</v>
      </c>
      <c r="G5" s="652">
        <f t="shared" ref="G5:G8" si="0">B4</f>
        <v>45210.880000000005</v>
      </c>
      <c r="H5" s="653">
        <v>0.3</v>
      </c>
      <c r="I5" s="654">
        <f t="shared" ref="I5:I8" si="1">H5*G5</f>
        <v>13563.264000000001</v>
      </c>
    </row>
    <row r="6" spans="1:9">
      <c r="A6" s="626" t="s">
        <v>9</v>
      </c>
      <c r="B6" s="646">
        <f>'Child Home Based Rehab'!B6</f>
        <v>34927</v>
      </c>
      <c r="C6" s="715"/>
      <c r="D6" s="699" t="s">
        <v>335</v>
      </c>
      <c r="E6" s="690"/>
      <c r="F6" s="675" t="s">
        <v>50</v>
      </c>
      <c r="G6" s="652">
        <f t="shared" si="0"/>
        <v>54412.800000000003</v>
      </c>
      <c r="H6" s="653">
        <v>3</v>
      </c>
      <c r="I6" s="654">
        <f t="shared" si="1"/>
        <v>163238.40000000002</v>
      </c>
    </row>
    <row r="7" spans="1:9">
      <c r="A7" s="626" t="s">
        <v>11</v>
      </c>
      <c r="B7" s="646">
        <f>'Child Home Based Rehab'!B7</f>
        <v>69600</v>
      </c>
      <c r="C7" s="647"/>
      <c r="D7" s="699" t="s">
        <v>336</v>
      </c>
      <c r="E7" s="691"/>
      <c r="F7" s="651" t="s">
        <v>9</v>
      </c>
      <c r="G7" s="652">
        <f t="shared" si="0"/>
        <v>34927</v>
      </c>
      <c r="H7" s="700">
        <v>0.17</v>
      </c>
      <c r="I7" s="654">
        <f t="shared" si="1"/>
        <v>5937.59</v>
      </c>
    </row>
    <row r="8" spans="1:9" ht="15" thickBot="1">
      <c r="A8" s="986" t="s">
        <v>13</v>
      </c>
      <c r="B8" s="987"/>
      <c r="C8" s="988"/>
      <c r="D8" s="628"/>
      <c r="E8" s="691"/>
      <c r="F8" s="651" t="s">
        <v>11</v>
      </c>
      <c r="G8" s="652">
        <f t="shared" si="0"/>
        <v>69600</v>
      </c>
      <c r="H8" s="700">
        <v>0.1</v>
      </c>
      <c r="I8" s="654">
        <f t="shared" si="1"/>
        <v>6960</v>
      </c>
    </row>
    <row r="9" spans="1:9" ht="15" thickBot="1">
      <c r="A9" s="629" t="s">
        <v>14</v>
      </c>
      <c r="B9" s="643" t="s">
        <v>15</v>
      </c>
      <c r="C9" s="630" t="s">
        <v>337</v>
      </c>
      <c r="D9" s="631"/>
      <c r="E9" s="691"/>
      <c r="F9" s="655" t="s">
        <v>32</v>
      </c>
      <c r="G9" s="701"/>
      <c r="H9" s="716">
        <f>SUM(H4:H8)</f>
        <v>3.7399999999999998</v>
      </c>
      <c r="I9" s="656">
        <f>SUM(I4:I8)</f>
        <v>197413.00400000002</v>
      </c>
    </row>
    <row r="10" spans="1:9">
      <c r="A10" s="626" t="s">
        <v>3</v>
      </c>
      <c r="B10" s="657">
        <v>0.17</v>
      </c>
      <c r="C10" s="632">
        <v>0.04</v>
      </c>
      <c r="D10" s="633" t="s">
        <v>17</v>
      </c>
      <c r="E10" s="691"/>
      <c r="F10" s="658" t="s">
        <v>33</v>
      </c>
      <c r="G10" s="702"/>
      <c r="H10" s="659">
        <v>0.2422</v>
      </c>
      <c r="I10" s="679">
        <f>I9*H10</f>
        <v>47813.429568800006</v>
      </c>
    </row>
    <row r="11" spans="1:9" ht="15" thickBot="1">
      <c r="A11" s="626" t="s">
        <v>5</v>
      </c>
      <c r="B11" s="657">
        <v>0.3</v>
      </c>
      <c r="C11" s="634">
        <v>7.4999999999999997E-2</v>
      </c>
      <c r="D11" s="633" t="s">
        <v>17</v>
      </c>
      <c r="E11" s="677"/>
      <c r="F11" s="660" t="s">
        <v>34</v>
      </c>
      <c r="G11" s="703"/>
      <c r="H11" s="661"/>
      <c r="I11" s="680">
        <f>I10+I9</f>
        <v>245226.43356880001</v>
      </c>
    </row>
    <row r="12" spans="1:9" ht="15" thickTop="1">
      <c r="A12" s="626" t="s">
        <v>7</v>
      </c>
      <c r="B12" s="657">
        <v>3</v>
      </c>
      <c r="C12" s="632">
        <v>1.35</v>
      </c>
      <c r="D12" s="633" t="s">
        <v>17</v>
      </c>
      <c r="E12" s="692"/>
      <c r="F12" s="636"/>
      <c r="G12" s="704"/>
      <c r="H12" s="662"/>
      <c r="I12" s="681"/>
    </row>
    <row r="13" spans="1:9">
      <c r="A13" s="626" t="s">
        <v>9</v>
      </c>
      <c r="B13" s="657">
        <v>0.17</v>
      </c>
      <c r="C13" s="632">
        <v>0.04</v>
      </c>
      <c r="D13" s="633" t="s">
        <v>17</v>
      </c>
      <c r="E13" s="693"/>
      <c r="F13" s="626" t="s">
        <v>35</v>
      </c>
      <c r="G13" s="641"/>
      <c r="H13" s="662">
        <v>0.12</v>
      </c>
      <c r="I13" s="682">
        <f>SUM(I11+I14+I15+I16)*H13</f>
        <v>30330.381437855998</v>
      </c>
    </row>
    <row r="14" spans="1:9">
      <c r="A14" s="626" t="s">
        <v>11</v>
      </c>
      <c r="B14" s="657">
        <v>0.1</v>
      </c>
      <c r="C14" s="632">
        <v>0.03</v>
      </c>
      <c r="D14" s="633" t="s">
        <v>17</v>
      </c>
      <c r="E14" s="693"/>
      <c r="F14" s="626" t="s">
        <v>338</v>
      </c>
      <c r="G14" s="641"/>
      <c r="H14" s="663"/>
      <c r="I14" s="682">
        <f>C20</f>
        <v>1590.68</v>
      </c>
    </row>
    <row r="15" spans="1:9">
      <c r="A15" s="626" t="s">
        <v>51</v>
      </c>
      <c r="B15" s="657">
        <v>0.16</v>
      </c>
      <c r="C15" s="632">
        <v>0.04</v>
      </c>
      <c r="D15" s="633" t="s">
        <v>17</v>
      </c>
      <c r="E15" s="694"/>
      <c r="F15" s="678" t="s">
        <v>339</v>
      </c>
      <c r="G15" s="641"/>
      <c r="H15" s="663"/>
      <c r="I15" s="682">
        <f>C21</f>
        <v>1611.84</v>
      </c>
    </row>
    <row r="16" spans="1:9">
      <c r="A16" s="986" t="s">
        <v>18</v>
      </c>
      <c r="B16" s="987"/>
      <c r="C16" s="988"/>
      <c r="D16" s="631"/>
      <c r="E16" s="694"/>
      <c r="F16" s="626" t="s">
        <v>36</v>
      </c>
      <c r="G16" s="640"/>
      <c r="H16" s="663">
        <f>C25</f>
        <v>2.9617980000000004</v>
      </c>
      <c r="I16" s="682">
        <f>H16*I2</f>
        <v>4324.2250800000002</v>
      </c>
    </row>
    <row r="17" spans="1:9" ht="15" thickBot="1">
      <c r="A17" s="642"/>
      <c r="B17" s="643"/>
      <c r="C17" s="630"/>
      <c r="D17" s="631"/>
      <c r="E17" s="694"/>
      <c r="F17" s="664" t="s">
        <v>37</v>
      </c>
      <c r="G17" s="705"/>
      <c r="H17" s="665"/>
      <c r="I17" s="717">
        <f>I11+I13+I14+I15+I16</f>
        <v>283083.56008665601</v>
      </c>
    </row>
    <row r="18" spans="1:9">
      <c r="A18" s="626" t="s">
        <v>19</v>
      </c>
      <c r="B18" s="635"/>
      <c r="C18" s="666">
        <v>0.2422</v>
      </c>
      <c r="D18" s="687" t="str">
        <f>'IFC &amp; Enhanced FC'!D9</f>
        <v>See M2020 Benchmark Tab</v>
      </c>
      <c r="E18" s="693"/>
      <c r="F18" s="626" t="s">
        <v>322</v>
      </c>
      <c r="G18" s="684"/>
      <c r="H18" s="662">
        <v>2.3077627802923752E-2</v>
      </c>
      <c r="I18" s="683">
        <f>(I11+I14+I15+I16)*H18</f>
        <v>5832.9437828629007</v>
      </c>
    </row>
    <row r="19" spans="1:9" ht="15" thickBot="1">
      <c r="A19" s="626" t="s">
        <v>20</v>
      </c>
      <c r="B19" s="647"/>
      <c r="C19" s="676">
        <v>0.12</v>
      </c>
      <c r="D19" s="687" t="s">
        <v>159</v>
      </c>
      <c r="E19" s="693"/>
      <c r="F19" s="667" t="s">
        <v>38</v>
      </c>
      <c r="G19" s="668"/>
      <c r="H19" s="668"/>
      <c r="I19" s="669">
        <f>(I17+I18)/I2</f>
        <v>197.88801634898556</v>
      </c>
    </row>
    <row r="20" spans="1:9">
      <c r="A20" s="626" t="s">
        <v>338</v>
      </c>
      <c r="B20" s="713"/>
      <c r="C20" s="1149">
        <f>'M2020 Benchmark Chart'!C17*52</f>
        <v>1590.68</v>
      </c>
      <c r="D20" s="567" t="s">
        <v>345</v>
      </c>
      <c r="E20" s="693"/>
      <c r="F20" s="694"/>
      <c r="G20" s="623"/>
      <c r="H20" s="623"/>
      <c r="I20" s="706"/>
    </row>
    <row r="21" spans="1:9">
      <c r="A21" s="651" t="s">
        <v>339</v>
      </c>
      <c r="B21" s="694" t="s">
        <v>341</v>
      </c>
      <c r="C21" s="1150">
        <f>16.79*24*4</f>
        <v>1611.84</v>
      </c>
      <c r="D21" s="566" t="s">
        <v>346</v>
      </c>
      <c r="E21" s="695"/>
      <c r="F21" s="723"/>
      <c r="G21" s="723"/>
      <c r="H21" s="723"/>
      <c r="I21" s="724"/>
    </row>
    <row r="22" spans="1:9">
      <c r="A22" s="710"/>
      <c r="B22" s="638"/>
      <c r="C22" s="718"/>
      <c r="D22" s="719"/>
      <c r="E22" s="696"/>
      <c r="F22" s="622"/>
      <c r="G22" s="622"/>
      <c r="H22" s="622"/>
      <c r="I22" s="622"/>
    </row>
    <row r="23" spans="1:9">
      <c r="A23" s="637" t="s">
        <v>342</v>
      </c>
      <c r="B23" s="638"/>
      <c r="C23" s="670">
        <v>2.6438643292682744E-2</v>
      </c>
      <c r="D23" s="720"/>
      <c r="E23" s="697"/>
      <c r="F23" s="622"/>
      <c r="G23" s="622"/>
      <c r="H23" s="622"/>
      <c r="I23" s="622"/>
    </row>
    <row r="24" spans="1:9">
      <c r="A24" s="637" t="s">
        <v>343</v>
      </c>
      <c r="B24" s="638"/>
      <c r="C24" s="670">
        <v>1.8700000000000001E-2</v>
      </c>
      <c r="D24" s="719"/>
      <c r="E24" s="697"/>
      <c r="F24" s="622"/>
      <c r="G24" s="622"/>
      <c r="H24" s="622"/>
      <c r="I24" s="622"/>
    </row>
    <row r="25" spans="1:9" ht="29">
      <c r="A25" s="639" t="s">
        <v>23</v>
      </c>
      <c r="B25" s="640"/>
      <c r="C25" s="565">
        <f>'Child Home Based Rehab'!B20</f>
        <v>2.9617980000000004</v>
      </c>
      <c r="D25" s="721" t="str">
        <f>'IFC &amp; Enhanced FC'!D12</f>
        <v>DCF Reccomendation plus CAFs</v>
      </c>
      <c r="E25" s="698"/>
      <c r="F25" s="622"/>
      <c r="G25" s="622"/>
      <c r="H25" s="622"/>
      <c r="I25" s="622"/>
    </row>
    <row r="26" spans="1:9">
      <c r="A26" s="671" t="s">
        <v>344</v>
      </c>
      <c r="B26" s="672"/>
      <c r="C26" s="708">
        <v>2.3077627802923752E-2</v>
      </c>
      <c r="D26" s="725" t="s">
        <v>322</v>
      </c>
      <c r="E26" s="697"/>
      <c r="F26" s="640"/>
      <c r="G26" s="712"/>
      <c r="H26" s="711"/>
      <c r="I26" s="640"/>
    </row>
    <row r="27" spans="1:9" ht="15" thickBot="1">
      <c r="A27" s="673"/>
      <c r="B27" s="674"/>
      <c r="C27" s="709"/>
      <c r="D27" s="722"/>
      <c r="E27" s="707"/>
      <c r="F27" s="624"/>
      <c r="G27" s="624"/>
      <c r="H27" s="624"/>
      <c r="I27" s="624"/>
    </row>
  </sheetData>
  <mergeCells count="5">
    <mergeCell ref="A1:D1"/>
    <mergeCell ref="F1:I1"/>
    <mergeCell ref="A2:C2"/>
    <mergeCell ref="A8:C8"/>
    <mergeCell ref="A16:C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1:O122"/>
  <sheetViews>
    <sheetView zoomScale="90" zoomScaleNormal="90" workbookViewId="0">
      <selection activeCell="H36" sqref="H36"/>
    </sheetView>
  </sheetViews>
  <sheetFormatPr defaultColWidth="8.90625" defaultRowHeight="13"/>
  <cols>
    <col min="1" max="1" width="38.36328125" style="11" customWidth="1"/>
    <col min="2" max="2" width="8.81640625" style="11" bestFit="1" customWidth="1"/>
    <col min="3" max="3" width="7" style="11" bestFit="1" customWidth="1"/>
    <col min="4" max="4" width="27.36328125" style="11" customWidth="1"/>
    <col min="5" max="5" width="5.81640625" style="11" customWidth="1"/>
    <col min="6" max="6" width="27.08984375" style="11" bestFit="1" customWidth="1"/>
    <col min="7" max="7" width="8.81640625" style="11" bestFit="1" customWidth="1"/>
    <col min="8" max="8" width="10.90625" style="11" bestFit="1" customWidth="1"/>
    <col min="9" max="9" width="9.81640625" style="11" bestFit="1" customWidth="1"/>
    <col min="10" max="10" width="7" style="11" customWidth="1"/>
    <col min="11" max="11" width="27.08984375" style="11" bestFit="1" customWidth="1"/>
    <col min="12" max="12" width="8.81640625" style="11" bestFit="1" customWidth="1"/>
    <col min="13" max="13" width="10.90625" style="11" bestFit="1" customWidth="1"/>
    <col min="14" max="14" width="8.81640625" style="11" bestFit="1" customWidth="1"/>
    <col min="15" max="16384" width="8.90625" style="11"/>
  </cols>
  <sheetData>
    <row r="1" spans="1:14" ht="13.5" thickBot="1">
      <c r="A1" s="13"/>
      <c r="B1" s="13"/>
      <c r="C1" s="13"/>
      <c r="D1" s="13"/>
      <c r="E1" s="13"/>
    </row>
    <row r="2" spans="1:14" ht="46.25" customHeight="1" thickBot="1">
      <c r="A2" s="997" t="s">
        <v>0</v>
      </c>
      <c r="B2" s="998"/>
      <c r="C2" s="998"/>
      <c r="D2" s="999"/>
      <c r="E2" s="79"/>
      <c r="F2" s="1000" t="s">
        <v>61</v>
      </c>
      <c r="G2" s="1001"/>
      <c r="H2" s="1001"/>
      <c r="I2" s="1002"/>
      <c r="K2" s="994" t="s">
        <v>60</v>
      </c>
      <c r="L2" s="995"/>
      <c r="M2" s="995"/>
      <c r="N2" s="996"/>
    </row>
    <row r="3" spans="1:14">
      <c r="A3" s="1003" t="s">
        <v>1</v>
      </c>
      <c r="B3" s="1004"/>
      <c r="C3" s="1005"/>
      <c r="D3" s="7" t="s">
        <v>2</v>
      </c>
      <c r="E3" s="80"/>
      <c r="F3" s="10" t="s">
        <v>26</v>
      </c>
      <c r="G3" s="4">
        <v>8</v>
      </c>
      <c r="H3" s="5" t="s">
        <v>27</v>
      </c>
      <c r="I3" s="8">
        <v>2920</v>
      </c>
      <c r="K3" s="10" t="s">
        <v>26</v>
      </c>
      <c r="L3" s="4">
        <v>1</v>
      </c>
      <c r="M3" s="5" t="s">
        <v>27</v>
      </c>
      <c r="N3" s="8">
        <v>365</v>
      </c>
    </row>
    <row r="4" spans="1:14">
      <c r="A4" s="306" t="s">
        <v>3</v>
      </c>
      <c r="B4" s="75">
        <f>'IFC &amp; Enhanced FC'!B3</f>
        <v>45375</v>
      </c>
      <c r="C4" s="75"/>
      <c r="D4" s="74" t="s">
        <v>70</v>
      </c>
      <c r="E4" s="78"/>
      <c r="F4" s="1" t="s">
        <v>28</v>
      </c>
      <c r="G4" s="2" t="s">
        <v>29</v>
      </c>
      <c r="H4" s="2" t="s">
        <v>30</v>
      </c>
      <c r="I4" s="6" t="s">
        <v>31</v>
      </c>
      <c r="K4" s="1" t="s">
        <v>28</v>
      </c>
      <c r="L4" s="2" t="s">
        <v>29</v>
      </c>
      <c r="M4" s="2" t="s">
        <v>30</v>
      </c>
      <c r="N4" s="6" t="s">
        <v>31</v>
      </c>
    </row>
    <row r="5" spans="1:14">
      <c r="A5" s="306" t="s">
        <v>5</v>
      </c>
      <c r="B5" s="75">
        <f>'IFC &amp; Enhanced FC'!B4</f>
        <v>45210.880000000005</v>
      </c>
      <c r="C5" s="75"/>
      <c r="D5" s="74" t="s">
        <v>70</v>
      </c>
      <c r="E5" s="78"/>
      <c r="F5" s="73" t="s">
        <v>3</v>
      </c>
      <c r="G5" s="72">
        <f>B4</f>
        <v>45375</v>
      </c>
      <c r="H5" s="71">
        <v>0.32</v>
      </c>
      <c r="I5" s="70">
        <f>H5*G5</f>
        <v>14520</v>
      </c>
      <c r="K5" s="73" t="s">
        <v>5</v>
      </c>
      <c r="L5" s="72">
        <f>G6</f>
        <v>45210.880000000005</v>
      </c>
      <c r="M5" s="120">
        <v>6.8000000000000005E-2</v>
      </c>
      <c r="N5" s="70">
        <f>M5*L5</f>
        <v>3074.3398400000005</v>
      </c>
    </row>
    <row r="6" spans="1:14">
      <c r="A6" s="69" t="s">
        <v>7</v>
      </c>
      <c r="B6" s="75">
        <f>'IFC &amp; Enhanced FC'!B5</f>
        <v>54412.800000000003</v>
      </c>
      <c r="C6" s="75"/>
      <c r="D6" s="74" t="s">
        <v>70</v>
      </c>
      <c r="E6" s="80"/>
      <c r="F6" s="73" t="s">
        <v>5</v>
      </c>
      <c r="G6" s="72">
        <f t="shared" ref="G6:G12" si="0">B5</f>
        <v>45210.880000000005</v>
      </c>
      <c r="H6" s="71">
        <v>0.16666666666666666</v>
      </c>
      <c r="I6" s="70">
        <f t="shared" ref="I6:I12" si="1">H6*G6</f>
        <v>7535.1466666666674</v>
      </c>
      <c r="K6" s="67" t="s">
        <v>7</v>
      </c>
      <c r="L6" s="72">
        <f>G7</f>
        <v>54412.800000000003</v>
      </c>
      <c r="M6" s="120">
        <v>0.2</v>
      </c>
      <c r="N6" s="70">
        <f t="shared" ref="N6:N10" si="2">M6*L6</f>
        <v>10882.560000000001</v>
      </c>
    </row>
    <row r="7" spans="1:14">
      <c r="A7" s="306" t="s">
        <v>9</v>
      </c>
      <c r="B7" s="68">
        <f>'IFC &amp; Enhanced FC'!B6</f>
        <v>34927</v>
      </c>
      <c r="C7" s="75"/>
      <c r="D7" s="74" t="s">
        <v>70</v>
      </c>
      <c r="E7" s="81"/>
      <c r="F7" s="67" t="s">
        <v>7</v>
      </c>
      <c r="G7" s="72">
        <f t="shared" si="0"/>
        <v>54412.800000000003</v>
      </c>
      <c r="H7" s="71">
        <v>1.25</v>
      </c>
      <c r="I7" s="70">
        <f t="shared" si="1"/>
        <v>68016</v>
      </c>
      <c r="K7" s="73" t="s">
        <v>9</v>
      </c>
      <c r="L7" s="72">
        <f>G8</f>
        <v>34927</v>
      </c>
      <c r="M7" s="120">
        <v>0.3</v>
      </c>
      <c r="N7" s="70">
        <f t="shared" si="2"/>
        <v>10478.1</v>
      </c>
    </row>
    <row r="8" spans="1:14">
      <c r="A8" s="306" t="s">
        <v>11</v>
      </c>
      <c r="B8" s="66">
        <f>'IFC &amp; Enhanced FC'!B7</f>
        <v>69600</v>
      </c>
      <c r="C8" s="75"/>
      <c r="D8" s="74" t="s">
        <v>70</v>
      </c>
      <c r="E8" s="82"/>
      <c r="F8" s="73" t="s">
        <v>9</v>
      </c>
      <c r="G8" s="72">
        <f t="shared" si="0"/>
        <v>34927</v>
      </c>
      <c r="H8" s="65">
        <v>1</v>
      </c>
      <c r="I8" s="70">
        <f t="shared" si="1"/>
        <v>34927</v>
      </c>
      <c r="K8" s="73" t="s">
        <v>11</v>
      </c>
      <c r="L8" s="72">
        <f>G9</f>
        <v>69600</v>
      </c>
      <c r="M8" s="119">
        <v>0.03</v>
      </c>
      <c r="N8" s="70">
        <f t="shared" si="2"/>
        <v>2088</v>
      </c>
    </row>
    <row r="9" spans="1:14">
      <c r="A9" s="73" t="s">
        <v>51</v>
      </c>
      <c r="B9" s="75">
        <f>'M2020 Benchmark Chart'!C18</f>
        <v>63627</v>
      </c>
      <c r="C9" s="75"/>
      <c r="D9" s="74" t="s">
        <v>70</v>
      </c>
      <c r="E9" s="82"/>
      <c r="F9" s="73" t="s">
        <v>11</v>
      </c>
      <c r="G9" s="72">
        <f t="shared" si="0"/>
        <v>69600</v>
      </c>
      <c r="H9" s="65">
        <v>0.1</v>
      </c>
      <c r="I9" s="70">
        <f t="shared" si="1"/>
        <v>6960</v>
      </c>
      <c r="K9" s="73" t="s">
        <v>58</v>
      </c>
      <c r="L9" s="72">
        <f>G10</f>
        <v>63627</v>
      </c>
      <c r="M9" s="119">
        <v>0.1</v>
      </c>
      <c r="N9" s="70">
        <f t="shared" si="2"/>
        <v>6362.7000000000007</v>
      </c>
    </row>
    <row r="10" spans="1:14" ht="13.5" thickBot="1">
      <c r="A10" s="73" t="s">
        <v>52</v>
      </c>
      <c r="B10" s="75">
        <f>'M2020 Benchmark Chart'!C14</f>
        <v>54412.800000000003</v>
      </c>
      <c r="C10" s="75"/>
      <c r="D10" s="74" t="s">
        <v>70</v>
      </c>
      <c r="E10" s="82"/>
      <c r="F10" s="73" t="s">
        <v>51</v>
      </c>
      <c r="G10" s="72">
        <f t="shared" si="0"/>
        <v>63627</v>
      </c>
      <c r="H10" s="65">
        <v>0.15</v>
      </c>
      <c r="I10" s="70">
        <f t="shared" si="1"/>
        <v>9544.0499999999993</v>
      </c>
      <c r="J10" s="12"/>
      <c r="K10" s="73" t="s">
        <v>59</v>
      </c>
      <c r="L10" s="72">
        <f>G5</f>
        <v>45375</v>
      </c>
      <c r="M10" s="119">
        <v>0.17499999999999999</v>
      </c>
      <c r="N10" s="70">
        <f t="shared" si="2"/>
        <v>7940.6249999999991</v>
      </c>
    </row>
    <row r="11" spans="1:14" ht="13.5" thickBot="1">
      <c r="A11" s="307" t="s">
        <v>53</v>
      </c>
      <c r="B11" s="64">
        <f>'M2020 Benchmark Chart'!C32</f>
        <v>90292.799999999988</v>
      </c>
      <c r="C11" s="63"/>
      <c r="D11" s="74" t="s">
        <v>70</v>
      </c>
      <c r="E11" s="82"/>
      <c r="F11" s="73" t="s">
        <v>52</v>
      </c>
      <c r="G11" s="72">
        <f t="shared" si="0"/>
        <v>54412.800000000003</v>
      </c>
      <c r="H11" s="65">
        <v>0.5</v>
      </c>
      <c r="I11" s="70">
        <f t="shared" si="1"/>
        <v>27206.400000000001</v>
      </c>
      <c r="K11" s="56" t="s">
        <v>32</v>
      </c>
      <c r="L11" s="118"/>
      <c r="M11" s="54">
        <f>SUM(M5:M10)</f>
        <v>0.873</v>
      </c>
      <c r="N11" s="53">
        <f>SUM(N5:N10)</f>
        <v>40826.324840000001</v>
      </c>
    </row>
    <row r="12" spans="1:14" ht="13.5" thickBot="1">
      <c r="A12" s="989" t="s">
        <v>13</v>
      </c>
      <c r="B12" s="990"/>
      <c r="C12" s="991"/>
      <c r="D12" s="62"/>
      <c r="E12" s="77"/>
      <c r="F12" s="73" t="s">
        <v>53</v>
      </c>
      <c r="G12" s="72">
        <f t="shared" si="0"/>
        <v>90292.799999999988</v>
      </c>
      <c r="H12" s="61">
        <v>0.1</v>
      </c>
      <c r="I12" s="70">
        <f t="shared" si="1"/>
        <v>9029.2799999999988</v>
      </c>
      <c r="K12" s="49" t="s">
        <v>33</v>
      </c>
      <c r="L12" s="117"/>
      <c r="M12" s="48">
        <f>H14</f>
        <v>0.2422</v>
      </c>
      <c r="N12" s="47">
        <f>N11*M12</f>
        <v>9888.1358762479995</v>
      </c>
    </row>
    <row r="13" spans="1:14" ht="13.5" thickBot="1">
      <c r="A13" s="60" t="s">
        <v>14</v>
      </c>
      <c r="B13" s="59" t="s">
        <v>15</v>
      </c>
      <c r="C13" s="58"/>
      <c r="D13" s="57"/>
      <c r="E13" s="83"/>
      <c r="F13" s="56" t="s">
        <v>32</v>
      </c>
      <c r="G13" s="55"/>
      <c r="H13" s="54">
        <f>SUM(H5:H12)</f>
        <v>3.5866666666666669</v>
      </c>
      <c r="I13" s="53">
        <f>SUM(I5:I12)</f>
        <v>177737.87666666665</v>
      </c>
      <c r="K13" s="46" t="s">
        <v>34</v>
      </c>
      <c r="L13" s="33"/>
      <c r="M13" s="33"/>
      <c r="N13" s="44">
        <f>N12+N11</f>
        <v>50714.460716248002</v>
      </c>
    </row>
    <row r="14" spans="1:14">
      <c r="A14" s="306" t="s">
        <v>3</v>
      </c>
      <c r="B14" s="52">
        <v>0.04</v>
      </c>
      <c r="C14" s="51"/>
      <c r="D14" s="50" t="s">
        <v>17</v>
      </c>
      <c r="E14" s="84"/>
      <c r="F14" s="49" t="s">
        <v>33</v>
      </c>
      <c r="G14" s="100"/>
      <c r="H14" s="48">
        <f>C23</f>
        <v>0.2422</v>
      </c>
      <c r="I14" s="47">
        <f>H14*I13</f>
        <v>43048.113728666664</v>
      </c>
      <c r="K14" s="22" t="s">
        <v>35</v>
      </c>
      <c r="L14" s="125"/>
      <c r="M14" s="109">
        <f>H16</f>
        <v>0.12</v>
      </c>
      <c r="N14" s="32">
        <f>N13*M14</f>
        <v>6085.7352859497605</v>
      </c>
    </row>
    <row r="15" spans="1:14" ht="13.5" thickBot="1">
      <c r="A15" s="306" t="s">
        <v>5</v>
      </c>
      <c r="B15" s="52">
        <v>2.0833333333333332E-2</v>
      </c>
      <c r="C15" s="34"/>
      <c r="D15" s="50" t="s">
        <v>17</v>
      </c>
      <c r="E15" s="84"/>
      <c r="F15" s="46" t="s">
        <v>34</v>
      </c>
      <c r="G15" s="45"/>
      <c r="H15" s="33"/>
      <c r="I15" s="44">
        <f>I14+I13</f>
        <v>220785.99039533333</v>
      </c>
      <c r="K15" s="116" t="s">
        <v>37</v>
      </c>
      <c r="L15" s="115"/>
      <c r="M15" s="115"/>
      <c r="N15" s="114">
        <f>N14+N13</f>
        <v>56800.196002197765</v>
      </c>
    </row>
    <row r="16" spans="1:14" ht="13.5" thickTop="1">
      <c r="A16" s="306" t="s">
        <v>7</v>
      </c>
      <c r="B16" s="52">
        <v>1.25</v>
      </c>
      <c r="C16" s="51"/>
      <c r="D16" s="50" t="s">
        <v>17</v>
      </c>
      <c r="E16" s="85"/>
      <c r="F16" s="97" t="s">
        <v>35</v>
      </c>
      <c r="G16" s="15"/>
      <c r="H16" s="122">
        <f>C24</f>
        <v>0.12</v>
      </c>
      <c r="I16" s="32">
        <f>I15*H16</f>
        <v>26494.318847439998</v>
      </c>
      <c r="K16" s="113" t="str">
        <f>F19</f>
        <v>CAF</v>
      </c>
      <c r="L16" s="112"/>
      <c r="M16" s="111">
        <f>H19</f>
        <v>2.3077627802923752E-2</v>
      </c>
      <c r="N16" s="110">
        <f>N13*M16</f>
        <v>1170.3694486355694</v>
      </c>
    </row>
    <row r="17" spans="1:15" ht="13.5" thickBot="1">
      <c r="A17" s="306" t="s">
        <v>9</v>
      </c>
      <c r="B17" s="52">
        <v>0.125</v>
      </c>
      <c r="C17" s="51"/>
      <c r="D17" s="50" t="s">
        <v>17</v>
      </c>
      <c r="E17" s="85"/>
      <c r="F17" s="97" t="s">
        <v>36</v>
      </c>
      <c r="G17" s="15"/>
      <c r="H17" s="43">
        <f>C25</f>
        <v>2.9617980000000004</v>
      </c>
      <c r="I17" s="32">
        <f>H17*I3</f>
        <v>8648.4501600000003</v>
      </c>
      <c r="K17" s="126" t="s">
        <v>38</v>
      </c>
      <c r="L17" s="27"/>
      <c r="M17" s="27"/>
      <c r="N17" s="26">
        <f>(N16+N15)/N3</f>
        <v>158.82346698858447</v>
      </c>
    </row>
    <row r="18" spans="1:15" ht="13.5" thickBot="1">
      <c r="A18" s="306" t="s">
        <v>11</v>
      </c>
      <c r="B18" s="52">
        <v>1.2500000000000001E-2</v>
      </c>
      <c r="C18" s="51"/>
      <c r="D18" s="50" t="s">
        <v>17</v>
      </c>
      <c r="E18" s="85"/>
      <c r="F18" s="42" t="s">
        <v>37</v>
      </c>
      <c r="G18" s="41"/>
      <c r="H18" s="31"/>
      <c r="I18" s="40">
        <f>I17+I16+I15</f>
        <v>255928.75940277334</v>
      </c>
      <c r="K18" s="17"/>
      <c r="L18" s="17"/>
      <c r="M18" s="35"/>
      <c r="N18" s="36"/>
      <c r="O18" s="123"/>
    </row>
    <row r="19" spans="1:15">
      <c r="A19" s="306" t="s">
        <v>51</v>
      </c>
      <c r="B19" s="52">
        <v>0.15</v>
      </c>
      <c r="C19" s="51"/>
      <c r="D19" s="50" t="s">
        <v>17</v>
      </c>
      <c r="E19" s="84"/>
      <c r="F19" s="97" t="str">
        <f>A26</f>
        <v>CAF</v>
      </c>
      <c r="G19" s="39"/>
      <c r="H19" s="99">
        <f>C26</f>
        <v>2.3077627802923752E-2</v>
      </c>
      <c r="I19" s="30">
        <f>(I15+I17)*H19</f>
        <v>5294.8026243080176</v>
      </c>
      <c r="K19" s="108"/>
      <c r="L19" s="108"/>
      <c r="M19" s="108"/>
      <c r="N19" s="108"/>
    </row>
    <row r="20" spans="1:15" ht="13.5" thickBot="1">
      <c r="A20" s="306" t="s">
        <v>52</v>
      </c>
      <c r="B20" s="52">
        <v>0.5</v>
      </c>
      <c r="C20" s="51"/>
      <c r="D20" s="50" t="s">
        <v>17</v>
      </c>
      <c r="E20" s="84"/>
      <c r="F20" s="98" t="s">
        <v>38</v>
      </c>
      <c r="G20" s="27"/>
      <c r="H20" s="27"/>
      <c r="I20" s="26">
        <f>(I18+I19)/I3</f>
        <v>89.460123981877175</v>
      </c>
      <c r="K20" s="108"/>
      <c r="L20" s="108"/>
      <c r="M20" s="108"/>
      <c r="N20" s="108"/>
    </row>
    <row r="21" spans="1:15">
      <c r="A21" s="307" t="s">
        <v>53</v>
      </c>
      <c r="B21" s="29">
        <v>0.1</v>
      </c>
      <c r="C21" s="38"/>
      <c r="D21" s="28" t="s">
        <v>17</v>
      </c>
      <c r="E21" s="84"/>
      <c r="F21" s="85"/>
      <c r="G21" s="37"/>
      <c r="H21" s="35"/>
      <c r="I21" s="36"/>
      <c r="J21" s="123"/>
      <c r="K21" s="108"/>
      <c r="L21" s="108"/>
      <c r="M21" s="108"/>
      <c r="N21" s="108"/>
    </row>
    <row r="22" spans="1:15" ht="13.5" thickBot="1">
      <c r="A22" s="989" t="s">
        <v>18</v>
      </c>
      <c r="B22" s="990"/>
      <c r="C22" s="991"/>
      <c r="D22" s="57"/>
      <c r="E22" s="86"/>
      <c r="F22" s="84"/>
      <c r="G22" s="13"/>
      <c r="H22" s="13"/>
      <c r="I22" s="13"/>
      <c r="K22" s="124"/>
      <c r="L22" s="124"/>
      <c r="M22" s="124"/>
      <c r="N22" s="124"/>
    </row>
    <row r="23" spans="1:15" ht="24.5" thickBot="1">
      <c r="A23" s="306" t="s">
        <v>19</v>
      </c>
      <c r="B23" s="25"/>
      <c r="C23" s="24">
        <f>'IFC &amp; Enhanced FC'!C9</f>
        <v>0.2422</v>
      </c>
      <c r="D23" s="23" t="str">
        <f>'IFC Family Residential'!D18</f>
        <v>See M2020 Benchmark Tab</v>
      </c>
      <c r="E23" s="87"/>
      <c r="F23" s="20" t="s">
        <v>56</v>
      </c>
      <c r="G23" s="541" t="s">
        <v>279</v>
      </c>
      <c r="H23" s="19" t="s">
        <v>49</v>
      </c>
      <c r="I23" s="3"/>
      <c r="K23" s="107" t="s">
        <v>62</v>
      </c>
      <c r="L23" s="541" t="s">
        <v>279</v>
      </c>
      <c r="M23" s="19" t="s">
        <v>49</v>
      </c>
      <c r="N23" s="21"/>
    </row>
    <row r="24" spans="1:15" ht="14.5">
      <c r="A24" s="306" t="s">
        <v>20</v>
      </c>
      <c r="B24" s="14"/>
      <c r="C24" s="105">
        <f>'IFC &amp; Enhanced FC'!C10</f>
        <v>0.12</v>
      </c>
      <c r="D24" s="23" t="str">
        <f>'IFC Family Residential'!D19</f>
        <v>C.257 Benchmark</v>
      </c>
      <c r="E24" s="89"/>
      <c r="F24" s="9" t="s">
        <v>57</v>
      </c>
      <c r="G24" s="1151">
        <v>27.02</v>
      </c>
      <c r="H24" s="1152">
        <v>30.72</v>
      </c>
      <c r="I24" s="3"/>
      <c r="J24" s="1153"/>
      <c r="K24" s="9" t="s">
        <v>57</v>
      </c>
      <c r="L24" s="1154">
        <v>27.02</v>
      </c>
      <c r="M24" s="1152">
        <v>30.72</v>
      </c>
      <c r="N24" s="21"/>
    </row>
    <row r="25" spans="1:15" ht="15" thickBot="1">
      <c r="A25" s="992" t="s">
        <v>275</v>
      </c>
      <c r="B25" s="993"/>
      <c r="C25" s="493">
        <f>2.91*(1.78%+1)</f>
        <v>2.9617980000000004</v>
      </c>
      <c r="D25" s="50" t="str">
        <f>'IFC Family Residential'!D25</f>
        <v>DCF Reccomendation plus CAFs</v>
      </c>
      <c r="E25" s="89"/>
      <c r="F25" s="9" t="s">
        <v>41</v>
      </c>
      <c r="G25" s="1151">
        <v>43.510000000000005</v>
      </c>
      <c r="H25" s="1155">
        <f>G25*(C26+1)</f>
        <v>44.514107585705212</v>
      </c>
      <c r="I25" s="3"/>
      <c r="J25" s="1153"/>
      <c r="K25" s="9" t="s">
        <v>41</v>
      </c>
      <c r="L25" s="1154">
        <v>36.22</v>
      </c>
      <c r="M25" s="1155">
        <f>L25*(C26+1)</f>
        <v>37.055871679021891</v>
      </c>
      <c r="N25" s="21"/>
    </row>
    <row r="26" spans="1:15" ht="13.5" thickBot="1">
      <c r="A26" s="494" t="s">
        <v>55</v>
      </c>
      <c r="B26" s="495"/>
      <c r="C26" s="496">
        <f>'M2020 Benchmark Chart'!C42</f>
        <v>2.3077627802923752E-2</v>
      </c>
      <c r="D26" s="497" t="str">
        <f>'IFC Family Residential'!D26</f>
        <v>FY23 &amp; FY24</v>
      </c>
      <c r="E26" s="90"/>
      <c r="F26" s="18"/>
      <c r="G26" s="1156">
        <f>G24+G25</f>
        <v>70.53</v>
      </c>
      <c r="H26" s="1157">
        <f>SUM(H24:H25)</f>
        <v>75.234107585705203</v>
      </c>
      <c r="I26" s="106"/>
      <c r="J26" s="1153"/>
      <c r="K26" s="18"/>
      <c r="L26" s="1156">
        <f>SUM(L24:L25)</f>
        <v>63.239999999999995</v>
      </c>
      <c r="M26" s="1157">
        <f>SUM(M24:M25)</f>
        <v>67.77587167902189</v>
      </c>
      <c r="N26" s="121"/>
    </row>
    <row r="27" spans="1:15">
      <c r="A27" s="76"/>
      <c r="B27" s="76"/>
      <c r="C27" s="76"/>
      <c r="D27" s="88"/>
      <c r="E27" s="89"/>
      <c r="F27" s="14"/>
      <c r="G27" s="14"/>
      <c r="H27" s="14"/>
      <c r="I27" s="14"/>
      <c r="J27" s="1153"/>
      <c r="K27" s="3"/>
      <c r="L27" s="3"/>
      <c r="M27" s="3"/>
      <c r="N27" s="21"/>
    </row>
    <row r="28" spans="1:15">
      <c r="A28" s="85"/>
      <c r="B28" s="85"/>
      <c r="C28" s="85"/>
      <c r="D28" s="85"/>
      <c r="E28" s="88"/>
      <c r="F28" s="14"/>
      <c r="G28" s="14"/>
      <c r="H28" s="14"/>
      <c r="I28" s="14"/>
    </row>
    <row r="29" spans="1:15">
      <c r="E29" s="85"/>
      <c r="F29" s="14"/>
      <c r="G29" s="14"/>
      <c r="H29" s="14"/>
      <c r="I29" s="14"/>
    </row>
    <row r="30" spans="1:15" ht="26" hidden="1">
      <c r="E30" s="85"/>
      <c r="F30" s="91" t="s">
        <v>54</v>
      </c>
      <c r="G30" s="92" t="s">
        <v>39</v>
      </c>
      <c r="H30" s="92" t="s">
        <v>47</v>
      </c>
      <c r="I30" s="93"/>
    </row>
    <row r="31" spans="1:15">
      <c r="E31" s="21"/>
      <c r="F31" s="102"/>
      <c r="G31" s="101"/>
      <c r="H31" s="103"/>
      <c r="I31" s="3"/>
    </row>
    <row r="32" spans="1:15">
      <c r="E32" s="21"/>
      <c r="F32" s="102"/>
      <c r="G32" s="104"/>
      <c r="H32" s="104"/>
      <c r="I32" s="3"/>
    </row>
    <row r="33" spans="5:9">
      <c r="F33" s="94"/>
      <c r="G33" s="95"/>
      <c r="H33" s="95"/>
      <c r="I33" s="96"/>
    </row>
    <row r="34" spans="5:9">
      <c r="F34" s="76"/>
      <c r="G34" s="3"/>
      <c r="H34" s="3"/>
      <c r="I34" s="3"/>
    </row>
    <row r="35" spans="5:9">
      <c r="F35" s="3"/>
      <c r="G35" s="3"/>
      <c r="H35" s="3"/>
      <c r="I35" s="3"/>
    </row>
    <row r="37" spans="5:9">
      <c r="E37" s="85"/>
    </row>
    <row r="38" spans="5:9">
      <c r="E38" s="85"/>
    </row>
    <row r="114" spans="1:6">
      <c r="A114" s="14"/>
      <c r="B114" s="14"/>
      <c r="C114" s="14"/>
      <c r="D114" s="14"/>
    </row>
    <row r="121" spans="1:6">
      <c r="E121" s="14"/>
    </row>
    <row r="122" spans="1:6">
      <c r="F122" s="14"/>
    </row>
  </sheetData>
  <mergeCells count="7">
    <mergeCell ref="A22:C22"/>
    <mergeCell ref="A25:B25"/>
    <mergeCell ref="K2:N2"/>
    <mergeCell ref="A2:D2"/>
    <mergeCell ref="F2:I2"/>
    <mergeCell ref="A3:C3"/>
    <mergeCell ref="A12:C1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</sheetPr>
  <dimension ref="A1:O32"/>
  <sheetViews>
    <sheetView zoomScale="85" zoomScaleNormal="85" workbookViewId="0">
      <selection activeCell="H30" sqref="H30"/>
    </sheetView>
  </sheetViews>
  <sheetFormatPr defaultColWidth="22" defaultRowHeight="15.5"/>
  <cols>
    <col min="1" max="1" width="31.90625" style="301" customWidth="1"/>
    <col min="2" max="2" width="10" style="301" bestFit="1" customWidth="1"/>
    <col min="3" max="3" width="8.6328125" style="301" bestFit="1" customWidth="1"/>
    <col min="4" max="4" width="22" style="332"/>
    <col min="5" max="5" width="5.453125" style="301" customWidth="1"/>
    <col min="6" max="6" width="33.90625" style="301" customWidth="1"/>
    <col min="7" max="7" width="10" style="301" bestFit="1" customWidth="1"/>
    <col min="8" max="8" width="12.453125" style="301" bestFit="1" customWidth="1"/>
    <col min="9" max="9" width="11.1796875" style="301" bestFit="1" customWidth="1"/>
    <col min="10" max="10" width="7.453125" style="301" customWidth="1"/>
    <col min="11" max="11" width="34" style="301" customWidth="1"/>
    <col min="12" max="12" width="9.54296875" style="301" bestFit="1" customWidth="1"/>
    <col min="13" max="13" width="12.90625" style="301" bestFit="1" customWidth="1"/>
    <col min="14" max="14" width="11.1796875" style="301" bestFit="1" customWidth="1"/>
    <col min="15" max="15" width="22" style="491"/>
    <col min="16" max="16384" width="22" style="301"/>
  </cols>
  <sheetData>
    <row r="1" spans="1:14" ht="33" customHeight="1" thickBot="1">
      <c r="A1" s="1010" t="s">
        <v>0</v>
      </c>
      <c r="B1" s="1011"/>
      <c r="C1" s="1011"/>
      <c r="D1" s="1012"/>
      <c r="E1" s="162"/>
      <c r="F1" s="958" t="s">
        <v>66</v>
      </c>
      <c r="G1" s="959"/>
      <c r="H1" s="959"/>
      <c r="I1" s="960"/>
      <c r="J1" s="180"/>
      <c r="K1" s="958" t="s">
        <v>67</v>
      </c>
      <c r="L1" s="959"/>
      <c r="M1" s="959"/>
      <c r="N1" s="960"/>
    </row>
    <row r="2" spans="1:14" ht="16" thickBot="1">
      <c r="A2" s="1013" t="s">
        <v>1</v>
      </c>
      <c r="B2" s="1014"/>
      <c r="C2" s="1015"/>
      <c r="D2" s="490" t="s">
        <v>2</v>
      </c>
      <c r="E2" s="158"/>
      <c r="F2" s="536" t="s">
        <v>26</v>
      </c>
      <c r="G2" s="461">
        <v>8</v>
      </c>
      <c r="H2" s="532" t="s">
        <v>27</v>
      </c>
      <c r="I2" s="539">
        <v>2920</v>
      </c>
      <c r="K2" s="536" t="s">
        <v>26</v>
      </c>
      <c r="L2" s="461">
        <v>5</v>
      </c>
      <c r="M2" s="532" t="s">
        <v>27</v>
      </c>
      <c r="N2" s="539">
        <v>1825</v>
      </c>
    </row>
    <row r="3" spans="1:14" ht="16" thickBot="1">
      <c r="A3" s="163" t="s">
        <v>3</v>
      </c>
      <c r="B3" s="161">
        <f>'Transition to Adulthood'!B4</f>
        <v>45375</v>
      </c>
      <c r="C3" s="161"/>
      <c r="D3" s="378" t="s">
        <v>70</v>
      </c>
      <c r="E3" s="146"/>
      <c r="F3" s="538" t="s">
        <v>28</v>
      </c>
      <c r="G3" s="531" t="s">
        <v>29</v>
      </c>
      <c r="H3" s="531" t="s">
        <v>30</v>
      </c>
      <c r="I3" s="537" t="s">
        <v>31</v>
      </c>
      <c r="J3" s="146"/>
      <c r="K3" s="538" t="s">
        <v>28</v>
      </c>
      <c r="L3" s="531" t="s">
        <v>29</v>
      </c>
      <c r="M3" s="531" t="s">
        <v>30</v>
      </c>
      <c r="N3" s="537" t="s">
        <v>31</v>
      </c>
    </row>
    <row r="4" spans="1:14">
      <c r="A4" s="163" t="s">
        <v>5</v>
      </c>
      <c r="B4" s="161">
        <f>'Transition to Adulthood'!B5</f>
        <v>45210.880000000005</v>
      </c>
      <c r="C4" s="161"/>
      <c r="D4" s="378" t="s">
        <v>70</v>
      </c>
      <c r="E4" s="162"/>
      <c r="F4" s="136" t="s">
        <v>3</v>
      </c>
      <c r="G4" s="137">
        <f>B3</f>
        <v>45375</v>
      </c>
      <c r="H4" s="376">
        <v>0.32</v>
      </c>
      <c r="I4" s="165">
        <f>H4*G4</f>
        <v>14520</v>
      </c>
      <c r="J4" s="246"/>
      <c r="K4" s="136" t="s">
        <v>3</v>
      </c>
      <c r="L4" s="137">
        <f>G4</f>
        <v>45375</v>
      </c>
      <c r="M4" s="457">
        <v>0.32</v>
      </c>
      <c r="N4" s="167">
        <f>M4*L4</f>
        <v>14520</v>
      </c>
    </row>
    <row r="5" spans="1:14">
      <c r="A5" s="169" t="s">
        <v>7</v>
      </c>
      <c r="B5" s="161">
        <f>'Transition to Adulthood'!B6</f>
        <v>54412.800000000003</v>
      </c>
      <c r="C5" s="161"/>
      <c r="D5" s="378" t="s">
        <v>70</v>
      </c>
      <c r="E5" s="168"/>
      <c r="F5" s="136" t="s">
        <v>5</v>
      </c>
      <c r="G5" s="137">
        <f>B4</f>
        <v>45210.880000000005</v>
      </c>
      <c r="H5" s="134">
        <v>0.16700000000000001</v>
      </c>
      <c r="I5" s="165">
        <f t="shared" ref="I5:I8" si="0">H5*G5</f>
        <v>7550.2169600000016</v>
      </c>
      <c r="J5" s="458"/>
      <c r="K5" s="136" t="s">
        <v>5</v>
      </c>
      <c r="L5" s="137">
        <f>G5</f>
        <v>45210.880000000005</v>
      </c>
      <c r="M5" s="457">
        <v>0.1666667</v>
      </c>
      <c r="N5" s="167">
        <f t="shared" ref="N5:N9" si="1">M5*L5</f>
        <v>7535.1481736960004</v>
      </c>
    </row>
    <row r="6" spans="1:14">
      <c r="A6" s="163" t="s">
        <v>9</v>
      </c>
      <c r="B6" s="164">
        <f>'Transition to Adulthood'!B7</f>
        <v>34927</v>
      </c>
      <c r="C6" s="161"/>
      <c r="D6" s="378" t="s">
        <v>70</v>
      </c>
      <c r="E6" s="172"/>
      <c r="F6" s="171" t="s">
        <v>7</v>
      </c>
      <c r="G6" s="137">
        <f>B5</f>
        <v>54412.800000000003</v>
      </c>
      <c r="H6" s="134">
        <v>1.5</v>
      </c>
      <c r="I6" s="165">
        <f t="shared" si="0"/>
        <v>81619.200000000012</v>
      </c>
      <c r="J6" s="185"/>
      <c r="K6" s="171" t="s">
        <v>7</v>
      </c>
      <c r="L6" s="137">
        <f>G6</f>
        <v>54412.800000000003</v>
      </c>
      <c r="M6" s="457">
        <v>1</v>
      </c>
      <c r="N6" s="167">
        <f t="shared" si="1"/>
        <v>54412.800000000003</v>
      </c>
    </row>
    <row r="7" spans="1:14">
      <c r="A7" s="163" t="s">
        <v>11</v>
      </c>
      <c r="B7" s="173">
        <f>'Transition to Adulthood'!B8</f>
        <v>69600</v>
      </c>
      <c r="C7" s="305"/>
      <c r="D7" s="378" t="s">
        <v>70</v>
      </c>
      <c r="E7" s="172"/>
      <c r="F7" s="136" t="s">
        <v>9</v>
      </c>
      <c r="G7" s="137">
        <f>B6</f>
        <v>34927</v>
      </c>
      <c r="H7" s="134">
        <v>1</v>
      </c>
      <c r="I7" s="165">
        <f t="shared" si="0"/>
        <v>34927</v>
      </c>
      <c r="J7" s="185"/>
      <c r="K7" s="136" t="s">
        <v>9</v>
      </c>
      <c r="L7" s="137">
        <f>G7</f>
        <v>34927</v>
      </c>
      <c r="M7" s="457">
        <v>1</v>
      </c>
      <c r="N7" s="167">
        <f t="shared" si="1"/>
        <v>34927</v>
      </c>
    </row>
    <row r="8" spans="1:14" ht="16" thickBot="1">
      <c r="A8" s="175" t="s">
        <v>63</v>
      </c>
      <c r="B8" s="176">
        <f>B6</f>
        <v>34927</v>
      </c>
      <c r="C8" s="161"/>
      <c r="D8" s="378" t="s">
        <v>70</v>
      </c>
      <c r="E8" s="178"/>
      <c r="F8" s="136" t="s">
        <v>11</v>
      </c>
      <c r="G8" s="137">
        <f>B7</f>
        <v>69600</v>
      </c>
      <c r="H8" s="174">
        <v>0.25</v>
      </c>
      <c r="I8" s="165">
        <f t="shared" si="0"/>
        <v>17400</v>
      </c>
      <c r="J8" s="459"/>
      <c r="K8" s="136" t="s">
        <v>11</v>
      </c>
      <c r="L8" s="137">
        <f>G8</f>
        <v>69600</v>
      </c>
      <c r="M8" s="457">
        <v>0.1</v>
      </c>
      <c r="N8" s="167">
        <f t="shared" si="1"/>
        <v>6960</v>
      </c>
    </row>
    <row r="9" spans="1:14" ht="16" thickBot="1">
      <c r="A9" s="1016" t="s">
        <v>13</v>
      </c>
      <c r="B9" s="1017"/>
      <c r="C9" s="1018"/>
      <c r="D9" s="149"/>
      <c r="E9" s="178"/>
      <c r="F9" s="263" t="s">
        <v>32</v>
      </c>
      <c r="G9" s="264"/>
      <c r="H9" s="181">
        <f>SUM(H4:H8)</f>
        <v>3.2370000000000001</v>
      </c>
      <c r="I9" s="182">
        <f>SUM(I4:I8)</f>
        <v>156016.41696</v>
      </c>
      <c r="J9" s="459"/>
      <c r="K9" s="175" t="s">
        <v>63</v>
      </c>
      <c r="L9" s="137">
        <f>L7</f>
        <v>34927</v>
      </c>
      <c r="M9" s="457">
        <v>1</v>
      </c>
      <c r="N9" s="167">
        <f t="shared" si="1"/>
        <v>34927</v>
      </c>
    </row>
    <row r="10" spans="1:14" ht="16" thickBot="1">
      <c r="A10" s="460" t="s">
        <v>14</v>
      </c>
      <c r="B10" s="461" t="s">
        <v>15</v>
      </c>
      <c r="C10" s="462" t="s">
        <v>16</v>
      </c>
      <c r="D10" s="260"/>
      <c r="E10" s="178"/>
      <c r="F10" s="175" t="s">
        <v>33</v>
      </c>
      <c r="G10" s="179"/>
      <c r="H10" s="187">
        <f>C18</f>
        <v>0.2422</v>
      </c>
      <c r="I10" s="188">
        <f>H10*I9</f>
        <v>37787.176187712001</v>
      </c>
      <c r="J10" s="459"/>
      <c r="K10" s="263" t="s">
        <v>32</v>
      </c>
      <c r="L10" s="264"/>
      <c r="M10" s="181">
        <f>SUM(M4:M9)</f>
        <v>3.5866666999999999</v>
      </c>
      <c r="N10" s="184">
        <f>SUM(N4:N9)</f>
        <v>153281.948173696</v>
      </c>
    </row>
    <row r="11" spans="1:14" ht="16" thickBot="1">
      <c r="A11" s="163" t="s">
        <v>3</v>
      </c>
      <c r="B11" s="377">
        <v>0.04</v>
      </c>
      <c r="C11" s="186">
        <v>0.32</v>
      </c>
      <c r="D11" s="150" t="s">
        <v>17</v>
      </c>
      <c r="E11" s="141"/>
      <c r="F11" s="192" t="s">
        <v>34</v>
      </c>
      <c r="G11" s="241"/>
      <c r="H11" s="241"/>
      <c r="I11" s="144">
        <f>I10+I9</f>
        <v>193803.593147712</v>
      </c>
      <c r="J11" s="463"/>
      <c r="K11" s="175" t="s">
        <v>33</v>
      </c>
      <c r="L11" s="179"/>
      <c r="M11" s="187">
        <f>H10</f>
        <v>0.2422</v>
      </c>
      <c r="N11" s="189">
        <f>M11*N10</f>
        <v>37124.887847669168</v>
      </c>
    </row>
    <row r="12" spans="1:14" ht="16.5" thickTop="1" thickBot="1">
      <c r="A12" s="163" t="s">
        <v>5</v>
      </c>
      <c r="B12" s="464">
        <v>2.0833333333333332E-2</v>
      </c>
      <c r="C12" s="186">
        <v>0.1666667</v>
      </c>
      <c r="D12" s="150" t="s">
        <v>17</v>
      </c>
      <c r="E12" s="190"/>
      <c r="F12" s="163"/>
      <c r="G12" s="147"/>
      <c r="H12" s="147"/>
      <c r="I12" s="140"/>
      <c r="J12" s="200"/>
      <c r="K12" s="192" t="s">
        <v>34</v>
      </c>
      <c r="L12" s="241"/>
      <c r="M12" s="241"/>
      <c r="N12" s="193">
        <f>N11+N10</f>
        <v>190406.83602136516</v>
      </c>
    </row>
    <row r="13" spans="1:14" ht="16" thickTop="1">
      <c r="A13" s="163" t="s">
        <v>64</v>
      </c>
      <c r="B13" s="377">
        <v>1.5</v>
      </c>
      <c r="C13" s="186">
        <v>1</v>
      </c>
      <c r="D13" s="150" t="s">
        <v>17</v>
      </c>
      <c r="E13" s="162"/>
      <c r="F13" s="163" t="s">
        <v>35</v>
      </c>
      <c r="G13" s="243"/>
      <c r="H13" s="147">
        <f>C19</f>
        <v>0.12</v>
      </c>
      <c r="I13" s="244">
        <f>I11*H13</f>
        <v>23256.431177725441</v>
      </c>
      <c r="J13" s="246"/>
      <c r="K13" s="163"/>
      <c r="L13" s="147"/>
      <c r="M13" s="147"/>
      <c r="N13" s="195"/>
    </row>
    <row r="14" spans="1:14">
      <c r="A14" s="163" t="s">
        <v>9</v>
      </c>
      <c r="B14" s="377">
        <v>1</v>
      </c>
      <c r="C14" s="186">
        <v>1</v>
      </c>
      <c r="D14" s="150" t="s">
        <v>17</v>
      </c>
      <c r="E14" s="141"/>
      <c r="F14" s="163" t="s">
        <v>36</v>
      </c>
      <c r="G14" s="243"/>
      <c r="H14" s="247">
        <f>C20</f>
        <v>2.9617980000000004</v>
      </c>
      <c r="I14" s="244">
        <f>H14*I2</f>
        <v>8648.4501600000003</v>
      </c>
      <c r="J14" s="463"/>
      <c r="K14" s="163" t="s">
        <v>35</v>
      </c>
      <c r="L14" s="243"/>
      <c r="M14" s="147">
        <f>H13</f>
        <v>0.12</v>
      </c>
      <c r="N14" s="245">
        <f>N12*M14</f>
        <v>22848.820322563817</v>
      </c>
    </row>
    <row r="15" spans="1:14" ht="16" thickBot="1">
      <c r="A15" s="163" t="s">
        <v>11</v>
      </c>
      <c r="B15" s="377">
        <v>0.25</v>
      </c>
      <c r="C15" s="186">
        <v>1</v>
      </c>
      <c r="D15" s="150" t="s">
        <v>17</v>
      </c>
      <c r="E15" s="246"/>
      <c r="F15" s="196" t="s">
        <v>37</v>
      </c>
      <c r="G15" s="197"/>
      <c r="H15" s="197"/>
      <c r="I15" s="198">
        <f>I11+I13+I14</f>
        <v>225708.47448543744</v>
      </c>
      <c r="J15" s="465"/>
      <c r="K15" s="163" t="s">
        <v>36</v>
      </c>
      <c r="L15" s="243"/>
      <c r="M15" s="247">
        <f>H14</f>
        <v>2.9617980000000004</v>
      </c>
      <c r="N15" s="245">
        <f>M15*N2</f>
        <v>5405.2813500000011</v>
      </c>
    </row>
    <row r="16" spans="1:14" ht="16.5" thickTop="1" thickBot="1">
      <c r="A16" s="163" t="s">
        <v>63</v>
      </c>
      <c r="B16" s="377">
        <v>0</v>
      </c>
      <c r="C16" s="186">
        <v>1</v>
      </c>
      <c r="D16" s="150" t="s">
        <v>17</v>
      </c>
      <c r="E16" s="185"/>
      <c r="F16" s="163" t="str">
        <f>A21</f>
        <v xml:space="preserve">CAF </v>
      </c>
      <c r="G16" s="201"/>
      <c r="H16" s="147">
        <f>C21</f>
        <v>2.3077627802923752E-2</v>
      </c>
      <c r="I16" s="466">
        <f>(I11+I14)*H16</f>
        <v>4672.1129033967782</v>
      </c>
      <c r="J16" s="185"/>
      <c r="K16" s="196" t="s">
        <v>37</v>
      </c>
      <c r="L16" s="197"/>
      <c r="M16" s="197"/>
      <c r="N16" s="467">
        <f>N12+N14+N15</f>
        <v>218660.93769392898</v>
      </c>
    </row>
    <row r="17" spans="1:15" ht="16.5" thickTop="1" thickBot="1">
      <c r="A17" s="1179" t="s">
        <v>18</v>
      </c>
      <c r="B17" s="1180"/>
      <c r="C17" s="1181"/>
      <c r="D17" s="1182"/>
      <c r="E17" s="200"/>
      <c r="F17" s="205" t="s">
        <v>38</v>
      </c>
      <c r="G17" s="206"/>
      <c r="H17" s="206"/>
      <c r="I17" s="207">
        <f>(I16+I15)/I2</f>
        <v>78.897461434532261</v>
      </c>
      <c r="J17" s="200"/>
      <c r="K17" s="163" t="str">
        <f>F16</f>
        <v xml:space="preserve">CAF </v>
      </c>
      <c r="L17" s="208"/>
      <c r="M17" s="147">
        <f>H16</f>
        <v>2.3077627802923752E-2</v>
      </c>
      <c r="N17" s="143">
        <f>(N12+N15)*M17</f>
        <v>4518.8791639987858</v>
      </c>
    </row>
    <row r="18" spans="1:15" ht="26.5" thickBot="1">
      <c r="A18" s="163" t="s">
        <v>19</v>
      </c>
      <c r="B18" s="201"/>
      <c r="C18" s="468">
        <f>'Transition to Adulthood'!C23</f>
        <v>0.2422</v>
      </c>
      <c r="D18" s="261" t="str">
        <f>'Transition to Adulthood'!D23</f>
        <v>See M2020 Benchmark Tab</v>
      </c>
      <c r="E18" s="200"/>
      <c r="F18" s="243"/>
      <c r="G18" s="147"/>
      <c r="H18" s="211"/>
      <c r="I18" s="212"/>
      <c r="J18" s="210"/>
      <c r="K18" s="205" t="s">
        <v>38</v>
      </c>
      <c r="L18" s="206"/>
      <c r="M18" s="206"/>
      <c r="N18" s="207">
        <f>(N17+N16)/N2+10</f>
        <v>132.29031060708371</v>
      </c>
    </row>
    <row r="19" spans="1:15">
      <c r="A19" s="163" t="s">
        <v>20</v>
      </c>
      <c r="B19" s="469"/>
      <c r="C19" s="468">
        <f>'Transition to Adulthood'!C24</f>
        <v>0.12</v>
      </c>
      <c r="D19" s="261" t="str">
        <f>'Transition to Adulthood'!D24</f>
        <v>C.257 Benchmark</v>
      </c>
      <c r="E19" s="209"/>
      <c r="F19" s="243"/>
      <c r="G19" s="147"/>
      <c r="H19" s="147"/>
      <c r="I19" s="470"/>
      <c r="J19" s="200"/>
      <c r="K19" s="243"/>
      <c r="L19" s="147"/>
      <c r="M19" s="211"/>
      <c r="N19" s="212"/>
      <c r="O19" s="210"/>
    </row>
    <row r="20" spans="1:15" ht="26.5" thickBot="1">
      <c r="A20" s="1022" t="s">
        <v>274</v>
      </c>
      <c r="B20" s="1023"/>
      <c r="C20" s="471">
        <f>'Transition to Adulthood'!C25</f>
        <v>2.9617980000000004</v>
      </c>
      <c r="D20" s="261" t="str">
        <f>'Transition to Adulthood'!D25</f>
        <v>DCF Reccomendation plus CAFs</v>
      </c>
      <c r="E20" s="200"/>
      <c r="F20" s="209"/>
      <c r="G20" s="209"/>
      <c r="H20" s="209"/>
      <c r="I20" s="209"/>
      <c r="J20" s="246"/>
      <c r="K20" s="243"/>
      <c r="L20" s="147"/>
      <c r="M20" s="147"/>
      <c r="N20" s="142"/>
    </row>
    <row r="21" spans="1:15" ht="16" thickBot="1">
      <c r="A21" s="215" t="s">
        <v>65</v>
      </c>
      <c r="B21" s="216"/>
      <c r="C21" s="472">
        <f>'M2020 Benchmark Chart'!C42</f>
        <v>2.3077627802923752E-2</v>
      </c>
      <c r="D21" s="1183" t="str">
        <f>'Transition to Adulthood'!D26</f>
        <v>FY23 &amp; FY24</v>
      </c>
      <c r="E21" s="246"/>
      <c r="F21" s="1006" t="s">
        <v>68</v>
      </c>
      <c r="G21" s="1007"/>
      <c r="H21" s="1008"/>
      <c r="I21" s="242"/>
      <c r="J21" s="221"/>
      <c r="K21" s="1019" t="s">
        <v>69</v>
      </c>
      <c r="L21" s="1020"/>
      <c r="M21" s="1021"/>
      <c r="N21" s="242"/>
    </row>
    <row r="22" spans="1:15" ht="22.5" thickBot="1">
      <c r="A22" s="1009"/>
      <c r="B22" s="1009"/>
      <c r="C22" s="1009"/>
      <c r="D22" s="1009"/>
      <c r="E22" s="221"/>
      <c r="F22" s="475"/>
      <c r="G22" s="534" t="s">
        <v>279</v>
      </c>
      <c r="H22" s="533" t="s">
        <v>49</v>
      </c>
      <c r="I22" s="242"/>
      <c r="J22" s="473"/>
      <c r="K22" s="250"/>
      <c r="L22" s="932" t="s">
        <v>279</v>
      </c>
      <c r="M22" s="933" t="s">
        <v>49</v>
      </c>
      <c r="N22" s="242"/>
    </row>
    <row r="23" spans="1:15">
      <c r="A23" s="474"/>
      <c r="B23" s="474"/>
      <c r="C23" s="474"/>
      <c r="D23" s="456"/>
      <c r="E23" s="473"/>
      <c r="F23" s="931" t="s">
        <v>57</v>
      </c>
      <c r="G23" s="1166">
        <v>27.02</v>
      </c>
      <c r="H23" s="1167">
        <f>'[1]IFC-Shelter-Exploited Yth'!E26</f>
        <v>30.72</v>
      </c>
      <c r="I23" s="242"/>
      <c r="J23" s="162"/>
      <c r="K23" s="931" t="s">
        <v>57</v>
      </c>
      <c r="L23" s="1166">
        <v>27.02</v>
      </c>
      <c r="M23" s="1178">
        <v>30.72</v>
      </c>
      <c r="N23" s="242"/>
    </row>
    <row r="24" spans="1:15" ht="16" thickBot="1">
      <c r="A24" s="474"/>
      <c r="B24" s="474"/>
      <c r="C24" s="474"/>
      <c r="D24" s="456"/>
      <c r="E24" s="162"/>
      <c r="F24" s="250" t="s">
        <v>41</v>
      </c>
      <c r="G24" s="1176">
        <v>54.36</v>
      </c>
      <c r="H24" s="1177">
        <f>G24*(C21+1)</f>
        <v>55.614499847366929</v>
      </c>
      <c r="I24" s="242"/>
      <c r="J24" s="162"/>
      <c r="K24" s="224" t="s">
        <v>41</v>
      </c>
      <c r="L24" s="225">
        <v>89.06</v>
      </c>
      <c r="M24" s="1168">
        <f>L24*(C21+1)</f>
        <v>91.115293532128391</v>
      </c>
      <c r="N24" s="242"/>
    </row>
    <row r="25" spans="1:15" ht="16" thickBot="1">
      <c r="A25" s="159"/>
      <c r="B25" s="159"/>
      <c r="C25" s="159"/>
      <c r="D25" s="135"/>
      <c r="E25" s="248"/>
      <c r="F25" s="475"/>
      <c r="G25" s="928">
        <f>G23+G24</f>
        <v>81.38</v>
      </c>
      <c r="H25" s="929">
        <f>H23+H24</f>
        <v>86.334499847366928</v>
      </c>
      <c r="I25" s="492"/>
      <c r="J25" s="479"/>
      <c r="K25" s="475"/>
      <c r="L25" s="476">
        <f>L24+L23</f>
        <v>116.08</v>
      </c>
      <c r="M25" s="477">
        <f>M24+M23</f>
        <v>121.83529353212839</v>
      </c>
      <c r="N25" s="492"/>
    </row>
    <row r="26" spans="1:15">
      <c r="A26" s="480"/>
      <c r="B26" s="480"/>
      <c r="C26" s="481"/>
      <c r="D26" s="16"/>
      <c r="E26" s="162"/>
      <c r="F26" s="214"/>
      <c r="G26" s="243"/>
      <c r="H26" s="243"/>
      <c r="I26" s="243"/>
      <c r="J26" s="162"/>
      <c r="K26" s="231"/>
      <c r="L26" s="232"/>
      <c r="M26" s="232"/>
      <c r="N26" s="483"/>
    </row>
    <row r="27" spans="1:15">
      <c r="A27" s="480"/>
      <c r="B27" s="480"/>
      <c r="C27" s="481"/>
      <c r="D27" s="16"/>
      <c r="E27" s="254"/>
      <c r="F27" s="231"/>
      <c r="G27" s="232"/>
      <c r="H27" s="232"/>
      <c r="I27" s="233"/>
      <c r="J27" s="254"/>
      <c r="K27" s="214"/>
      <c r="L27" s="484"/>
      <c r="M27" s="485"/>
      <c r="N27" s="243"/>
    </row>
    <row r="28" spans="1:15">
      <c r="A28" s="302"/>
      <c r="B28" s="302"/>
      <c r="C28" s="302"/>
      <c r="D28" s="21"/>
      <c r="E28" s="254"/>
      <c r="F28" s="251"/>
      <c r="G28" s="235"/>
      <c r="H28" s="256"/>
      <c r="I28" s="242"/>
      <c r="J28" s="254"/>
      <c r="K28" s="214"/>
      <c r="L28" s="486"/>
      <c r="M28" s="487"/>
      <c r="N28" s="243"/>
    </row>
    <row r="29" spans="1:15">
      <c r="E29" s="162"/>
      <c r="F29" s="251"/>
      <c r="G29" s="237"/>
      <c r="H29" s="237"/>
      <c r="I29" s="242"/>
      <c r="J29" s="162"/>
      <c r="K29" s="238"/>
      <c r="L29" s="239"/>
      <c r="M29" s="488"/>
      <c r="N29" s="148"/>
    </row>
    <row r="30" spans="1:15">
      <c r="E30" s="243"/>
      <c r="F30" s="238"/>
      <c r="G30" s="239"/>
      <c r="H30" s="489"/>
      <c r="I30" s="148"/>
    </row>
    <row r="31" spans="1:15">
      <c r="E31" s="243"/>
    </row>
    <row r="32" spans="1:15">
      <c r="E32" s="223"/>
    </row>
  </sheetData>
  <mergeCells count="10">
    <mergeCell ref="F21:H21"/>
    <mergeCell ref="A22:D22"/>
    <mergeCell ref="A1:D1"/>
    <mergeCell ref="F1:I1"/>
    <mergeCell ref="K1:N1"/>
    <mergeCell ref="A2:C2"/>
    <mergeCell ref="A9:C9"/>
    <mergeCell ref="A17:C17"/>
    <mergeCell ref="K21:M21"/>
    <mergeCell ref="A20:B2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</sheetPr>
  <dimension ref="A1:J30"/>
  <sheetViews>
    <sheetView zoomScale="80" zoomScaleNormal="80" workbookViewId="0">
      <selection activeCell="C4" sqref="C4"/>
    </sheetView>
  </sheetViews>
  <sheetFormatPr defaultColWidth="8.90625" defaultRowHeight="18.5"/>
  <cols>
    <col min="1" max="1" width="34.08984375" style="303" customWidth="1"/>
    <col min="2" max="2" width="14.54296875" style="303" customWidth="1"/>
    <col min="3" max="3" width="34.81640625" style="303" customWidth="1"/>
    <col min="4" max="5" width="8.90625" style="303"/>
    <col min="6" max="6" width="33.90625" style="303" customWidth="1"/>
    <col min="7" max="9" width="17" style="303" customWidth="1"/>
    <col min="10" max="16384" width="8.90625" style="303"/>
  </cols>
  <sheetData>
    <row r="1" spans="1:9" ht="34.25" customHeight="1" thickBot="1">
      <c r="A1" s="1027" t="s">
        <v>0</v>
      </c>
      <c r="B1" s="1028"/>
      <c r="C1" s="1029"/>
      <c r="D1" s="379"/>
      <c r="F1" s="1030" t="s">
        <v>79</v>
      </c>
      <c r="G1" s="1031"/>
      <c r="H1" s="1031"/>
      <c r="I1" s="1032"/>
    </row>
    <row r="2" spans="1:9">
      <c r="A2" s="1033" t="s">
        <v>1</v>
      </c>
      <c r="B2" s="1034"/>
      <c r="C2" s="380" t="s">
        <v>2</v>
      </c>
      <c r="D2" s="379"/>
      <c r="F2" s="381" t="s">
        <v>26</v>
      </c>
      <c r="G2" s="382">
        <v>8</v>
      </c>
      <c r="H2" s="383" t="s">
        <v>27</v>
      </c>
      <c r="I2" s="384">
        <v>2920</v>
      </c>
    </row>
    <row r="3" spans="1:9">
      <c r="A3" s="385" t="s">
        <v>3</v>
      </c>
      <c r="B3" s="386">
        <f>'Transition to Adulthood'!B4</f>
        <v>45375</v>
      </c>
      <c r="C3" s="387" t="s">
        <v>70</v>
      </c>
      <c r="D3" s="388"/>
      <c r="F3" s="389" t="s">
        <v>28</v>
      </c>
      <c r="G3" s="390" t="s">
        <v>29</v>
      </c>
      <c r="H3" s="390" t="s">
        <v>30</v>
      </c>
      <c r="I3" s="391" t="s">
        <v>31</v>
      </c>
    </row>
    <row r="4" spans="1:9">
      <c r="A4" s="385" t="s">
        <v>5</v>
      </c>
      <c r="B4" s="386">
        <f>'Transition to Adulthood'!B5</f>
        <v>45210.880000000005</v>
      </c>
      <c r="C4" s="387" t="s">
        <v>70</v>
      </c>
      <c r="D4" s="392"/>
      <c r="F4" s="393" t="s">
        <v>3</v>
      </c>
      <c r="G4" s="394">
        <f t="shared" ref="G4:G9" si="0">B3</f>
        <v>45375</v>
      </c>
      <c r="H4" s="395">
        <v>0.32</v>
      </c>
      <c r="I4" s="396">
        <f>H4*G4</f>
        <v>14520</v>
      </c>
    </row>
    <row r="5" spans="1:9">
      <c r="A5" s="397" t="s">
        <v>7</v>
      </c>
      <c r="B5" s="386">
        <f>'Transition to Adulthood'!B6</f>
        <v>54412.800000000003</v>
      </c>
      <c r="C5" s="387" t="s">
        <v>70</v>
      </c>
      <c r="D5" s="392"/>
      <c r="F5" s="393" t="s">
        <v>5</v>
      </c>
      <c r="G5" s="394">
        <f t="shared" si="0"/>
        <v>45210.880000000005</v>
      </c>
      <c r="H5" s="398">
        <v>0.17</v>
      </c>
      <c r="I5" s="396">
        <f t="shared" ref="I5:I9" si="1">H5*G5</f>
        <v>7685.8496000000014</v>
      </c>
    </row>
    <row r="6" spans="1:9" ht="37">
      <c r="A6" s="385" t="s">
        <v>9</v>
      </c>
      <c r="B6" s="386">
        <f>'Transition to Adulthood'!B7</f>
        <v>34927</v>
      </c>
      <c r="C6" s="387" t="s">
        <v>70</v>
      </c>
      <c r="D6" s="392"/>
      <c r="F6" s="399" t="s">
        <v>7</v>
      </c>
      <c r="G6" s="394">
        <f t="shared" si="0"/>
        <v>54412.800000000003</v>
      </c>
      <c r="H6" s="398">
        <v>1</v>
      </c>
      <c r="I6" s="396">
        <f t="shared" si="1"/>
        <v>54412.800000000003</v>
      </c>
    </row>
    <row r="7" spans="1:9">
      <c r="A7" s="385" t="s">
        <v>11</v>
      </c>
      <c r="B7" s="386">
        <f>'Transition to Adulthood'!B8</f>
        <v>69600</v>
      </c>
      <c r="C7" s="387" t="s">
        <v>70</v>
      </c>
      <c r="D7" s="392"/>
      <c r="F7" s="393" t="s">
        <v>9</v>
      </c>
      <c r="G7" s="394">
        <f t="shared" si="0"/>
        <v>34927</v>
      </c>
      <c r="H7" s="398">
        <v>1.25</v>
      </c>
      <c r="I7" s="396">
        <f t="shared" si="1"/>
        <v>43658.75</v>
      </c>
    </row>
    <row r="8" spans="1:9">
      <c r="A8" s="400" t="s">
        <v>273</v>
      </c>
      <c r="B8" s="386">
        <f>'Transition to Adulthood'!B11</f>
        <v>90292.799999999988</v>
      </c>
      <c r="C8" s="387" t="s">
        <v>70</v>
      </c>
      <c r="D8" s="392"/>
      <c r="F8" s="393" t="s">
        <v>11</v>
      </c>
      <c r="G8" s="394">
        <f t="shared" si="0"/>
        <v>69600</v>
      </c>
      <c r="H8" s="401">
        <v>0.2</v>
      </c>
      <c r="I8" s="396">
        <f t="shared" si="1"/>
        <v>13920</v>
      </c>
    </row>
    <row r="9" spans="1:9" ht="19" thickBot="1">
      <c r="A9" s="1035" t="s">
        <v>13</v>
      </c>
      <c r="B9" s="1036"/>
      <c r="C9" s="402"/>
      <c r="D9" s="403"/>
      <c r="F9" s="393" t="s">
        <v>53</v>
      </c>
      <c r="G9" s="394">
        <f t="shared" si="0"/>
        <v>90292.799999999988</v>
      </c>
      <c r="H9" s="398">
        <v>0.25</v>
      </c>
      <c r="I9" s="396">
        <f t="shared" si="1"/>
        <v>22573.199999999997</v>
      </c>
    </row>
    <row r="10" spans="1:9" ht="19" thickBot="1">
      <c r="A10" s="404" t="s">
        <v>14</v>
      </c>
      <c r="B10" s="382" t="s">
        <v>15</v>
      </c>
      <c r="C10" s="405"/>
      <c r="D10" s="406"/>
      <c r="F10" s="407" t="s">
        <v>32</v>
      </c>
      <c r="G10" s="408"/>
      <c r="H10" s="409">
        <f>SUM(H4:H9)</f>
        <v>3.1900000000000004</v>
      </c>
      <c r="I10" s="410">
        <f>SUM(I4:I9)</f>
        <v>156770.59960000002</v>
      </c>
    </row>
    <row r="11" spans="1:9">
      <c r="A11" s="385" t="s">
        <v>3</v>
      </c>
      <c r="B11" s="411">
        <v>0.04</v>
      </c>
      <c r="C11" s="412" t="s">
        <v>17</v>
      </c>
      <c r="D11" s="413"/>
      <c r="F11" s="414" t="s">
        <v>33</v>
      </c>
      <c r="G11" s="415"/>
      <c r="H11" s="416">
        <f>B18</f>
        <v>0.2422</v>
      </c>
      <c r="I11" s="417">
        <f>I10*H11</f>
        <v>37969.839223120005</v>
      </c>
    </row>
    <row r="12" spans="1:9" ht="19" thickBot="1">
      <c r="A12" s="385" t="s">
        <v>5</v>
      </c>
      <c r="B12" s="411">
        <v>2.0833333333333332E-2</v>
      </c>
      <c r="C12" s="412" t="s">
        <v>17</v>
      </c>
      <c r="D12" s="413"/>
      <c r="F12" s="418" t="s">
        <v>34</v>
      </c>
      <c r="G12" s="419"/>
      <c r="H12" s="419"/>
      <c r="I12" s="420">
        <f>I11+I10</f>
        <v>194740.43882312003</v>
      </c>
    </row>
    <row r="13" spans="1:9" ht="19" thickTop="1">
      <c r="A13" s="385" t="s">
        <v>7</v>
      </c>
      <c r="B13" s="411">
        <v>0.125</v>
      </c>
      <c r="C13" s="412" t="s">
        <v>17</v>
      </c>
      <c r="D13" s="413"/>
      <c r="F13" s="385" t="s">
        <v>35</v>
      </c>
      <c r="G13" s="421"/>
      <c r="H13" s="422">
        <f>B19</f>
        <v>0.12</v>
      </c>
      <c r="I13" s="423">
        <f>(I12+I14)*H13</f>
        <v>24406.666677974405</v>
      </c>
    </row>
    <row r="14" spans="1:9">
      <c r="A14" s="385" t="s">
        <v>9</v>
      </c>
      <c r="B14" s="411">
        <v>1.25</v>
      </c>
      <c r="C14" s="412" t="s">
        <v>17</v>
      </c>
      <c r="D14" s="413"/>
      <c r="F14" s="385" t="s">
        <v>36</v>
      </c>
      <c r="G14" s="421"/>
      <c r="H14" s="424">
        <f>B20</f>
        <v>2.9617980000000004</v>
      </c>
      <c r="I14" s="423">
        <f>H14*I2</f>
        <v>8648.4501600000003</v>
      </c>
    </row>
    <row r="15" spans="1:9" ht="19" thickBot="1">
      <c r="A15" s="385" t="s">
        <v>11</v>
      </c>
      <c r="B15" s="411">
        <v>2.4500000000000001E-2</v>
      </c>
      <c r="C15" s="412" t="s">
        <v>17</v>
      </c>
      <c r="D15" s="413"/>
      <c r="F15" s="425" t="s">
        <v>37</v>
      </c>
      <c r="G15" s="426"/>
      <c r="H15" s="426"/>
      <c r="I15" s="427">
        <f>I12+I13+I14</f>
        <v>227795.55566109443</v>
      </c>
    </row>
    <row r="16" spans="1:9" ht="19" thickBot="1">
      <c r="A16" s="385" t="s">
        <v>53</v>
      </c>
      <c r="B16" s="411">
        <v>0.25</v>
      </c>
      <c r="C16" s="412" t="s">
        <v>17</v>
      </c>
      <c r="D16" s="413"/>
      <c r="F16" s="385" t="str">
        <f>A21</f>
        <v>CAF Rate</v>
      </c>
      <c r="G16" s="428"/>
      <c r="H16" s="429">
        <f>B21</f>
        <v>2.3077627802923752E-2</v>
      </c>
      <c r="I16" s="430">
        <f>(I12+I14)*H16</f>
        <v>4693.7330792026232</v>
      </c>
    </row>
    <row r="17" spans="1:10" ht="19" thickBot="1">
      <c r="A17" s="1158" t="s">
        <v>18</v>
      </c>
      <c r="B17" s="1159"/>
      <c r="C17" s="1160"/>
      <c r="D17" s="379"/>
      <c r="F17" s="431" t="s">
        <v>38</v>
      </c>
      <c r="G17" s="432"/>
      <c r="H17" s="432"/>
      <c r="I17" s="433">
        <f>(I15+I16)/I2</f>
        <v>79.619619431608584</v>
      </c>
    </row>
    <row r="18" spans="1:10">
      <c r="A18" s="385" t="s">
        <v>19</v>
      </c>
      <c r="B18" s="428">
        <f>'M2020 Benchmark Chart'!C39</f>
        <v>0.2422</v>
      </c>
      <c r="C18" s="434" t="str">
        <f>'Emerg Homes &amp; Exploited Youth'!D18</f>
        <v>See M2020 Benchmark Tab</v>
      </c>
      <c r="D18" s="435"/>
      <c r="F18" s="421"/>
      <c r="G18" s="429"/>
      <c r="H18" s="436"/>
      <c r="I18" s="437"/>
      <c r="J18" s="438"/>
    </row>
    <row r="19" spans="1:10" ht="19" thickBot="1">
      <c r="A19" s="385" t="s">
        <v>20</v>
      </c>
      <c r="B19" s="439">
        <f>'M2020 Benchmark Chart'!C44</f>
        <v>0.12</v>
      </c>
      <c r="C19" s="434" t="str">
        <f>'Emerg Homes &amp; Exploited Youth'!D19</f>
        <v>C.257 Benchmark</v>
      </c>
      <c r="D19" s="440"/>
      <c r="E19" s="441"/>
      <c r="I19" s="444"/>
    </row>
    <row r="20" spans="1:10" ht="18" customHeight="1" thickBot="1">
      <c r="A20" s="442" t="s">
        <v>23</v>
      </c>
      <c r="B20" s="424">
        <f>'Emerg Homes &amp; Exploited Youth'!C20</f>
        <v>2.9617980000000004</v>
      </c>
      <c r="C20" s="434" t="str">
        <f>'Emerg Homes &amp; Exploited Youth'!D20</f>
        <v>DCF Reccomendation plus CAFs</v>
      </c>
      <c r="D20" s="440"/>
      <c r="E20" s="441"/>
      <c r="F20" s="1024" t="s">
        <v>71</v>
      </c>
      <c r="G20" s="1025"/>
      <c r="H20" s="1026"/>
      <c r="I20" s="445"/>
    </row>
    <row r="21" spans="1:10" ht="18" customHeight="1" thickBot="1">
      <c r="A21" s="443" t="s">
        <v>22</v>
      </c>
      <c r="B21" s="455">
        <f>'M2020 Benchmark Chart'!C42</f>
        <v>2.3077627802923752E-2</v>
      </c>
      <c r="C21" s="1161" t="str">
        <f>'Emerg Homes &amp; Exploited Youth'!D21</f>
        <v>FY23 &amp; FY24</v>
      </c>
      <c r="D21" s="440"/>
      <c r="E21" s="441"/>
      <c r="F21" s="446"/>
      <c r="G21" s="530" t="s">
        <v>279</v>
      </c>
      <c r="H21" s="529" t="s">
        <v>49</v>
      </c>
      <c r="I21" s="441"/>
    </row>
    <row r="22" spans="1:10">
      <c r="A22" s="441"/>
      <c r="B22" s="441"/>
      <c r="C22" s="441"/>
      <c r="D22" s="440"/>
      <c r="E22" s="441"/>
      <c r="F22" s="447" t="s">
        <v>57</v>
      </c>
      <c r="G22" s="1162">
        <v>27.02</v>
      </c>
      <c r="H22" s="1163">
        <v>30.72</v>
      </c>
      <c r="I22" s="441"/>
    </row>
    <row r="23" spans="1:10">
      <c r="D23" s="392"/>
      <c r="E23" s="441"/>
      <c r="F23" s="447" t="s">
        <v>41</v>
      </c>
      <c r="G23" s="1164">
        <v>56.53</v>
      </c>
      <c r="H23" s="1165">
        <f>G23*(B21+1)</f>
        <v>57.834578299699274</v>
      </c>
      <c r="I23" s="441"/>
    </row>
    <row r="24" spans="1:10" ht="19" thickBot="1">
      <c r="D24" s="413"/>
      <c r="E24" s="441"/>
      <c r="F24" s="449"/>
      <c r="G24" s="450">
        <f>SUM(G22:G23)</f>
        <v>83.55</v>
      </c>
      <c r="H24" s="451">
        <f>SUM(H22:H23)</f>
        <v>88.554578299699273</v>
      </c>
      <c r="I24" s="452"/>
    </row>
    <row r="25" spans="1:10">
      <c r="D25" s="448"/>
      <c r="E25" s="441"/>
      <c r="G25" s="441"/>
      <c r="H25" s="441"/>
      <c r="I25" s="441"/>
    </row>
    <row r="26" spans="1:10">
      <c r="D26" s="448"/>
      <c r="F26" s="454"/>
      <c r="G26" s="441"/>
      <c r="H26" s="441"/>
      <c r="I26" s="441"/>
    </row>
    <row r="27" spans="1:10">
      <c r="D27" s="453"/>
      <c r="F27" s="454"/>
      <c r="G27" s="441"/>
      <c r="H27" s="441"/>
      <c r="I27" s="441"/>
    </row>
    <row r="28" spans="1:10">
      <c r="D28" s="441"/>
      <c r="E28" s="441"/>
    </row>
    <row r="29" spans="1:10">
      <c r="D29" s="440"/>
      <c r="E29" s="421"/>
    </row>
    <row r="30" spans="1:10">
      <c r="D30" s="440"/>
      <c r="E30" s="421"/>
    </row>
  </sheetData>
  <mergeCells count="6">
    <mergeCell ref="F20:H20"/>
    <mergeCell ref="A1:C1"/>
    <mergeCell ref="F1:I1"/>
    <mergeCell ref="A2:B2"/>
    <mergeCell ref="A9:B9"/>
    <mergeCell ref="A17:B1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</sheetPr>
  <dimension ref="A1:Q40"/>
  <sheetViews>
    <sheetView workbookViewId="0">
      <selection activeCell="F31" sqref="F31"/>
    </sheetView>
  </sheetViews>
  <sheetFormatPr defaultColWidth="8.90625" defaultRowHeight="15.5"/>
  <cols>
    <col min="1" max="1" width="2.1796875" style="301" customWidth="1"/>
    <col min="2" max="2" width="40.90625" style="301" customWidth="1"/>
    <col min="3" max="3" width="9.54296875" style="301" bestFit="1" customWidth="1"/>
    <col min="4" max="4" width="7.453125" style="301" customWidth="1"/>
    <col min="5" max="5" width="25.26953125" style="301" customWidth="1"/>
    <col min="6" max="6" width="3.90625" style="301" customWidth="1"/>
    <col min="7" max="7" width="26.1796875" style="301" customWidth="1"/>
    <col min="8" max="8" width="9.54296875" style="301" bestFit="1" customWidth="1"/>
    <col min="9" max="10" width="11.1796875" style="301" bestFit="1" customWidth="1"/>
    <col min="11" max="11" width="11" style="301" customWidth="1"/>
    <col min="12" max="12" width="25" style="301" customWidth="1"/>
    <col min="13" max="15" width="9.54296875" style="301" bestFit="1" customWidth="1"/>
    <col min="16" max="16" width="9.08984375" style="301" bestFit="1" customWidth="1"/>
    <col min="17" max="16384" width="8.90625" style="301"/>
  </cols>
  <sheetData>
    <row r="1" spans="1:16" ht="16" thickBot="1">
      <c r="A1" s="151"/>
      <c r="B1" s="152"/>
      <c r="C1" s="153"/>
      <c r="D1" s="153"/>
      <c r="E1" s="154"/>
      <c r="F1" s="304"/>
      <c r="G1" s="155"/>
      <c r="H1" s="304"/>
      <c r="I1" s="304"/>
      <c r="J1" s="304"/>
      <c r="K1" s="304"/>
      <c r="L1" s="304"/>
      <c r="M1" s="304"/>
      <c r="N1" s="304"/>
      <c r="O1" s="304"/>
      <c r="P1" s="304"/>
    </row>
    <row r="2" spans="1:16" ht="12.65" customHeight="1" thickBot="1">
      <c r="A2" s="151"/>
      <c r="B2" s="1037" t="s">
        <v>0</v>
      </c>
      <c r="C2" s="1038"/>
      <c r="D2" s="1038"/>
      <c r="E2" s="1039"/>
      <c r="F2" s="156"/>
      <c r="G2" s="958" t="s">
        <v>72</v>
      </c>
      <c r="H2" s="959"/>
      <c r="I2" s="959"/>
      <c r="J2" s="960"/>
      <c r="K2" s="157"/>
      <c r="L2" s="958" t="s">
        <v>73</v>
      </c>
      <c r="M2" s="959"/>
      <c r="N2" s="959"/>
      <c r="O2" s="960"/>
      <c r="P2" s="158"/>
    </row>
    <row r="3" spans="1:16" ht="31.5" thickBot="1">
      <c r="A3" s="151"/>
      <c r="B3" s="1042" t="s">
        <v>1</v>
      </c>
      <c r="C3" s="1043"/>
      <c r="D3" s="1043"/>
      <c r="E3" s="527" t="s">
        <v>2</v>
      </c>
      <c r="F3" s="159"/>
      <c r="G3" s="127" t="s">
        <v>26</v>
      </c>
      <c r="H3" s="128">
        <v>1</v>
      </c>
      <c r="I3" s="129" t="s">
        <v>27</v>
      </c>
      <c r="J3" s="130">
        <v>365</v>
      </c>
      <c r="K3" s="160"/>
      <c r="L3" s="127" t="s">
        <v>26</v>
      </c>
      <c r="M3" s="128">
        <v>1</v>
      </c>
      <c r="N3" s="129" t="s">
        <v>27</v>
      </c>
      <c r="O3" s="130">
        <v>365</v>
      </c>
      <c r="P3" s="146"/>
    </row>
    <row r="4" spans="1:16">
      <c r="A4" s="151"/>
      <c r="B4" s="315" t="s">
        <v>58</v>
      </c>
      <c r="C4" s="324">
        <f>'Transition to Adulthood'!B9</f>
        <v>63627</v>
      </c>
      <c r="D4" s="1040" t="str">
        <f>'Child Home Based Rehab'!C3</f>
        <v>M2020 BLS Benchmark</v>
      </c>
      <c r="E4" s="1041"/>
      <c r="F4" s="159"/>
      <c r="G4" s="131" t="s">
        <v>28</v>
      </c>
      <c r="H4" s="132" t="s">
        <v>29</v>
      </c>
      <c r="I4" s="132" t="s">
        <v>30</v>
      </c>
      <c r="J4" s="133" t="s">
        <v>31</v>
      </c>
      <c r="K4" s="132"/>
      <c r="L4" s="131" t="s">
        <v>28</v>
      </c>
      <c r="M4" s="132" t="s">
        <v>29</v>
      </c>
      <c r="N4" s="132" t="s">
        <v>30</v>
      </c>
      <c r="O4" s="133" t="s">
        <v>31</v>
      </c>
      <c r="P4" s="162"/>
    </row>
    <row r="5" spans="1:16">
      <c r="A5" s="151"/>
      <c r="B5" s="315" t="s">
        <v>5</v>
      </c>
      <c r="C5" s="324">
        <f>'Transition to Adulthood'!B5</f>
        <v>45210.880000000005</v>
      </c>
      <c r="D5" s="1040" t="str">
        <f>'Child Home Based Rehab'!C4</f>
        <v>M2020 BLS Benchmark</v>
      </c>
      <c r="E5" s="1041"/>
      <c r="F5" s="156"/>
      <c r="G5" s="136" t="s">
        <v>5</v>
      </c>
      <c r="H5" s="137">
        <f>C5</f>
        <v>45210.880000000005</v>
      </c>
      <c r="I5" s="134">
        <v>0.05</v>
      </c>
      <c r="J5" s="165">
        <f>I5*H5</f>
        <v>2260.5440000000003</v>
      </c>
      <c r="K5" s="166"/>
      <c r="L5" s="136" t="s">
        <v>5</v>
      </c>
      <c r="M5" s="137">
        <f>H5</f>
        <v>45210.880000000005</v>
      </c>
      <c r="N5" s="134">
        <v>0.05</v>
      </c>
      <c r="O5" s="167">
        <f>N5*M5</f>
        <v>2260.5440000000003</v>
      </c>
      <c r="P5" s="168"/>
    </row>
    <row r="6" spans="1:16" ht="31">
      <c r="A6" s="151"/>
      <c r="B6" s="316" t="s">
        <v>7</v>
      </c>
      <c r="C6" s="324">
        <f>'Transition to Adulthood'!B6</f>
        <v>54412.800000000003</v>
      </c>
      <c r="D6" s="1040" t="str">
        <f>'Child Home Based Rehab'!C5</f>
        <v>M2020 BLS Benchmark</v>
      </c>
      <c r="E6" s="1041"/>
      <c r="F6" s="170"/>
      <c r="G6" s="171" t="s">
        <v>50</v>
      </c>
      <c r="H6" s="137">
        <f>C6</f>
        <v>54412.800000000003</v>
      </c>
      <c r="I6" s="134">
        <v>0.35</v>
      </c>
      <c r="J6" s="165">
        <f t="shared" ref="J6:J10" si="0">I6*H6</f>
        <v>19044.48</v>
      </c>
      <c r="K6" s="166"/>
      <c r="L6" s="171" t="s">
        <v>50</v>
      </c>
      <c r="M6" s="137">
        <f t="shared" ref="M6:M10" si="1">H6</f>
        <v>54412.800000000003</v>
      </c>
      <c r="N6" s="134">
        <v>0.55000000000000004</v>
      </c>
      <c r="O6" s="167">
        <f t="shared" ref="O6:O10" si="2">N6*M6</f>
        <v>29927.040000000005</v>
      </c>
      <c r="P6" s="172"/>
    </row>
    <row r="7" spans="1:16">
      <c r="A7" s="151"/>
      <c r="B7" s="315" t="s">
        <v>9</v>
      </c>
      <c r="C7" s="324">
        <f>'Transition to Adulthood'!B7</f>
        <v>34927</v>
      </c>
      <c r="D7" s="1040" t="str">
        <f>'Child Home Based Rehab'!C6</f>
        <v>M2020 BLS Benchmark</v>
      </c>
      <c r="E7" s="1041"/>
      <c r="F7" s="262"/>
      <c r="G7" s="136" t="s">
        <v>9</v>
      </c>
      <c r="H7" s="137">
        <f>C7</f>
        <v>34927</v>
      </c>
      <c r="I7" s="134">
        <v>0.1</v>
      </c>
      <c r="J7" s="165">
        <f t="shared" si="0"/>
        <v>3492.7000000000003</v>
      </c>
      <c r="K7" s="166"/>
      <c r="L7" s="136" t="s">
        <v>9</v>
      </c>
      <c r="M7" s="137">
        <f t="shared" si="1"/>
        <v>34927</v>
      </c>
      <c r="N7" s="134">
        <v>9.5000000000000001E-2</v>
      </c>
      <c r="O7" s="167">
        <f t="shared" si="2"/>
        <v>3318.0650000000001</v>
      </c>
      <c r="P7" s="172"/>
    </row>
    <row r="8" spans="1:16">
      <c r="A8" s="151"/>
      <c r="B8" s="315" t="s">
        <v>11</v>
      </c>
      <c r="C8" s="322">
        <f>'Transition to Adulthood'!B8</f>
        <v>69600</v>
      </c>
      <c r="D8" s="1040" t="str">
        <f>'Child Home Based Rehab'!C7</f>
        <v>M2020 BLS Benchmark</v>
      </c>
      <c r="E8" s="1041"/>
      <c r="F8" s="262"/>
      <c r="G8" s="136" t="s">
        <v>11</v>
      </c>
      <c r="H8" s="137">
        <f>C8</f>
        <v>69600</v>
      </c>
      <c r="I8" s="174">
        <v>0.1</v>
      </c>
      <c r="J8" s="165">
        <f t="shared" si="0"/>
        <v>6960</v>
      </c>
      <c r="K8" s="166"/>
      <c r="L8" s="136" t="s">
        <v>11</v>
      </c>
      <c r="M8" s="137">
        <f t="shared" si="1"/>
        <v>69600</v>
      </c>
      <c r="N8" s="174">
        <v>9.5000000000000001E-2</v>
      </c>
      <c r="O8" s="167">
        <f t="shared" si="2"/>
        <v>6612</v>
      </c>
      <c r="P8" s="172"/>
    </row>
    <row r="9" spans="1:16" ht="16" thickBot="1">
      <c r="A9" s="151"/>
      <c r="B9" s="315" t="s">
        <v>59</v>
      </c>
      <c r="C9" s="324">
        <f>'Transition to Adulthood'!B4</f>
        <v>45375</v>
      </c>
      <c r="D9" s="1040" t="str">
        <f>'Child Home Based Rehab'!C8</f>
        <v>M2020 BLS Benchmark</v>
      </c>
      <c r="E9" s="1041"/>
      <c r="F9" s="262"/>
      <c r="G9" s="136" t="s">
        <v>58</v>
      </c>
      <c r="H9" s="137">
        <f>C4</f>
        <v>63627</v>
      </c>
      <c r="I9" s="174">
        <v>0.05</v>
      </c>
      <c r="J9" s="165">
        <f t="shared" si="0"/>
        <v>3181.3500000000004</v>
      </c>
      <c r="K9" s="166"/>
      <c r="L9" s="136" t="s">
        <v>58</v>
      </c>
      <c r="M9" s="137">
        <f t="shared" si="1"/>
        <v>63627</v>
      </c>
      <c r="N9" s="174">
        <v>0.12</v>
      </c>
      <c r="O9" s="167">
        <f t="shared" si="2"/>
        <v>7635.24</v>
      </c>
      <c r="P9" s="172"/>
    </row>
    <row r="10" spans="1:16" ht="16" thickBot="1">
      <c r="A10" s="151"/>
      <c r="B10" s="1044" t="s">
        <v>13</v>
      </c>
      <c r="C10" s="1045"/>
      <c r="D10" s="1045"/>
      <c r="E10" s="528"/>
      <c r="F10" s="262"/>
      <c r="G10" s="136" t="s">
        <v>59</v>
      </c>
      <c r="H10" s="137">
        <f>C9</f>
        <v>45375</v>
      </c>
      <c r="I10" s="174">
        <v>0.05</v>
      </c>
      <c r="J10" s="165">
        <f t="shared" si="0"/>
        <v>2268.75</v>
      </c>
      <c r="K10" s="177"/>
      <c r="L10" s="136" t="s">
        <v>59</v>
      </c>
      <c r="M10" s="137">
        <f t="shared" si="1"/>
        <v>45375</v>
      </c>
      <c r="N10" s="174">
        <v>0.05</v>
      </c>
      <c r="O10" s="167">
        <f t="shared" si="2"/>
        <v>2268.75</v>
      </c>
      <c r="P10" s="178"/>
    </row>
    <row r="11" spans="1:16" ht="14.4" customHeight="1" thickBot="1">
      <c r="A11" s="151"/>
      <c r="B11" s="326" t="s">
        <v>14</v>
      </c>
      <c r="C11" s="323" t="s">
        <v>74</v>
      </c>
      <c r="D11" s="323" t="s">
        <v>75</v>
      </c>
      <c r="E11" s="317"/>
      <c r="F11" s="180"/>
      <c r="G11" s="263" t="s">
        <v>32</v>
      </c>
      <c r="H11" s="264"/>
      <c r="I11" s="181">
        <f>SUM(I5:I10)</f>
        <v>0.70000000000000007</v>
      </c>
      <c r="J11" s="182">
        <f>SUM(J5:J10)</f>
        <v>37207.824000000001</v>
      </c>
      <c r="K11" s="183"/>
      <c r="L11" s="263" t="s">
        <v>32</v>
      </c>
      <c r="M11" s="264"/>
      <c r="N11" s="181">
        <f>SUM(N5:N10)</f>
        <v>0.96000000000000008</v>
      </c>
      <c r="O11" s="184">
        <f>SUM(O5:O10)</f>
        <v>52021.639000000003</v>
      </c>
      <c r="P11" s="185"/>
    </row>
    <row r="12" spans="1:16">
      <c r="A12" s="151"/>
      <c r="B12" s="526" t="s">
        <v>284</v>
      </c>
      <c r="C12" s="327">
        <v>0.05</v>
      </c>
      <c r="D12" s="319">
        <v>0.12</v>
      </c>
      <c r="E12" s="320" t="s">
        <v>17</v>
      </c>
      <c r="F12" s="138"/>
      <c r="G12" s="175" t="s">
        <v>33</v>
      </c>
      <c r="H12" s="179"/>
      <c r="I12" s="187">
        <f>D19</f>
        <v>0.2422</v>
      </c>
      <c r="J12" s="188">
        <f>J11*I12</f>
        <v>9011.7349728000008</v>
      </c>
      <c r="K12" s="177"/>
      <c r="L12" s="175" t="s">
        <v>33</v>
      </c>
      <c r="M12" s="179"/>
      <c r="N12" s="187">
        <f>I12</f>
        <v>0.2422</v>
      </c>
      <c r="O12" s="189">
        <f>N12*O11</f>
        <v>12599.640965800001</v>
      </c>
      <c r="P12" s="190"/>
    </row>
    <row r="13" spans="1:16" ht="16" thickBot="1">
      <c r="A13" s="151"/>
      <c r="B13" s="328" t="s">
        <v>5</v>
      </c>
      <c r="C13" s="329">
        <v>0.05</v>
      </c>
      <c r="D13" s="319">
        <v>0.05</v>
      </c>
      <c r="E13" s="320" t="s">
        <v>17</v>
      </c>
      <c r="F13" s="191"/>
      <c r="G13" s="192" t="s">
        <v>34</v>
      </c>
      <c r="H13" s="241"/>
      <c r="I13" s="241"/>
      <c r="J13" s="144">
        <f>J12+J11</f>
        <v>46219.558972800005</v>
      </c>
      <c r="K13" s="177"/>
      <c r="L13" s="192" t="s">
        <v>34</v>
      </c>
      <c r="M13" s="241"/>
      <c r="N13" s="241"/>
      <c r="O13" s="193">
        <f>O12+O11</f>
        <v>64621.2799658</v>
      </c>
      <c r="P13" s="162"/>
    </row>
    <row r="14" spans="1:16" ht="16" thickTop="1">
      <c r="A14" s="151"/>
      <c r="B14" s="330" t="s">
        <v>7</v>
      </c>
      <c r="C14" s="318">
        <v>0.35</v>
      </c>
      <c r="D14" s="319">
        <v>0.55000000000000004</v>
      </c>
      <c r="E14" s="320" t="s">
        <v>17</v>
      </c>
      <c r="F14" s="191"/>
      <c r="G14" s="163"/>
      <c r="H14" s="147"/>
      <c r="I14" s="147"/>
      <c r="J14" s="140"/>
      <c r="K14" s="194"/>
      <c r="L14" s="163"/>
      <c r="M14" s="147"/>
      <c r="N14" s="147"/>
      <c r="O14" s="195"/>
      <c r="P14" s="141"/>
    </row>
    <row r="15" spans="1:16">
      <c r="A15" s="151"/>
      <c r="B15" s="328" t="s">
        <v>9</v>
      </c>
      <c r="C15" s="318">
        <v>0.1</v>
      </c>
      <c r="D15" s="319">
        <v>9.5000000000000001E-2</v>
      </c>
      <c r="E15" s="320" t="s">
        <v>17</v>
      </c>
      <c r="F15" s="242"/>
      <c r="G15" s="163" t="s">
        <v>35</v>
      </c>
      <c r="H15" s="243"/>
      <c r="I15" s="147">
        <f>D20</f>
        <v>0.12</v>
      </c>
      <c r="J15" s="244">
        <f>I15*J13</f>
        <v>5546.3470767360004</v>
      </c>
      <c r="K15" s="194"/>
      <c r="L15" s="163" t="s">
        <v>35</v>
      </c>
      <c r="M15" s="243"/>
      <c r="N15" s="147">
        <f>I15</f>
        <v>0.12</v>
      </c>
      <c r="O15" s="245">
        <f>O13*N15</f>
        <v>7754.5535958959999</v>
      </c>
      <c r="P15" s="246"/>
    </row>
    <row r="16" spans="1:16">
      <c r="A16" s="151"/>
      <c r="B16" s="328" t="s">
        <v>11</v>
      </c>
      <c r="C16" s="318">
        <v>0.1</v>
      </c>
      <c r="D16" s="319">
        <v>9.5000000000000001E-2</v>
      </c>
      <c r="E16" s="320" t="s">
        <v>17</v>
      </c>
      <c r="F16" s="242"/>
      <c r="G16" s="163" t="s">
        <v>36</v>
      </c>
      <c r="H16" s="243"/>
      <c r="I16" s="247">
        <f>D21</f>
        <v>2.9617980000000004</v>
      </c>
      <c r="J16" s="244">
        <f>I16*J3</f>
        <v>1081.05627</v>
      </c>
      <c r="K16" s="177"/>
      <c r="L16" s="163" t="s">
        <v>76</v>
      </c>
      <c r="M16" s="243"/>
      <c r="N16" s="247"/>
      <c r="O16" s="245">
        <v>10000</v>
      </c>
      <c r="P16" s="185"/>
    </row>
    <row r="17" spans="1:17" ht="16" thickBot="1">
      <c r="A17" s="151"/>
      <c r="B17" s="328" t="s">
        <v>59</v>
      </c>
      <c r="C17" s="318">
        <v>0.05</v>
      </c>
      <c r="D17" s="319">
        <v>0.05</v>
      </c>
      <c r="E17" s="320" t="s">
        <v>17</v>
      </c>
      <c r="F17" s="242"/>
      <c r="G17" s="196" t="s">
        <v>37</v>
      </c>
      <c r="H17" s="197"/>
      <c r="I17" s="197"/>
      <c r="J17" s="198">
        <f>J16+J16+J13</f>
        <v>48381.671512800007</v>
      </c>
      <c r="K17" s="199"/>
      <c r="L17" s="163" t="s">
        <v>36</v>
      </c>
      <c r="M17" s="243"/>
      <c r="N17" s="247">
        <f>I16</f>
        <v>2.9617980000000004</v>
      </c>
      <c r="O17" s="245">
        <f>N17*O3</f>
        <v>1081.05627</v>
      </c>
      <c r="P17" s="200"/>
    </row>
    <row r="18" spans="1:17" ht="16.5" thickTop="1" thickBot="1">
      <c r="A18" s="151"/>
      <c r="B18" s="1044" t="s">
        <v>18</v>
      </c>
      <c r="C18" s="1045"/>
      <c r="D18" s="1045"/>
      <c r="E18" s="528"/>
      <c r="F18" s="191"/>
      <c r="G18" s="163" t="str">
        <f>B22</f>
        <v>CAF Rate</v>
      </c>
      <c r="H18" s="201"/>
      <c r="I18" s="147">
        <f>D22</f>
        <v>2.3077627802923752E-2</v>
      </c>
      <c r="J18" s="202">
        <f>I18*(J13+J16)</f>
        <v>1091.5859934226405</v>
      </c>
      <c r="K18" s="142"/>
      <c r="L18" s="145" t="s">
        <v>37</v>
      </c>
      <c r="M18" s="203"/>
      <c r="N18" s="203"/>
      <c r="O18" s="204">
        <f>O17+O16+O15+O13</f>
        <v>83456.889831695997</v>
      </c>
      <c r="P18" s="200"/>
    </row>
    <row r="19" spans="1:17" ht="16" thickBot="1">
      <c r="A19" s="151"/>
      <c r="B19" s="1169" t="s">
        <v>19</v>
      </c>
      <c r="C19" s="1170"/>
      <c r="D19" s="1170">
        <f>'M2020 Benchmark Chart'!C39</f>
        <v>0.2422</v>
      </c>
      <c r="E19" s="1171" t="str">
        <f>'Child Home Based Rehab'!C18</f>
        <v>See M2020 Benchmark Tab</v>
      </c>
      <c r="F19" s="191"/>
      <c r="G19" s="205" t="s">
        <v>38</v>
      </c>
      <c r="H19" s="206"/>
      <c r="I19" s="206"/>
      <c r="J19" s="207">
        <f>(J18+J17)/J3</f>
        <v>135.54317124992505</v>
      </c>
      <c r="L19" s="163" t="str">
        <f>G18</f>
        <v>CAF Rate</v>
      </c>
      <c r="M19" s="208"/>
      <c r="N19" s="147">
        <f>I18</f>
        <v>2.3077627802923752E-2</v>
      </c>
      <c r="O19" s="143">
        <f>(O13+O16+O17)*N19</f>
        <v>1747.0303394615803</v>
      </c>
      <c r="P19" s="209"/>
      <c r="Q19" s="210"/>
    </row>
    <row r="20" spans="1:17" ht="16" thickBot="1">
      <c r="A20" s="151"/>
      <c r="B20" s="626" t="s">
        <v>20</v>
      </c>
      <c r="C20" s="257"/>
      <c r="D20" s="258">
        <f>'M2020 Benchmark Chart'!C44</f>
        <v>0.12</v>
      </c>
      <c r="E20" s="321" t="str">
        <f>'Child Home Based Rehab'!C19</f>
        <v>C.257 Benchmark</v>
      </c>
      <c r="F20" s="191"/>
      <c r="G20" s="209"/>
      <c r="H20" s="209"/>
      <c r="I20" s="211"/>
      <c r="J20" s="212"/>
      <c r="K20" s="210"/>
      <c r="L20" s="205" t="s">
        <v>38</v>
      </c>
      <c r="M20" s="206"/>
      <c r="N20" s="206"/>
      <c r="O20" s="207">
        <f>(O19+O18)/O3</f>
        <v>233.43539772919883</v>
      </c>
      <c r="P20" s="185"/>
    </row>
    <row r="21" spans="1:17" ht="27" customHeight="1">
      <c r="A21" s="151"/>
      <c r="B21" s="325" t="s">
        <v>283</v>
      </c>
      <c r="C21" s="331"/>
      <c r="D21" s="259">
        <f>'Child Home Based Rehab'!B20</f>
        <v>2.9617980000000004</v>
      </c>
      <c r="E21" s="321" t="str">
        <f>'Child Home Based Rehab'!C20</f>
        <v>DCF Reccomendation plus CAFs</v>
      </c>
      <c r="F21" s="191"/>
      <c r="G21" s="213"/>
      <c r="H21" s="213"/>
      <c r="I21" s="213"/>
      <c r="J21" s="213"/>
      <c r="L21" s="243"/>
      <c r="M21" s="147"/>
      <c r="N21" s="211"/>
      <c r="O21" s="212"/>
      <c r="P21" s="210"/>
    </row>
    <row r="22" spans="1:17" ht="16" thickBot="1">
      <c r="A22" s="151"/>
      <c r="B22" s="1172" t="s">
        <v>22</v>
      </c>
      <c r="C22" s="1173"/>
      <c r="D22" s="1174">
        <f>'M2020 Benchmark Chart'!C42</f>
        <v>2.3077627802923752E-2</v>
      </c>
      <c r="E22" s="1175" t="str">
        <f>'Child Home Based Rehab'!C21</f>
        <v>FY23 &amp; FY24</v>
      </c>
      <c r="F22" s="191"/>
      <c r="G22" s="200"/>
      <c r="H22" s="200"/>
      <c r="I22" s="200"/>
      <c r="J22" s="219"/>
      <c r="L22" s="185"/>
      <c r="M22" s="185"/>
      <c r="N22" s="185"/>
      <c r="O22" s="220"/>
      <c r="P22" s="185"/>
    </row>
    <row r="23" spans="1:17" ht="16" thickBot="1">
      <c r="A23" s="151"/>
      <c r="F23" s="217"/>
      <c r="G23" s="1019" t="s">
        <v>77</v>
      </c>
      <c r="H23" s="1020"/>
      <c r="I23" s="1020"/>
      <c r="J23" s="1021"/>
      <c r="K23" s="242"/>
      <c r="L23" s="1019" t="s">
        <v>78</v>
      </c>
      <c r="M23" s="1020"/>
      <c r="N23" s="1020"/>
      <c r="O23" s="1021"/>
      <c r="P23" s="246"/>
    </row>
    <row r="24" spans="1:17" ht="21.5" thickBot="1">
      <c r="A24" s="151"/>
      <c r="F24" s="218"/>
      <c r="G24" s="250"/>
      <c r="H24" s="934" t="s">
        <v>279</v>
      </c>
      <c r="I24" s="935" t="s">
        <v>49</v>
      </c>
      <c r="J24" s="252"/>
      <c r="K24" s="242"/>
      <c r="L24" s="250"/>
      <c r="M24" s="934" t="s">
        <v>279</v>
      </c>
      <c r="N24" s="935" t="s">
        <v>49</v>
      </c>
      <c r="O24" s="252"/>
      <c r="P24" s="221"/>
    </row>
    <row r="25" spans="1:17" ht="12.65" customHeight="1">
      <c r="A25" s="151"/>
      <c r="F25" s="222"/>
      <c r="G25" s="931" t="s">
        <v>57</v>
      </c>
      <c r="H25" s="1166">
        <v>27.02</v>
      </c>
      <c r="I25" s="1167">
        <v>30.72</v>
      </c>
      <c r="J25" s="252"/>
      <c r="K25" s="242"/>
      <c r="L25" s="931" t="s">
        <v>57</v>
      </c>
      <c r="M25" s="1166">
        <v>27.02</v>
      </c>
      <c r="N25" s="1167">
        <v>30.72</v>
      </c>
      <c r="O25" s="252"/>
      <c r="P25" s="248"/>
    </row>
    <row r="26" spans="1:17" ht="16" thickBot="1">
      <c r="A26" s="151"/>
      <c r="F26" s="249"/>
      <c r="G26" s="224" t="s">
        <v>41</v>
      </c>
      <c r="H26" s="225">
        <v>84.600000000000009</v>
      </c>
      <c r="I26" s="1168">
        <f>H26*(D22+1)</f>
        <v>86.552367312127345</v>
      </c>
      <c r="J26" s="252"/>
      <c r="K26" s="242"/>
      <c r="L26" s="224" t="s">
        <v>41</v>
      </c>
      <c r="M26" s="225">
        <v>84.600000000000009</v>
      </c>
      <c r="N26" s="1168">
        <f>M26*(D22+1)</f>
        <v>86.552367312127345</v>
      </c>
      <c r="O26" s="252"/>
      <c r="P26" s="162"/>
    </row>
    <row r="27" spans="1:17" ht="16" thickBot="1">
      <c r="A27" s="151"/>
      <c r="F27" s="253"/>
      <c r="G27" s="224"/>
      <c r="H27" s="225">
        <f>H26+H25</f>
        <v>111.62</v>
      </c>
      <c r="I27" s="226">
        <f>I26+I25</f>
        <v>117.27236731212734</v>
      </c>
      <c r="J27" s="227"/>
      <c r="K27" s="242"/>
      <c r="L27" s="224"/>
      <c r="M27" s="225">
        <f>M26+M25</f>
        <v>111.62</v>
      </c>
      <c r="N27" s="226">
        <f>N26+N25</f>
        <v>117.27236731212734</v>
      </c>
      <c r="O27" s="227"/>
      <c r="P27" s="254"/>
    </row>
    <row r="28" spans="1:17">
      <c r="A28" s="151"/>
      <c r="F28" s="255"/>
      <c r="G28" s="251"/>
      <c r="H28" s="242"/>
      <c r="I28" s="242"/>
      <c r="J28" s="242"/>
      <c r="K28" s="242"/>
      <c r="L28" s="251"/>
      <c r="M28" s="242"/>
      <c r="N28" s="242"/>
      <c r="O28" s="242"/>
      <c r="P28" s="223"/>
    </row>
    <row r="29" spans="1:17">
      <c r="A29" s="151"/>
      <c r="F29" s="249"/>
      <c r="G29" s="305"/>
      <c r="H29" s="305"/>
      <c r="I29" s="305"/>
      <c r="J29" s="305"/>
      <c r="K29" s="242"/>
      <c r="L29" s="305"/>
      <c r="M29" s="305"/>
      <c r="N29" s="305"/>
      <c r="O29" s="305"/>
      <c r="P29" s="223"/>
    </row>
    <row r="30" spans="1:17">
      <c r="A30" s="151"/>
      <c r="F30" s="228"/>
      <c r="G30" s="231"/>
      <c r="H30" s="232"/>
      <c r="I30" s="232"/>
      <c r="J30" s="233"/>
      <c r="K30" s="242"/>
      <c r="L30" s="231"/>
      <c r="M30" s="232"/>
      <c r="N30" s="232"/>
      <c r="O30" s="233"/>
      <c r="P30" s="223"/>
    </row>
    <row r="31" spans="1:17">
      <c r="A31" s="151"/>
      <c r="F31" s="249"/>
      <c r="G31" s="251"/>
      <c r="H31" s="235"/>
      <c r="I31" s="256"/>
      <c r="J31" s="236"/>
      <c r="K31" s="242"/>
      <c r="L31" s="251"/>
      <c r="M31" s="237"/>
      <c r="N31" s="256"/>
      <c r="O31" s="242"/>
      <c r="P31" s="229"/>
    </row>
    <row r="32" spans="1:17">
      <c r="A32" s="151"/>
      <c r="F32" s="230"/>
      <c r="G32" s="251"/>
      <c r="H32" s="256"/>
      <c r="I32" s="237"/>
      <c r="J32" s="242"/>
      <c r="K32" s="242"/>
      <c r="L32" s="251"/>
      <c r="M32" s="237"/>
      <c r="N32" s="237"/>
      <c r="O32" s="242"/>
      <c r="P32" s="234"/>
    </row>
    <row r="33" spans="1:16">
      <c r="A33" s="151"/>
      <c r="F33" s="242"/>
      <c r="G33" s="238"/>
      <c r="H33" s="239"/>
      <c r="I33" s="239"/>
      <c r="J33" s="148"/>
      <c r="K33" s="242"/>
      <c r="L33" s="238"/>
      <c r="M33" s="239"/>
      <c r="N33" s="239"/>
      <c r="O33" s="148"/>
      <c r="P33" s="248"/>
    </row>
    <row r="34" spans="1:16">
      <c r="A34" s="151"/>
      <c r="F34" s="242"/>
      <c r="G34" s="139"/>
      <c r="H34" s="139"/>
      <c r="I34" s="139"/>
      <c r="J34" s="242"/>
      <c r="K34" s="242"/>
      <c r="L34" s="139"/>
      <c r="M34" s="139"/>
      <c r="N34" s="139"/>
      <c r="O34" s="139"/>
      <c r="P34" s="248"/>
    </row>
    <row r="35" spans="1:16">
      <c r="A35" s="151"/>
      <c r="G35" s="242"/>
      <c r="H35" s="242"/>
      <c r="I35" s="242"/>
      <c r="J35" s="242"/>
      <c r="K35" s="242"/>
      <c r="L35" s="139"/>
      <c r="M35" s="139"/>
      <c r="N35" s="139"/>
      <c r="O35" s="139"/>
      <c r="P35" s="248"/>
    </row>
    <row r="36" spans="1:16">
      <c r="A36" s="151"/>
      <c r="G36" s="242"/>
      <c r="H36" s="242"/>
      <c r="I36" s="242"/>
      <c r="J36" s="242"/>
      <c r="K36" s="242"/>
      <c r="L36" s="242"/>
      <c r="M36" s="242"/>
      <c r="N36" s="242"/>
      <c r="O36" s="242"/>
      <c r="P36" s="302"/>
    </row>
    <row r="37" spans="1:16">
      <c r="A37" s="151"/>
      <c r="G37" s="242"/>
      <c r="H37" s="242"/>
      <c r="I37" s="242"/>
      <c r="J37" s="242"/>
      <c r="K37" s="242"/>
      <c r="L37" s="233"/>
      <c r="M37" s="242"/>
      <c r="N37" s="242"/>
      <c r="O37" s="242"/>
      <c r="P37" s="302"/>
    </row>
    <row r="38" spans="1:16">
      <c r="G38" s="242"/>
      <c r="H38" s="242"/>
      <c r="I38" s="242"/>
      <c r="J38" s="242"/>
      <c r="K38" s="242"/>
      <c r="L38" s="242"/>
      <c r="M38" s="242"/>
      <c r="N38" s="242"/>
      <c r="O38" s="242"/>
    </row>
    <row r="39" spans="1:16">
      <c r="G39" s="242"/>
      <c r="H39" s="242"/>
      <c r="I39" s="242"/>
      <c r="J39" s="242"/>
      <c r="K39" s="242"/>
      <c r="L39" s="242"/>
      <c r="M39" s="242"/>
      <c r="N39" s="242"/>
      <c r="O39" s="242"/>
    </row>
    <row r="40" spans="1:16">
      <c r="K40" s="242"/>
      <c r="L40" s="242"/>
      <c r="M40" s="242"/>
      <c r="N40" s="242"/>
      <c r="O40" s="242"/>
    </row>
  </sheetData>
  <mergeCells count="14">
    <mergeCell ref="L23:O23"/>
    <mergeCell ref="B2:E2"/>
    <mergeCell ref="G2:J2"/>
    <mergeCell ref="L2:O2"/>
    <mergeCell ref="D4:E4"/>
    <mergeCell ref="D5:E5"/>
    <mergeCell ref="D6:E6"/>
    <mergeCell ref="D7:E7"/>
    <mergeCell ref="D8:E8"/>
    <mergeCell ref="D9:E9"/>
    <mergeCell ref="B3:D3"/>
    <mergeCell ref="B10:D10"/>
    <mergeCell ref="B18:D18"/>
    <mergeCell ref="G23:J2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59999389629810485"/>
  </sheetPr>
  <dimension ref="A1:AD50"/>
  <sheetViews>
    <sheetView workbookViewId="0">
      <selection activeCell="L30" sqref="L30"/>
    </sheetView>
  </sheetViews>
  <sheetFormatPr defaultColWidth="8.90625" defaultRowHeight="14.5"/>
  <cols>
    <col min="1" max="1" width="11" style="756" customWidth="1"/>
    <col min="2" max="2" width="21.36328125" style="756" customWidth="1"/>
    <col min="3" max="3" width="9.81640625" style="756" bestFit="1" customWidth="1"/>
    <col min="4" max="4" width="23.08984375" style="756" customWidth="1"/>
    <col min="5" max="5" width="8.90625" style="756"/>
    <col min="6" max="6" width="27.90625" style="756" customWidth="1"/>
    <col min="7" max="7" width="8.81640625" style="756" bestFit="1" customWidth="1"/>
    <col min="8" max="8" width="7.08984375" style="756" bestFit="1" customWidth="1"/>
    <col min="9" max="9" width="9.81640625" style="756" bestFit="1" customWidth="1"/>
    <col min="10" max="10" width="3.6328125" style="756" customWidth="1"/>
    <col min="11" max="11" width="27.90625" style="756" customWidth="1"/>
    <col min="12" max="14" width="11.6328125" style="756" customWidth="1"/>
    <col min="15" max="15" width="3.54296875" style="756" customWidth="1"/>
    <col min="16" max="16" width="28.08984375" style="756" customWidth="1"/>
    <col min="17" max="17" width="8.81640625" style="756" bestFit="1" customWidth="1"/>
    <col min="18" max="18" width="7.08984375" style="756" bestFit="1" customWidth="1"/>
    <col min="19" max="19" width="13.54296875" style="756" customWidth="1"/>
    <col min="20" max="20" width="4.6328125" style="756" customWidth="1"/>
    <col min="21" max="21" width="32.90625" style="756" customWidth="1"/>
    <col min="22" max="22" width="8" style="756" bestFit="1" customWidth="1"/>
    <col min="23" max="23" width="7.08984375" style="756" bestFit="1" customWidth="1"/>
    <col min="24" max="24" width="11.6328125" style="756" customWidth="1"/>
    <col min="25" max="25" width="3.6328125" style="756" customWidth="1"/>
    <col min="26" max="26" width="23.1796875" style="756" customWidth="1"/>
    <col min="27" max="29" width="11.6328125" style="756" customWidth="1"/>
    <col min="30" max="16384" width="8.90625" style="756"/>
  </cols>
  <sheetData>
    <row r="1" spans="1:29" ht="15.5">
      <c r="A1" s="1065" t="s">
        <v>285</v>
      </c>
      <c r="B1" s="1066"/>
      <c r="C1" s="1066"/>
      <c r="D1" s="1067"/>
    </row>
    <row r="2" spans="1:29" ht="15" thickBot="1">
      <c r="A2" s="1068" t="s">
        <v>318</v>
      </c>
      <c r="B2" s="1051"/>
      <c r="C2" s="847"/>
      <c r="D2" s="562"/>
      <c r="F2" s="765" t="s">
        <v>286</v>
      </c>
      <c r="H2" s="766"/>
      <c r="M2" s="766"/>
      <c r="R2" s="766"/>
      <c r="W2" s="766"/>
    </row>
    <row r="3" spans="1:29">
      <c r="A3" s="1069" t="s">
        <v>302</v>
      </c>
      <c r="B3" s="1048"/>
      <c r="C3" s="550">
        <f ca="1">'FY21 FAS0 UFR'!E5</f>
        <v>5678.6307336327745</v>
      </c>
      <c r="D3" s="563" t="s">
        <v>451</v>
      </c>
      <c r="F3" s="1052" t="s">
        <v>287</v>
      </c>
      <c r="G3" s="1053"/>
      <c r="H3" s="1053"/>
      <c r="I3" s="1054"/>
      <c r="J3" s="767"/>
      <c r="K3" s="1052" t="s">
        <v>288</v>
      </c>
      <c r="L3" s="1053"/>
      <c r="M3" s="1053"/>
      <c r="N3" s="1054"/>
      <c r="P3" s="1062" t="s">
        <v>289</v>
      </c>
      <c r="Q3" s="1063"/>
      <c r="R3" s="1063"/>
      <c r="S3" s="1064"/>
      <c r="U3" s="1056" t="s">
        <v>290</v>
      </c>
      <c r="V3" s="1057"/>
      <c r="W3" s="1057"/>
      <c r="X3" s="1058"/>
      <c r="Y3" s="767"/>
      <c r="Z3" s="1059" t="s">
        <v>291</v>
      </c>
      <c r="AA3" s="1060"/>
      <c r="AB3" s="1060"/>
      <c r="AC3" s="1061"/>
    </row>
    <row r="4" spans="1:29">
      <c r="A4" s="1069" t="s">
        <v>452</v>
      </c>
      <c r="B4" s="1048"/>
      <c r="C4" s="550">
        <f ca="1">'FY21 FAS0 UFR'!AC5+'FY21 FAS0 UFR'!AE5</f>
        <v>10769.546283108555</v>
      </c>
      <c r="D4" s="563" t="s">
        <v>451</v>
      </c>
      <c r="F4" s="768"/>
      <c r="G4" s="769" t="s">
        <v>29</v>
      </c>
      <c r="H4" s="770" t="s">
        <v>292</v>
      </c>
      <c r="I4" s="771" t="s">
        <v>293</v>
      </c>
      <c r="J4" s="772"/>
      <c r="K4" s="773"/>
      <c r="L4" s="769"/>
      <c r="M4" s="770" t="s">
        <v>292</v>
      </c>
      <c r="N4" s="774" t="s">
        <v>293</v>
      </c>
      <c r="P4" s="773"/>
      <c r="Q4" s="769"/>
      <c r="R4" s="770" t="s">
        <v>294</v>
      </c>
      <c r="S4" s="771" t="s">
        <v>293</v>
      </c>
      <c r="U4" s="773"/>
      <c r="V4" s="769"/>
      <c r="W4" s="770" t="s">
        <v>294</v>
      </c>
      <c r="X4" s="771" t="s">
        <v>293</v>
      </c>
      <c r="Y4" s="772"/>
      <c r="Z4" s="775"/>
      <c r="AA4" s="776"/>
      <c r="AB4" s="777" t="s">
        <v>294</v>
      </c>
      <c r="AC4" s="778" t="s">
        <v>293</v>
      </c>
    </row>
    <row r="5" spans="1:29">
      <c r="A5" s="1070" t="s">
        <v>453</v>
      </c>
      <c r="B5" s="1049"/>
      <c r="C5" s="548">
        <f ca="1">'FY21 FAS0 UFR'!Q5+'FY21 FAS0 UFR'!U5+'FY21 FAS0 UFR'!W5</f>
        <v>668.02473307988248</v>
      </c>
      <c r="D5" s="563" t="s">
        <v>451</v>
      </c>
      <c r="F5" s="787" t="s">
        <v>329</v>
      </c>
      <c r="G5" s="911">
        <f>'M2020 Benchmark Chart'!C22</f>
        <v>69600</v>
      </c>
      <c r="H5" s="784">
        <v>0.8</v>
      </c>
      <c r="I5" s="780">
        <f>H5*G5</f>
        <v>55680</v>
      </c>
      <c r="J5" s="781"/>
      <c r="K5" s="782" t="str">
        <f>F5</f>
        <v>Program Management</v>
      </c>
      <c r="L5" s="783">
        <f>G5</f>
        <v>69600</v>
      </c>
      <c r="M5" s="784">
        <v>0.6</v>
      </c>
      <c r="N5" s="785">
        <f>M5*L5</f>
        <v>41760</v>
      </c>
      <c r="O5" s="844"/>
      <c r="P5" s="787" t="s">
        <v>329</v>
      </c>
      <c r="Q5" s="783">
        <v>69600</v>
      </c>
      <c r="R5" s="784">
        <v>4.83</v>
      </c>
      <c r="S5" s="785">
        <f t="shared" ref="S5:S8" si="0">R5*Q5</f>
        <v>336168</v>
      </c>
      <c r="T5" s="844"/>
      <c r="U5" s="782" t="s">
        <v>329</v>
      </c>
      <c r="V5" s="783">
        <f>Q5</f>
        <v>69600</v>
      </c>
      <c r="W5" s="784">
        <v>0.5</v>
      </c>
      <c r="X5" s="785">
        <f>W5*V5</f>
        <v>34800</v>
      </c>
      <c r="Y5" s="789"/>
      <c r="Z5" s="790" t="s">
        <v>329</v>
      </c>
      <c r="AA5" s="791">
        <f>'M2020 Benchmark Chart'!C22</f>
        <v>69600</v>
      </c>
      <c r="AB5" s="784">
        <v>3.86</v>
      </c>
      <c r="AC5" s="785">
        <f t="shared" ref="AC5:AC12" si="1">AB5*AA5</f>
        <v>268656</v>
      </c>
    </row>
    <row r="6" spans="1:29">
      <c r="A6" s="1076" t="s">
        <v>454</v>
      </c>
      <c r="B6" s="1072"/>
      <c r="C6" s="548">
        <f ca="1">'FY21 FAS0 UFR'!AK5</f>
        <v>2501.1501293044776</v>
      </c>
      <c r="D6" s="563" t="s">
        <v>451</v>
      </c>
      <c r="F6" s="779" t="s">
        <v>461</v>
      </c>
      <c r="G6" s="911">
        <f>AVERAGE('M2020 Benchmark Chart'!C14,'M2020 Benchmark Chart'!C18)</f>
        <v>59019.9</v>
      </c>
      <c r="H6" s="784">
        <v>0.8</v>
      </c>
      <c r="I6" s="780">
        <f t="shared" ref="I6:I10" si="2">H6*G6</f>
        <v>47215.920000000006</v>
      </c>
      <c r="J6" s="781"/>
      <c r="K6" s="782" t="str">
        <f>F6</f>
        <v>Asst Program Manager</v>
      </c>
      <c r="L6" s="783">
        <f t="shared" ref="K6:L10" si="3">G6</f>
        <v>59019.9</v>
      </c>
      <c r="M6" s="784">
        <v>1.05</v>
      </c>
      <c r="N6" s="785">
        <f t="shared" ref="N6:N10" si="4">M6*L6</f>
        <v>61970.895000000004</v>
      </c>
      <c r="O6" s="844"/>
      <c r="P6" s="779" t="s">
        <v>328</v>
      </c>
      <c r="Q6" s="783">
        <f>'M2020 Benchmark Chart'!C14</f>
        <v>54412.800000000003</v>
      </c>
      <c r="R6" s="788">
        <v>0.16</v>
      </c>
      <c r="S6" s="785">
        <f t="shared" si="0"/>
        <v>8706.0480000000007</v>
      </c>
      <c r="T6" s="844"/>
      <c r="U6" s="790" t="s">
        <v>296</v>
      </c>
      <c r="V6" s="783">
        <f>'M2020 Benchmark Chart'!C12</f>
        <v>45375</v>
      </c>
      <c r="W6" s="784">
        <v>0.85</v>
      </c>
      <c r="X6" s="785">
        <f t="shared" ref="X6:X8" si="5">W6*V6</f>
        <v>38568.75</v>
      </c>
      <c r="Y6" s="789"/>
      <c r="Z6" s="790" t="s">
        <v>460</v>
      </c>
      <c r="AA6" s="791">
        <f>L6</f>
        <v>59019.9</v>
      </c>
      <c r="AB6" s="784">
        <v>0.62</v>
      </c>
      <c r="AC6" s="785">
        <f t="shared" si="1"/>
        <v>36592.338000000003</v>
      </c>
    </row>
    <row r="7" spans="1:29">
      <c r="A7" s="1076" t="s">
        <v>319</v>
      </c>
      <c r="B7" s="1072"/>
      <c r="C7" s="548">
        <f ca="1">'FY21 FAS0 UFR'!O5</f>
        <v>171.25357288689258</v>
      </c>
      <c r="D7" s="563" t="s">
        <v>451</v>
      </c>
      <c r="F7" s="779" t="s">
        <v>323</v>
      </c>
      <c r="G7" s="911">
        <f>'M2020 Benchmark Chart'!C8</f>
        <v>45210.880000000005</v>
      </c>
      <c r="H7" s="784">
        <v>0.55000000000000004</v>
      </c>
      <c r="I7" s="780">
        <f t="shared" si="2"/>
        <v>24865.984000000004</v>
      </c>
      <c r="J7" s="781"/>
      <c r="K7" s="782" t="str">
        <f t="shared" si="3"/>
        <v>Supervisory (DC III)</v>
      </c>
      <c r="L7" s="783">
        <f t="shared" si="3"/>
        <v>45210.880000000005</v>
      </c>
      <c r="M7" s="784">
        <v>4.2</v>
      </c>
      <c r="N7" s="785">
        <f t="shared" si="4"/>
        <v>189885.69600000003</v>
      </c>
      <c r="O7" s="844"/>
      <c r="P7" s="779" t="s">
        <v>297</v>
      </c>
      <c r="Q7" s="783">
        <f>L9</f>
        <v>34927</v>
      </c>
      <c r="R7" s="788">
        <v>0.02</v>
      </c>
      <c r="S7" s="785">
        <f t="shared" si="0"/>
        <v>698.54</v>
      </c>
      <c r="T7" s="844"/>
      <c r="U7" s="790" t="str">
        <f>P6</f>
        <v>Clinician (LCSW)</v>
      </c>
      <c r="V7" s="783">
        <f>Q6</f>
        <v>54412.800000000003</v>
      </c>
      <c r="W7" s="784">
        <v>0.5</v>
      </c>
      <c r="X7" s="785">
        <f t="shared" si="5"/>
        <v>27206.400000000001</v>
      </c>
      <c r="Y7" s="789"/>
      <c r="Z7" s="790" t="s">
        <v>298</v>
      </c>
      <c r="AA7" s="791">
        <f>'M2020 Benchmark Chart'!C32</f>
        <v>90292.799999999988</v>
      </c>
      <c r="AB7" s="784">
        <v>0.04</v>
      </c>
      <c r="AC7" s="785">
        <f t="shared" si="1"/>
        <v>3611.7119999999995</v>
      </c>
    </row>
    <row r="8" spans="1:29" ht="15" thickBot="1">
      <c r="A8" s="1076" t="s">
        <v>308</v>
      </c>
      <c r="B8" s="1072"/>
      <c r="C8" s="548">
        <f ca="1">'FY21 FAS0 UFR'!G5</f>
        <v>2403.8616679604852</v>
      </c>
      <c r="D8" s="563" t="s">
        <v>451</v>
      </c>
      <c r="F8" s="779" t="s">
        <v>324</v>
      </c>
      <c r="G8" s="911">
        <f>'M2020 Benchmark Chart'!C8</f>
        <v>45210.880000000005</v>
      </c>
      <c r="H8" s="784">
        <v>5.45</v>
      </c>
      <c r="I8" s="780">
        <f t="shared" si="2"/>
        <v>246399.29600000003</v>
      </c>
      <c r="J8" s="781"/>
      <c r="K8" s="782" t="str">
        <f t="shared" si="3"/>
        <v>Prog Staff III (DC III)</v>
      </c>
      <c r="L8" s="783">
        <f t="shared" si="3"/>
        <v>45210.880000000005</v>
      </c>
      <c r="M8" s="784">
        <v>6</v>
      </c>
      <c r="N8" s="785">
        <f t="shared" si="4"/>
        <v>271265.28000000003</v>
      </c>
      <c r="O8" s="844"/>
      <c r="P8" s="779" t="s">
        <v>9</v>
      </c>
      <c r="Q8" s="783">
        <f>L10</f>
        <v>34927</v>
      </c>
      <c r="R8" s="788">
        <v>2.74</v>
      </c>
      <c r="S8" s="785">
        <f t="shared" si="0"/>
        <v>95699.98000000001</v>
      </c>
      <c r="T8" s="844"/>
      <c r="U8" s="790" t="s">
        <v>9</v>
      </c>
      <c r="V8" s="783">
        <f>Q8</f>
        <v>34927</v>
      </c>
      <c r="W8" s="784">
        <v>0.5</v>
      </c>
      <c r="X8" s="785">
        <f t="shared" si="5"/>
        <v>17463.5</v>
      </c>
      <c r="Y8" s="792"/>
      <c r="Z8" s="790" t="s">
        <v>299</v>
      </c>
      <c r="AA8" s="791">
        <f>'M2020 Benchmark Chart'!C16</f>
        <v>59904</v>
      </c>
      <c r="AB8" s="784">
        <v>0.28000000000000003</v>
      </c>
      <c r="AC8" s="785">
        <f t="shared" si="1"/>
        <v>16773.120000000003</v>
      </c>
    </row>
    <row r="9" spans="1:29" ht="15" thickBot="1">
      <c r="A9" s="1073" t="s">
        <v>462</v>
      </c>
      <c r="B9" s="1074"/>
      <c r="C9" s="548">
        <f>107862*(3.933%+1)*(2.64386%+1)*(1.87%+1)*(1.78%+1)</f>
        <v>119306.37777382052</v>
      </c>
      <c r="D9" s="563" t="s">
        <v>482</v>
      </c>
      <c r="F9" s="779" t="s">
        <v>325</v>
      </c>
      <c r="G9" s="911">
        <f>'M2020 Benchmark Chart'!C6</f>
        <v>34927</v>
      </c>
      <c r="H9" s="784">
        <v>2.65</v>
      </c>
      <c r="I9" s="780">
        <f t="shared" si="2"/>
        <v>92556.55</v>
      </c>
      <c r="J9" s="781"/>
      <c r="K9" s="782" t="str">
        <f t="shared" si="3"/>
        <v>Direct Care /Prg Staff</v>
      </c>
      <c r="L9" s="783">
        <f t="shared" si="3"/>
        <v>34927</v>
      </c>
      <c r="M9" s="784">
        <v>6.3</v>
      </c>
      <c r="N9" s="785">
        <f t="shared" si="4"/>
        <v>220040.1</v>
      </c>
      <c r="O9" s="844"/>
      <c r="P9" s="779"/>
      <c r="Q9" s="783"/>
      <c r="R9" s="788"/>
      <c r="S9" s="785"/>
      <c r="T9" s="844"/>
      <c r="U9" s="794" t="s">
        <v>32</v>
      </c>
      <c r="V9" s="795"/>
      <c r="W9" s="796">
        <f>SUM(W5:W8)</f>
        <v>2.35</v>
      </c>
      <c r="X9" s="797">
        <f>SUM(X5:X8)</f>
        <v>118038.65</v>
      </c>
      <c r="Y9" s="784"/>
      <c r="Z9" s="790" t="s">
        <v>296</v>
      </c>
      <c r="AA9" s="791">
        <f>V6</f>
        <v>45375</v>
      </c>
      <c r="AB9" s="784">
        <v>0.8</v>
      </c>
      <c r="AC9" s="785">
        <f t="shared" si="1"/>
        <v>36300</v>
      </c>
    </row>
    <row r="10" spans="1:29" ht="15" thickBot="1">
      <c r="A10" s="1071" t="s">
        <v>304</v>
      </c>
      <c r="B10" s="1077"/>
      <c r="C10" s="548">
        <f ca="1">'FY21 FAS0 UFR'!M5</f>
        <v>1197.6540647839033</v>
      </c>
      <c r="D10" s="563" t="s">
        <v>451</v>
      </c>
      <c r="F10" s="779" t="s">
        <v>9</v>
      </c>
      <c r="G10" s="911">
        <f>'M2020 Benchmark Chart'!C6</f>
        <v>34927</v>
      </c>
      <c r="H10" s="784">
        <v>0.6</v>
      </c>
      <c r="I10" s="780">
        <f t="shared" si="2"/>
        <v>20956.2</v>
      </c>
      <c r="J10" s="781"/>
      <c r="K10" s="782" t="str">
        <f t="shared" si="3"/>
        <v>Support</v>
      </c>
      <c r="L10" s="783">
        <f t="shared" si="3"/>
        <v>34927</v>
      </c>
      <c r="M10" s="784">
        <v>1.1000000000000001</v>
      </c>
      <c r="N10" s="785">
        <f t="shared" si="4"/>
        <v>38419.700000000004</v>
      </c>
      <c r="O10" s="844"/>
      <c r="P10" s="855"/>
      <c r="Q10" s="559"/>
      <c r="R10" s="598"/>
      <c r="S10" s="605"/>
      <c r="T10" s="844"/>
      <c r="U10" s="790"/>
      <c r="V10" s="800"/>
      <c r="W10" s="800"/>
      <c r="X10" s="801"/>
      <c r="Y10" s="789"/>
      <c r="Z10" s="790" t="s">
        <v>295</v>
      </c>
      <c r="AA10" s="791">
        <f>L7</f>
        <v>45210.880000000005</v>
      </c>
      <c r="AB10" s="784">
        <v>3.5</v>
      </c>
      <c r="AC10" s="785">
        <f t="shared" si="1"/>
        <v>158238.08000000002</v>
      </c>
    </row>
    <row r="11" spans="1:29" ht="15" thickBot="1">
      <c r="A11" s="1075" t="s">
        <v>463</v>
      </c>
      <c r="B11" s="1050"/>
      <c r="C11" s="550">
        <f>287062*(3.933%+1)*(2.64386%+1)*(1.87%+1)+5000*(1.78%+1)</f>
        <v>317055.85259367607</v>
      </c>
      <c r="D11" s="563" t="s">
        <v>482</v>
      </c>
      <c r="F11" s="794" t="s">
        <v>32</v>
      </c>
      <c r="G11" s="810"/>
      <c r="H11" s="803">
        <f>SUM(H5:H10)</f>
        <v>10.85</v>
      </c>
      <c r="I11" s="811">
        <f>SUM(I5:I10)</f>
        <v>487673.95000000007</v>
      </c>
      <c r="J11" s="781"/>
      <c r="K11" s="794" t="s">
        <v>32</v>
      </c>
      <c r="L11" s="802"/>
      <c r="M11" s="803">
        <f>SUM(M5:M10)</f>
        <v>19.25</v>
      </c>
      <c r="N11" s="804">
        <f>SUM(N5:N10)</f>
        <v>823341.67099999997</v>
      </c>
      <c r="O11" s="844"/>
      <c r="P11" s="603" t="s">
        <v>32</v>
      </c>
      <c r="Q11" s="564"/>
      <c r="R11" s="568">
        <f>SUM(R5:R8)</f>
        <v>7.75</v>
      </c>
      <c r="S11" s="604">
        <f>SUM(S5:S8)</f>
        <v>441272.56799999997</v>
      </c>
      <c r="T11" s="844"/>
      <c r="U11" s="806" t="s">
        <v>19</v>
      </c>
      <c r="V11" s="807"/>
      <c r="W11" s="808">
        <v>0.2422</v>
      </c>
      <c r="X11" s="809">
        <f>W11*X9</f>
        <v>28588.961029999999</v>
      </c>
      <c r="Y11" s="792"/>
      <c r="Z11" s="790" t="s">
        <v>326</v>
      </c>
      <c r="AA11" s="791">
        <f>'M2020 Benchmark Chart'!C6</f>
        <v>34927</v>
      </c>
      <c r="AB11" s="784">
        <v>2</v>
      </c>
      <c r="AC11" s="785">
        <f t="shared" si="1"/>
        <v>69854</v>
      </c>
    </row>
    <row r="12" spans="1:29" ht="15" thickBot="1">
      <c r="A12" s="1076" t="s">
        <v>303</v>
      </c>
      <c r="B12" s="1072"/>
      <c r="C12" s="548">
        <f ca="1">'FY21 FAS0 UFR'!S5</f>
        <v>257.89658811115021</v>
      </c>
      <c r="D12" s="563" t="s">
        <v>451</v>
      </c>
      <c r="F12" s="817" t="s">
        <v>19</v>
      </c>
      <c r="G12" s="805"/>
      <c r="H12" s="913">
        <f>'M2020 Benchmark Chart'!C39</f>
        <v>0.2422</v>
      </c>
      <c r="I12" s="833">
        <f>H12*I11</f>
        <v>118114.63069000002</v>
      </c>
      <c r="J12" s="812"/>
      <c r="K12" s="817" t="s">
        <v>19</v>
      </c>
      <c r="L12" s="805"/>
      <c r="M12" s="845">
        <v>0.2422</v>
      </c>
      <c r="N12" s="869">
        <f>N11*M12</f>
        <v>199413.3527162</v>
      </c>
      <c r="O12" s="912"/>
      <c r="P12" s="813" t="s">
        <v>19</v>
      </c>
      <c r="Q12" s="814"/>
      <c r="R12" s="808">
        <v>0.2422</v>
      </c>
      <c r="S12" s="753">
        <f>R12*S11</f>
        <v>106876.21596959999</v>
      </c>
      <c r="T12" s="844"/>
      <c r="U12" s="815" t="s">
        <v>301</v>
      </c>
      <c r="V12" s="798"/>
      <c r="W12" s="798"/>
      <c r="X12" s="799">
        <f>X11+X9</f>
        <v>146627.61103</v>
      </c>
      <c r="Y12" s="816"/>
      <c r="Z12" s="790" t="s">
        <v>9</v>
      </c>
      <c r="AA12" s="791">
        <f>AA11</f>
        <v>34927</v>
      </c>
      <c r="AB12" s="784">
        <v>0.4</v>
      </c>
      <c r="AC12" s="785">
        <f t="shared" si="1"/>
        <v>13970.800000000001</v>
      </c>
    </row>
    <row r="13" spans="1:29" ht="15.5" thickTop="1" thickBot="1">
      <c r="A13" s="1073" t="s">
        <v>459</v>
      </c>
      <c r="B13" s="1074"/>
      <c r="C13" s="548">
        <f ca="1">'FY21 FAS0 UFR'!AA5</f>
        <v>519.59686450167976</v>
      </c>
      <c r="D13" s="563" t="s">
        <v>451</v>
      </c>
      <c r="F13" s="815" t="s">
        <v>301</v>
      </c>
      <c r="G13" s="820"/>
      <c r="H13" s="820"/>
      <c r="I13" s="826">
        <f>I12+I11</f>
        <v>605788.58069000009</v>
      </c>
      <c r="J13" s="812"/>
      <c r="K13" s="815" t="s">
        <v>301</v>
      </c>
      <c r="L13" s="820"/>
      <c r="M13" s="820"/>
      <c r="N13" s="821">
        <f>N12+N11</f>
        <v>1022755.0237161999</v>
      </c>
      <c r="O13" s="844"/>
      <c r="P13" s="815" t="s">
        <v>301</v>
      </c>
      <c r="Q13" s="820"/>
      <c r="R13" s="820"/>
      <c r="S13" s="821">
        <f>S12+S11</f>
        <v>548148.78396959999</v>
      </c>
      <c r="T13" s="844"/>
      <c r="U13" s="790"/>
      <c r="V13" s="606" t="s">
        <v>398</v>
      </c>
      <c r="W13" s="800"/>
      <c r="X13" s="822"/>
      <c r="Y13" s="791"/>
      <c r="Z13" s="794" t="s">
        <v>32</v>
      </c>
      <c r="AA13" s="825"/>
      <c r="AB13" s="796">
        <f>SUM(AB5:AB12)</f>
        <v>11.5</v>
      </c>
      <c r="AC13" s="797">
        <f>SUM(AC5:AC12)</f>
        <v>603996.05000000005</v>
      </c>
    </row>
    <row r="14" spans="1:29" ht="23.5" customHeight="1" thickTop="1">
      <c r="A14" s="1071" t="s">
        <v>464</v>
      </c>
      <c r="B14" s="1072"/>
      <c r="C14" s="550">
        <f>227880*(3.933%+1)*(2.64386%+1)*(1.87%+1)+10500*(1.78%+1)</f>
        <v>258337.25556446661</v>
      </c>
      <c r="D14" s="563" t="s">
        <v>482</v>
      </c>
      <c r="F14" s="790"/>
      <c r="G14" s="606" t="s">
        <v>398</v>
      </c>
      <c r="H14" s="606"/>
      <c r="I14" s="823"/>
      <c r="J14" s="812"/>
      <c r="K14" s="607"/>
      <c r="L14" s="606" t="s">
        <v>398</v>
      </c>
      <c r="M14" s="606"/>
      <c r="N14" s="599"/>
      <c r="O14" s="600"/>
      <c r="P14" s="560"/>
      <c r="Q14" s="606" t="s">
        <v>398</v>
      </c>
      <c r="R14" s="805"/>
      <c r="S14" s="818"/>
      <c r="T14" s="763"/>
      <c r="U14" s="779" t="str">
        <f>P15</f>
        <v>Occupancy</v>
      </c>
      <c r="V14" s="791">
        <f ca="1">Q15</f>
        <v>5678.6307336327745</v>
      </c>
      <c r="W14" s="800"/>
      <c r="X14" s="824">
        <f ca="1">V14*W9</f>
        <v>13344.782224037021</v>
      </c>
      <c r="Y14" s="791"/>
      <c r="Z14" s="806" t="s">
        <v>19</v>
      </c>
      <c r="AA14" s="837"/>
      <c r="AB14" s="808">
        <v>0.2422</v>
      </c>
      <c r="AC14" s="793">
        <f>AB14*AC13</f>
        <v>146287.84331</v>
      </c>
    </row>
    <row r="15" spans="1:29" ht="24.5" thickBot="1">
      <c r="A15" s="1071" t="s">
        <v>465</v>
      </c>
      <c r="B15" s="1072"/>
      <c r="C15" s="549">
        <f>59983*(3.933%+1)*(2.64386%+1)*(1.87%+1)*(1.78%+1)</f>
        <v>66347.318406918799</v>
      </c>
      <c r="D15" s="563" t="s">
        <v>482</v>
      </c>
      <c r="F15" s="779" t="str">
        <f>A3</f>
        <v>Occupancy</v>
      </c>
      <c r="G15" s="594">
        <f ca="1">C3</f>
        <v>5678.6307336327745</v>
      </c>
      <c r="H15" s="805"/>
      <c r="I15" s="833">
        <f ca="1">G15*H11</f>
        <v>61613.143459915598</v>
      </c>
      <c r="J15" s="834"/>
      <c r="K15" s="779" t="s">
        <v>302</v>
      </c>
      <c r="L15" s="595">
        <f ca="1">G15</f>
        <v>5678.6307336327745</v>
      </c>
      <c r="M15" s="805"/>
      <c r="N15" s="833">
        <f ca="1">M11*L15</f>
        <v>109313.64162243091</v>
      </c>
      <c r="O15" s="844"/>
      <c r="P15" s="779" t="s">
        <v>302</v>
      </c>
      <c r="Q15" s="595">
        <f ca="1">L15</f>
        <v>5678.6307336327745</v>
      </c>
      <c r="R15" s="805"/>
      <c r="S15" s="829">
        <f ca="1">Q15*R11</f>
        <v>44009.388185654003</v>
      </c>
      <c r="T15" s="844"/>
      <c r="U15" s="615" t="s">
        <v>457</v>
      </c>
      <c r="V15" s="752">
        <f ca="1">C5+C12+C6+C7+C10</f>
        <v>4795.9790881663066</v>
      </c>
      <c r="W15" s="830"/>
      <c r="X15" s="831">
        <f ca="1">V15*W9</f>
        <v>11270.550857190821</v>
      </c>
      <c r="Y15" s="781"/>
      <c r="Z15" s="768" t="s">
        <v>300</v>
      </c>
      <c r="AA15" s="841"/>
      <c r="AB15" s="842"/>
      <c r="AC15" s="612">
        <f>AC14+AC13</f>
        <v>750283.89331000007</v>
      </c>
    </row>
    <row r="16" spans="1:29" ht="15" thickTop="1">
      <c r="A16" s="602"/>
      <c r="B16" s="919"/>
      <c r="C16" s="548"/>
      <c r="D16" s="563"/>
      <c r="F16" s="779" t="str">
        <f>A4</f>
        <v>Other Client Expenses</v>
      </c>
      <c r="G16" s="594">
        <f ca="1">C4</f>
        <v>10769.546283108555</v>
      </c>
      <c r="H16" s="805"/>
      <c r="I16" s="833">
        <v>43890.885159654703</v>
      </c>
      <c r="J16" s="834"/>
      <c r="K16" s="779" t="str">
        <f>F16</f>
        <v>Other Client Expenses</v>
      </c>
      <c r="L16" s="595">
        <f ca="1">G16</f>
        <v>10769.546283108555</v>
      </c>
      <c r="M16" s="805"/>
      <c r="N16" s="833">
        <f ca="1">L16*M11</f>
        <v>207313.7659498397</v>
      </c>
      <c r="O16" s="844"/>
      <c r="P16" s="779" t="str">
        <f>K16</f>
        <v>Other Client Expenses</v>
      </c>
      <c r="Q16" s="595">
        <f ca="1">L16</f>
        <v>10769.546283108555</v>
      </c>
      <c r="R16" s="805"/>
      <c r="S16" s="829">
        <f ca="1">Q16*R11</f>
        <v>83463.983694091308</v>
      </c>
      <c r="T16" s="844"/>
      <c r="U16" s="835" t="s">
        <v>305</v>
      </c>
      <c r="V16" s="800"/>
      <c r="W16" s="800"/>
      <c r="X16" s="836">
        <f ca="1">X12+X14+X15</f>
        <v>171242.94411122784</v>
      </c>
      <c r="Y16" s="781"/>
      <c r="Z16" s="779" t="str">
        <f>P15</f>
        <v>Occupancy</v>
      </c>
      <c r="AA16" s="783">
        <f ca="1">V14</f>
        <v>5678.6307336327745</v>
      </c>
      <c r="AB16" s="800"/>
      <c r="AC16" s="920">
        <f ca="1">AA16*AB13</f>
        <v>65304.253436776904</v>
      </c>
    </row>
    <row r="17" spans="1:30" ht="27.65" customHeight="1" thickBot="1">
      <c r="A17" s="1081"/>
      <c r="B17" s="1082"/>
      <c r="C17" s="1082"/>
      <c r="D17" s="1083"/>
      <c r="F17" s="613" t="s">
        <v>456</v>
      </c>
      <c r="G17" s="593">
        <f ca="1">C5+C6+C7+C12</f>
        <v>3598.3250233824028</v>
      </c>
      <c r="H17" s="805"/>
      <c r="I17" s="833">
        <f ca="1">(H6+H8+H9)*G17</f>
        <v>32025.092708103388</v>
      </c>
      <c r="J17" s="834"/>
      <c r="K17" s="614" t="s">
        <v>466</v>
      </c>
      <c r="L17" s="595">
        <f ca="1">C5+C6+C7+C12+C8</f>
        <v>6002.1866913428876</v>
      </c>
      <c r="M17" s="805"/>
      <c r="N17" s="833">
        <f ca="1">L17*M11</f>
        <v>115542.09380835059</v>
      </c>
      <c r="O17" s="844"/>
      <c r="P17" s="614" t="str">
        <f>K17</f>
        <v>Transportation / Travel/ Training / Consultansts /Prg Materials  &amp; Meals</v>
      </c>
      <c r="Q17" s="783">
        <f ca="1">L17</f>
        <v>6002.1866913428876</v>
      </c>
      <c r="R17" s="621"/>
      <c r="S17" s="608">
        <f ca="1">Q17*R11</f>
        <v>46516.94685790738</v>
      </c>
      <c r="T17" s="844"/>
      <c r="U17" s="838" t="s">
        <v>306</v>
      </c>
      <c r="V17" s="839">
        <v>0.12</v>
      </c>
      <c r="W17" s="830"/>
      <c r="X17" s="840">
        <f ca="1">X16*V17</f>
        <v>20549.153293347339</v>
      </c>
      <c r="Y17" s="791"/>
      <c r="Z17" s="790" t="s">
        <v>307</v>
      </c>
      <c r="AA17" s="800"/>
      <c r="AB17" s="800"/>
      <c r="AC17" s="824">
        <f>C15</f>
        <v>66347.318406918799</v>
      </c>
    </row>
    <row r="18" spans="1:30" ht="15.5" thickTop="1" thickBot="1">
      <c r="A18" s="1084" t="s">
        <v>320</v>
      </c>
      <c r="B18" s="1047"/>
      <c r="C18" s="917">
        <v>0.2422</v>
      </c>
      <c r="D18" s="563" t="str">
        <f>'Acute A &amp; B'!E19</f>
        <v>See M2020 Benchmark Tab</v>
      </c>
      <c r="F18" s="790"/>
      <c r="G18" s="783"/>
      <c r="H18" s="800"/>
      <c r="I18" s="833"/>
      <c r="J18" s="834"/>
      <c r="K18" s="779" t="s">
        <v>308</v>
      </c>
      <c r="L18" s="805"/>
      <c r="M18" s="805"/>
      <c r="N18" s="833">
        <f>C9</f>
        <v>119306.37777382052</v>
      </c>
      <c r="O18" s="844"/>
      <c r="P18" s="558" t="s">
        <v>450</v>
      </c>
      <c r="Q18" s="783"/>
      <c r="R18" s="621"/>
      <c r="S18" s="608">
        <f>C14</f>
        <v>258337.25556446661</v>
      </c>
      <c r="T18" s="844"/>
      <c r="U18" s="779" t="s">
        <v>46</v>
      </c>
      <c r="V18" s="845"/>
      <c r="W18" s="800"/>
      <c r="X18" s="785">
        <f ca="1">X17+X16</f>
        <v>191792.09740457518</v>
      </c>
      <c r="Y18" s="789"/>
      <c r="Z18" s="601" t="s">
        <v>458</v>
      </c>
      <c r="AA18" s="611">
        <f ca="1">C13</f>
        <v>519.59686450167976</v>
      </c>
      <c r="AB18" s="846"/>
      <c r="AC18" s="824">
        <f ca="1">SUM(AB7:AB11)*AA18</f>
        <v>3439.7312430011202</v>
      </c>
    </row>
    <row r="19" spans="1:30" ht="15" thickBot="1">
      <c r="A19" s="1078" t="s">
        <v>321</v>
      </c>
      <c r="B19" s="1046"/>
      <c r="C19" s="918">
        <v>0.12</v>
      </c>
      <c r="D19" s="563" t="str">
        <f>'Acute A &amp; B'!E20</f>
        <v>C.257 Benchmark</v>
      </c>
      <c r="F19" s="794" t="s">
        <v>305</v>
      </c>
      <c r="G19" s="810"/>
      <c r="H19" s="810"/>
      <c r="I19" s="811">
        <f ca="1">I13+I15+I16+I17+I18</f>
        <v>743317.70201767376</v>
      </c>
      <c r="J19" s="834"/>
      <c r="K19" s="790" t="s">
        <v>327</v>
      </c>
      <c r="L19" s="609"/>
      <c r="M19" s="610">
        <v>0.1</v>
      </c>
      <c r="N19" s="754">
        <f>N18*M19</f>
        <v>11930.637777382053</v>
      </c>
      <c r="O19" s="848"/>
      <c r="P19" s="558" t="s">
        <v>449</v>
      </c>
      <c r="Q19" s="783"/>
      <c r="R19" s="621"/>
      <c r="S19" s="608">
        <f>C11</f>
        <v>317055.85259367607</v>
      </c>
      <c r="T19" s="848"/>
      <c r="U19" s="779" t="s">
        <v>55</v>
      </c>
      <c r="V19" s="845">
        <v>2.3077627802923752E-2</v>
      </c>
      <c r="W19" s="800"/>
      <c r="X19" s="785">
        <f ca="1">X16*V19</f>
        <v>3951.8809280757896</v>
      </c>
      <c r="Y19" s="789"/>
      <c r="Z19" s="794" t="s">
        <v>305</v>
      </c>
      <c r="AA19" s="825"/>
      <c r="AB19" s="825"/>
      <c r="AC19" s="797">
        <f ca="1">SUM(AC15:AC18)</f>
        <v>885375.19639669685</v>
      </c>
    </row>
    <row r="20" spans="1:30" ht="27" thickBot="1">
      <c r="A20" s="1079" t="s">
        <v>22</v>
      </c>
      <c r="B20" s="1080"/>
      <c r="C20" s="751">
        <v>2.3077627802923752E-2</v>
      </c>
      <c r="D20" s="750" t="s">
        <v>322</v>
      </c>
      <c r="F20" s="838" t="s">
        <v>306</v>
      </c>
      <c r="G20" s="853">
        <v>0.12</v>
      </c>
      <c r="H20" s="854"/>
      <c r="I20" s="849">
        <f ca="1">I19*G20</f>
        <v>89198.124242120844</v>
      </c>
      <c r="J20" s="812"/>
      <c r="K20" s="794" t="s">
        <v>305</v>
      </c>
      <c r="L20" s="810"/>
      <c r="M20" s="810"/>
      <c r="N20" s="804">
        <f ca="1">N19+N18+N17+N16+N15+N13</f>
        <v>1586161.5406480236</v>
      </c>
      <c r="O20" s="850"/>
      <c r="P20" s="558" t="s">
        <v>455</v>
      </c>
      <c r="Q20" s="783"/>
      <c r="R20" s="621">
        <v>0.15</v>
      </c>
      <c r="S20" s="755">
        <f>(S18+S19)*R20</f>
        <v>86308.966223721392</v>
      </c>
      <c r="T20" s="844"/>
      <c r="U20" s="806" t="s">
        <v>43</v>
      </c>
      <c r="V20" s="807"/>
      <c r="W20" s="807"/>
      <c r="X20" s="793">
        <f ca="1">X19+X18</f>
        <v>195743.97833265096</v>
      </c>
      <c r="Y20" s="789"/>
      <c r="Z20" s="838" t="s">
        <v>306</v>
      </c>
      <c r="AA20" s="853">
        <v>0.12</v>
      </c>
      <c r="AB20" s="830"/>
      <c r="AC20" s="840">
        <f ca="1">AC19*AA20</f>
        <v>106245.02356760362</v>
      </c>
    </row>
    <row r="21" spans="1:30" ht="15" thickBot="1">
      <c r="F21" s="806" t="s">
        <v>43</v>
      </c>
      <c r="G21" s="807"/>
      <c r="H21" s="814"/>
      <c r="I21" s="859">
        <f ca="1">I19+I20</f>
        <v>832515.82625979465</v>
      </c>
      <c r="J21" s="834"/>
      <c r="K21" s="838" t="s">
        <v>306</v>
      </c>
      <c r="L21" s="861">
        <v>0.12</v>
      </c>
      <c r="M21" s="862"/>
      <c r="N21" s="863">
        <f ca="1">N20*L21</f>
        <v>190339.38487776282</v>
      </c>
      <c r="O21" s="786"/>
      <c r="P21" s="794" t="s">
        <v>305</v>
      </c>
      <c r="Q21" s="810"/>
      <c r="R21" s="810"/>
      <c r="S21" s="804">
        <f ca="1">SUM(S13:S20)</f>
        <v>1383841.1770891165</v>
      </c>
      <c r="T21" s="786"/>
      <c r="U21" s="851" t="s">
        <v>309</v>
      </c>
      <c r="V21" s="800"/>
      <c r="W21" s="800"/>
      <c r="X21" s="852">
        <f ca="1">X20/365/10</f>
        <v>53.628487214424922</v>
      </c>
      <c r="Y21" s="789"/>
      <c r="Z21" s="768" t="s">
        <v>46</v>
      </c>
      <c r="AA21" s="842"/>
      <c r="AB21" s="842"/>
      <c r="AC21" s="612">
        <f ca="1">AC20+AC19</f>
        <v>991620.21996430052</v>
      </c>
      <c r="AD21" s="764"/>
    </row>
    <row r="22" spans="1:30" ht="15.5" thickTop="1" thickBot="1">
      <c r="F22" s="915" t="s">
        <v>55</v>
      </c>
      <c r="G22" s="914">
        <f>C20</f>
        <v>2.3077627802923752E-2</v>
      </c>
      <c r="H22" s="805"/>
      <c r="I22" s="865">
        <f ca="1">I19*G22</f>
        <v>17154.009266488461</v>
      </c>
      <c r="J22" s="860"/>
      <c r="K22" s="806" t="s">
        <v>43</v>
      </c>
      <c r="L22" s="807"/>
      <c r="M22" s="866"/>
      <c r="N22" s="867">
        <f ca="1">N21+N20</f>
        <v>1776500.9255257864</v>
      </c>
      <c r="O22" s="850"/>
      <c r="P22" s="779" t="s">
        <v>306</v>
      </c>
      <c r="Q22" s="827">
        <v>0.12</v>
      </c>
      <c r="R22" s="805"/>
      <c r="S22" s="869">
        <f ca="1">Q22*S21</f>
        <v>166060.94125069398</v>
      </c>
      <c r="T22" s="786"/>
      <c r="U22" s="855"/>
      <c r="V22" s="856"/>
      <c r="W22" s="857"/>
      <c r="X22" s="553">
        <f ca="1">X21</f>
        <v>53.628487214424922</v>
      </c>
      <c r="Y22" s="858"/>
      <c r="Z22" s="835" t="s">
        <v>55</v>
      </c>
      <c r="AA22" s="881">
        <v>2.3077627802923752E-2</v>
      </c>
      <c r="AB22" s="842"/>
      <c r="AC22" s="843">
        <f ca="1">AC19*AA22</f>
        <v>20432.359248383487</v>
      </c>
      <c r="AD22" s="764"/>
    </row>
    <row r="23" spans="1:30">
      <c r="E23" s="596"/>
      <c r="F23" s="916" t="s">
        <v>310</v>
      </c>
      <c r="G23" s="800"/>
      <c r="H23" s="805"/>
      <c r="I23" s="833">
        <f ca="1">(I22+I21)/12</f>
        <v>70805.819627190256</v>
      </c>
      <c r="J23" s="860"/>
      <c r="K23" s="779" t="s">
        <v>55</v>
      </c>
      <c r="L23" s="827">
        <v>2.3077627802923752E-2</v>
      </c>
      <c r="M23" s="805"/>
      <c r="N23" s="869">
        <f ca="1">N20*L23</f>
        <v>36604.8456703872</v>
      </c>
      <c r="O23" s="786"/>
      <c r="P23" s="773" t="s">
        <v>46</v>
      </c>
      <c r="Q23" s="879"/>
      <c r="R23" s="873"/>
      <c r="S23" s="880">
        <f ca="1">S22+S21</f>
        <v>1549902.1183398105</v>
      </c>
      <c r="T23" s="786"/>
      <c r="U23" s="819"/>
      <c r="X23" s="762"/>
      <c r="Y23" s="864"/>
      <c r="Z23" s="768" t="s">
        <v>46</v>
      </c>
      <c r="AA23" s="807"/>
      <c r="AB23" s="807"/>
      <c r="AC23" s="809">
        <f ca="1">AC22+AC21</f>
        <v>1012052.579212684</v>
      </c>
    </row>
    <row r="24" spans="1:30" ht="15" thickBot="1">
      <c r="F24" s="870"/>
      <c r="G24" s="871"/>
      <c r="H24" s="872"/>
      <c r="I24" s="551">
        <f ca="1">I23</f>
        <v>70805.819627190256</v>
      </c>
      <c r="J24" s="834"/>
      <c r="K24" s="773" t="s">
        <v>43</v>
      </c>
      <c r="L24" s="873"/>
      <c r="M24" s="873"/>
      <c r="N24" s="874">
        <f ca="1">N23+N22</f>
        <v>1813105.7711961735</v>
      </c>
      <c r="O24" s="850"/>
      <c r="P24" s="817" t="s">
        <v>55</v>
      </c>
      <c r="Q24" s="885">
        <v>2.3077627802923752E-2</v>
      </c>
      <c r="R24" s="805"/>
      <c r="S24" s="818">
        <f ca="1">S21*Q24</f>
        <v>31935.771623222528</v>
      </c>
      <c r="T24" s="786"/>
      <c r="V24" s="868"/>
      <c r="W24" s="757"/>
      <c r="X24" s="761"/>
      <c r="Z24" s="790" t="s">
        <v>311</v>
      </c>
      <c r="AA24" s="890">
        <v>0.85</v>
      </c>
      <c r="AB24" s="800"/>
      <c r="AC24" s="832"/>
      <c r="AD24" s="764"/>
    </row>
    <row r="25" spans="1:30">
      <c r="F25" s="757"/>
      <c r="G25" s="876"/>
      <c r="I25" s="759"/>
      <c r="J25" s="834"/>
      <c r="K25" s="877" t="s">
        <v>310</v>
      </c>
      <c r="L25" s="873"/>
      <c r="M25" s="873"/>
      <c r="N25" s="878">
        <f ca="1">N24/12</f>
        <v>151092.14759968114</v>
      </c>
      <c r="O25" s="786"/>
      <c r="P25" s="773" t="s">
        <v>46</v>
      </c>
      <c r="Q25" s="879"/>
      <c r="R25" s="873"/>
      <c r="S25" s="880">
        <f ca="1">S24+S23</f>
        <v>1581837.8899630331</v>
      </c>
      <c r="T25" s="786"/>
      <c r="U25" s="108"/>
      <c r="V25" s="108"/>
      <c r="W25" s="108"/>
      <c r="X25" s="108"/>
      <c r="Z25" s="790" t="s">
        <v>312</v>
      </c>
      <c r="AA25" s="800"/>
      <c r="AB25" s="800"/>
      <c r="AC25" s="891">
        <f ca="1">AC23/AA24/365/10</f>
        <v>326.20550498394329</v>
      </c>
      <c r="AD25" s="764"/>
    </row>
    <row r="26" spans="1:30" ht="15" thickBot="1">
      <c r="G26" s="757"/>
      <c r="H26" s="757"/>
      <c r="I26" s="761"/>
      <c r="K26" s="855"/>
      <c r="L26" s="882"/>
      <c r="M26" s="883"/>
      <c r="N26" s="884">
        <f ca="1">N25</f>
        <v>151092.14759968114</v>
      </c>
      <c r="P26" s="779" t="s">
        <v>310</v>
      </c>
      <c r="Q26" s="805"/>
      <c r="R26" s="805"/>
      <c r="S26" s="828">
        <f ca="1">S25/12</f>
        <v>131819.8241635861</v>
      </c>
      <c r="T26" s="875"/>
      <c r="U26" s="108"/>
      <c r="V26" s="108"/>
      <c r="W26" s="108"/>
      <c r="X26" s="552"/>
      <c r="Z26" s="894"/>
      <c r="AA26" s="871"/>
      <c r="AB26" s="895"/>
      <c r="AC26" s="896">
        <f ca="1">AC25</f>
        <v>326.20550498394329</v>
      </c>
      <c r="AD26" s="764"/>
    </row>
    <row r="27" spans="1:30">
      <c r="E27" s="760"/>
      <c r="F27" s="1055"/>
      <c r="G27" s="1055"/>
      <c r="H27" s="1055"/>
      <c r="I27" s="1055"/>
      <c r="K27" s="805"/>
      <c r="L27" s="887"/>
      <c r="N27" s="759"/>
      <c r="P27" s="779" t="s">
        <v>313</v>
      </c>
      <c r="Q27" s="892">
        <f>25.32*(1.78%+1)</f>
        <v>25.770696000000001</v>
      </c>
      <c r="R27" s="893">
        <v>9000</v>
      </c>
      <c r="S27" s="869">
        <f>R27*Q27</f>
        <v>231936.264</v>
      </c>
      <c r="T27" s="786"/>
      <c r="U27" s="108"/>
      <c r="V27" s="108"/>
      <c r="W27" s="108"/>
      <c r="X27" s="764"/>
      <c r="AC27" s="762"/>
      <c r="AD27" s="764"/>
    </row>
    <row r="28" spans="1:30">
      <c r="E28" s="760"/>
      <c r="F28" s="547"/>
      <c r="G28" s="544"/>
      <c r="H28" s="546"/>
      <c r="I28" s="545"/>
      <c r="K28" s="108"/>
      <c r="L28" s="108"/>
      <c r="M28" s="757"/>
      <c r="N28" s="761"/>
      <c r="O28" s="888"/>
      <c r="P28" s="779" t="s">
        <v>314</v>
      </c>
      <c r="Q28" s="897">
        <v>25.32</v>
      </c>
      <c r="R28" s="898">
        <v>9000</v>
      </c>
      <c r="S28" s="899">
        <f>R28*Q28</f>
        <v>227880</v>
      </c>
      <c r="T28" s="886"/>
      <c r="U28" s="108"/>
      <c r="V28" s="108"/>
      <c r="W28" s="108"/>
      <c r="X28" s="764"/>
      <c r="Z28" s="556"/>
      <c r="AA28" s="556"/>
      <c r="AB28" s="757"/>
      <c r="AC28" s="761"/>
    </row>
    <row r="29" spans="1:30">
      <c r="F29" s="764"/>
      <c r="G29" s="764"/>
      <c r="H29" s="764"/>
      <c r="I29" s="764"/>
      <c r="K29" s="108"/>
      <c r="L29" s="108"/>
      <c r="M29" s="108"/>
      <c r="N29" s="545"/>
      <c r="P29" s="779" t="s">
        <v>315</v>
      </c>
      <c r="Q29" s="897">
        <v>25.24</v>
      </c>
      <c r="R29" s="898">
        <v>11800</v>
      </c>
      <c r="S29" s="899">
        <f>R29*Q29</f>
        <v>297832</v>
      </c>
      <c r="T29" s="889"/>
      <c r="Z29" s="556"/>
      <c r="AA29" s="556"/>
      <c r="AB29" s="556"/>
      <c r="AC29" s="554"/>
    </row>
    <row r="30" spans="1:30">
      <c r="K30" s="108"/>
      <c r="L30" s="108"/>
      <c r="M30" s="108"/>
      <c r="N30" s="764"/>
      <c r="P30" s="779" t="s">
        <v>316</v>
      </c>
      <c r="Q30" s="901"/>
      <c r="R30" s="902"/>
      <c r="S30" s="899">
        <f ca="1">S28+S25</f>
        <v>1809717.8899630331</v>
      </c>
      <c r="T30" s="889"/>
      <c r="Z30" s="556"/>
      <c r="AA30" s="556"/>
      <c r="AB30" s="556"/>
      <c r="AC30" s="555"/>
      <c r="AD30" s="864"/>
    </row>
    <row r="31" spans="1:30">
      <c r="K31" s="764"/>
      <c r="L31" s="764"/>
      <c r="M31" s="764"/>
      <c r="N31" s="764"/>
      <c r="P31" s="779" t="s">
        <v>46</v>
      </c>
      <c r="Q31" s="827"/>
      <c r="R31" s="904"/>
      <c r="S31" s="869">
        <f ca="1">S30+S29</f>
        <v>2107549.8899630331</v>
      </c>
    </row>
    <row r="32" spans="1:30" ht="15" thickBot="1">
      <c r="P32" s="905" t="s">
        <v>317</v>
      </c>
      <c r="Q32" s="906"/>
      <c r="R32" s="906"/>
      <c r="S32" s="907">
        <f ca="1">S31/12</f>
        <v>175629.15749691942</v>
      </c>
      <c r="AA32" s="903"/>
    </row>
    <row r="33" spans="16:21">
      <c r="P33" s="908"/>
      <c r="S33" s="759"/>
      <c r="T33" s="900"/>
      <c r="U33" s="819"/>
    </row>
    <row r="34" spans="16:21">
      <c r="P34" s="108"/>
      <c r="Q34" s="108"/>
      <c r="R34" s="757"/>
      <c r="S34" s="761"/>
    </row>
    <row r="35" spans="16:21">
      <c r="P35" s="108"/>
      <c r="Q35" s="108"/>
      <c r="R35" s="108"/>
      <c r="S35" s="108"/>
    </row>
    <row r="36" spans="16:21">
      <c r="P36" s="108"/>
      <c r="Q36" s="108"/>
      <c r="R36" s="108"/>
      <c r="S36" s="108"/>
      <c r="T36" s="764"/>
    </row>
    <row r="37" spans="16:21">
      <c r="P37" s="764"/>
      <c r="Q37" s="764"/>
      <c r="R37" s="764"/>
      <c r="S37" s="764"/>
      <c r="T37" s="909"/>
    </row>
    <row r="38" spans="16:21">
      <c r="P38" s="764"/>
      <c r="Q38" s="764"/>
      <c r="R38" s="764"/>
      <c r="S38" s="764"/>
      <c r="T38" s="909"/>
    </row>
    <row r="50" spans="5:5">
      <c r="E50" s="910"/>
    </row>
  </sheetData>
  <mergeCells count="25">
    <mergeCell ref="F27:I27"/>
    <mergeCell ref="A8:B8"/>
    <mergeCell ref="A10:B10"/>
    <mergeCell ref="A19:B19"/>
    <mergeCell ref="A20:B20"/>
    <mergeCell ref="A12:B12"/>
    <mergeCell ref="A13:B13"/>
    <mergeCell ref="A14:B14"/>
    <mergeCell ref="A17:D17"/>
    <mergeCell ref="A18:B18"/>
    <mergeCell ref="A4:B4"/>
    <mergeCell ref="A5:B5"/>
    <mergeCell ref="A15:B15"/>
    <mergeCell ref="A9:B9"/>
    <mergeCell ref="A11:B11"/>
    <mergeCell ref="A6:B6"/>
    <mergeCell ref="A7:B7"/>
    <mergeCell ref="U3:X3"/>
    <mergeCell ref="Z3:AC3"/>
    <mergeCell ref="A1:D1"/>
    <mergeCell ref="F3:I3"/>
    <mergeCell ref="K3:N3"/>
    <mergeCell ref="P3:S3"/>
    <mergeCell ref="A2:B2"/>
    <mergeCell ref="A3:B3"/>
  </mergeCells>
  <pageMargins left="0.7" right="0.7" top="0.75" bottom="0.75" header="0.3" footer="0.3"/>
  <pageSetup orientation="portrait" r:id="rId1"/>
  <ignoredErrors>
    <ignoredError sqref="AC18" formulaRange="1"/>
    <ignoredError sqref="S20:S23 S25" evalError="1"/>
    <ignoredError sqref="S24" evalError="1" formula="1"/>
    <ignoredError sqref="X19 AC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M2020 Benchmark Chart</vt:lpstr>
      <vt:lpstr>CAF Fall 2021 rpt</vt:lpstr>
      <vt:lpstr>IFC &amp; Enhanced FC</vt:lpstr>
      <vt:lpstr>IFC Family Residential</vt:lpstr>
      <vt:lpstr>Transition to Adulthood</vt:lpstr>
      <vt:lpstr>Emerg Homes &amp; Exploited Youth</vt:lpstr>
      <vt:lpstr>Child Home Based Rehab</vt:lpstr>
      <vt:lpstr>Acute A &amp; B</vt:lpstr>
      <vt:lpstr>Support Models </vt:lpstr>
      <vt:lpstr>AMSS products</vt:lpstr>
      <vt:lpstr> Shared Living  </vt:lpstr>
      <vt:lpstr>Shared Living Add on Rates</vt:lpstr>
      <vt:lpstr>Stipend Rates </vt:lpstr>
      <vt:lpstr>DDS Calc for Respite Care</vt:lpstr>
      <vt:lpstr>Sh living FY20 Below the line</vt:lpstr>
      <vt:lpstr>FY21 FAS0 UFR</vt:lpstr>
      <vt:lpstr>' Shared Living  '!Print_Area</vt:lpstr>
      <vt:lpstr>'Shared Living Add on Rates'!Print_Area</vt:lpstr>
      <vt:lpstr>'Stipend Rates 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</dc:creator>
  <cp:lastModifiedBy>Solimini, Kara (EHS)</cp:lastModifiedBy>
  <dcterms:created xsi:type="dcterms:W3CDTF">2022-01-28T14:09:28Z</dcterms:created>
  <dcterms:modified xsi:type="dcterms:W3CDTF">2022-02-28T20:40:09Z</dcterms:modified>
</cp:coreProperties>
</file>