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M:\Administrative Services-POS Policy Office\Rate Setting\Rate Projects\Family Trans Support-CMR 412\Rate Review FY23\3. Signoff\Website\"/>
    </mc:Choice>
  </mc:AlternateContent>
  <xr:revisionPtr revIDLastSave="0" documentId="13_ncr:1_{669EEB37-C79A-4B81-8D64-BEDFDCCD46EC}" xr6:coauthVersionLast="44" xr6:coauthVersionMax="44" xr10:uidLastSave="{00000000-0000-0000-0000-000000000000}"/>
  <bookViews>
    <workbookView xWindow="28680" yWindow="-120" windowWidth="29040" windowHeight="15840" tabRatio="756" firstSheet="1" activeTab="5" xr2:uid="{00000000-000D-0000-FFFF-FFFF00000000}"/>
  </bookViews>
  <sheets>
    <sheet name="M2020 BLS  SALARY CHART" sheetId="7" state="hidden" r:id="rId1"/>
    <sheet name="Fall CAF 2021" sheetId="8" r:id="rId2"/>
    <sheet name="4624-Emergency Shelters" sheetId="3" r:id="rId3"/>
    <sheet name="4625 - Residential Housing Stab" sheetId="4" r:id="rId4"/>
    <sheet name="4626-DVSMT Shelters" sheetId="5" r:id="rId5"/>
    <sheet name="FY20 UFR Data" sheetId="10" r:id="rId6"/>
    <sheet name="Direct Care  Add On" sheetId="2" r:id="rId7"/>
    <sheet name="Sheet1" sheetId="1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lldata" localSheetId="1">#REF!</definedName>
    <definedName name="alldata">#REF!</definedName>
    <definedName name="alled" localSheetId="1">#REF!</definedName>
    <definedName name="alled">#REF!</definedName>
    <definedName name="allstem" localSheetId="1">#REF!</definedName>
    <definedName name="allstem">#REF!</definedName>
    <definedName name="asdfasdf">#REF!</definedName>
    <definedName name="Average">#REF!</definedName>
    <definedName name="CAF_NEW">[1]RawDataCalcs!$L$70:$DB$70</definedName>
    <definedName name="Cap" localSheetId="0">[2]RawDataCalcs!$L$35:$DB$35</definedName>
    <definedName name="Cap">[3]RawDataCalcs!$L$70:$DB$70</definedName>
    <definedName name="Data">#REF!</definedName>
    <definedName name="Floor" localSheetId="0">[2]RawDataCalcs!$L$34:$DB$34</definedName>
    <definedName name="Floor">[3]RawDataCalcs!$L$69:$DB$69</definedName>
    <definedName name="Funds">'[4]RawDataCalcs3386&amp;3401'!$L$68:$DB$68</definedName>
    <definedName name="gk" localSheetId="2">#REF!</definedName>
    <definedName name="gk" localSheetId="6">#REF!</definedName>
    <definedName name="gk" localSheetId="1">#REF!</definedName>
    <definedName name="gk">#REF!</definedName>
    <definedName name="hhh">#REF!</definedName>
    <definedName name="JailDAverage">#REF!</definedName>
    <definedName name="JailDCap">[5]ALLRawDataCalcs!$L$80:$DB$80</definedName>
    <definedName name="JailDFloor">[5]ALLRawDataCalcs!$L$79:$DB$79</definedName>
    <definedName name="JailDgk">#REF!</definedName>
    <definedName name="JailDMax">#REF!</definedName>
    <definedName name="JailDMedian">#REF!</definedName>
    <definedName name="kls">#REF!</definedName>
    <definedName name="ListProviders">'[6]List of Programs'!$A$24:$A$29</definedName>
    <definedName name="Max">#REF!</definedName>
    <definedName name="Median">#REF!</definedName>
    <definedName name="Min">#REF!</definedName>
    <definedName name="MT">#REF!</definedName>
    <definedName name="new">#REF!</definedName>
    <definedName name="ok" localSheetId="2">#REF!</definedName>
    <definedName name="ok">#REF!</definedName>
    <definedName name="_xlnm.Print_Area" localSheetId="2">'4624-Emergency Shelters'!$E$2:$O$35</definedName>
    <definedName name="_xlnm.Print_Area" localSheetId="3">'4625 - Residential Housing Stab'!$D$2:$U$35</definedName>
    <definedName name="_xlnm.Print_Area" localSheetId="4">'4626-DVSMT Shelters'!$E$2:$P$38</definedName>
    <definedName name="_xlnm.Print_Area" localSheetId="6">'Direct Care  Add On'!$B$1:$I$16</definedName>
    <definedName name="_xlnm.Print_Area" localSheetId="0">'M2020 BLS  SALARY CHART'!$B$1:$G$43</definedName>
    <definedName name="_xlnm.Print_Titles" localSheetId="1">'Fall CAF 2021'!$A:$A</definedName>
    <definedName name="Program_File">#REF!</definedName>
    <definedName name="Programs">'[6]List of Programs'!$B$3:$B$19</definedName>
    <definedName name="ProvFTE">'[7]FTE Data'!$A$3:$AW$56</definedName>
    <definedName name="PurchasedBy">'[7]FTE Data'!$C$263:$AZ$657</definedName>
    <definedName name="resmay2007">#REF!</definedName>
    <definedName name="sheet1" localSheetId="1">#REF!</definedName>
    <definedName name="sheet1">#REF!</definedName>
    <definedName name="Site_list">[7]Lists!$A$2:$A$53</definedName>
    <definedName name="Source">#REF!</definedName>
    <definedName name="Source_2" localSheetId="2">#REF!</definedName>
    <definedName name="Source_2" localSheetId="1">#REF!</definedName>
    <definedName name="Source_2">#REF!</definedName>
    <definedName name="SourcePathAndFileName">#REF!</definedName>
    <definedName name="Total_UFR">#REF!</definedName>
    <definedName name="Total_UFRs">#REF!</definedName>
    <definedName name="Total_UFRs_">#REF!</definedName>
    <definedName name="UFR">'[8]Complete UFR List'!#REF!</definedName>
    <definedName name="UFRS">'[8]Complete UFR List'!#REF!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9" i="4" l="1"/>
  <c r="A4" i="4"/>
  <c r="A5" i="5" s="1"/>
  <c r="G24" i="3" l="1"/>
  <c r="Q19" i="4" l="1"/>
  <c r="E7" i="11"/>
  <c r="G7" i="11" s="1"/>
  <c r="D9" i="11"/>
  <c r="E9" i="11" s="1"/>
  <c r="G9" i="11" s="1"/>
  <c r="D8" i="11"/>
  <c r="Q36" i="4"/>
  <c r="D10" i="11" l="1"/>
  <c r="E8" i="11"/>
  <c r="G8" i="11" s="1"/>
  <c r="G10" i="11" s="1"/>
  <c r="U19" i="4" s="1"/>
  <c r="B6" i="2"/>
  <c r="H6" i="2"/>
  <c r="A14" i="5"/>
  <c r="F18" i="5" s="1"/>
  <c r="A11" i="5"/>
  <c r="F17" i="5" s="1"/>
  <c r="F7" i="5"/>
  <c r="B7" i="11" s="1"/>
  <c r="T31" i="10"/>
  <c r="C13" i="5" s="1"/>
  <c r="I19" i="5" s="1"/>
  <c r="J19" i="5" s="1"/>
  <c r="T30" i="10"/>
  <c r="T29" i="10"/>
  <c r="C12" i="3" s="1"/>
  <c r="Q31" i="10"/>
  <c r="C11" i="5" s="1"/>
  <c r="Q30" i="10"/>
  <c r="C10" i="4" s="1"/>
  <c r="Q29" i="10"/>
  <c r="C10" i="3" s="1"/>
  <c r="C11" i="3" s="1"/>
  <c r="N31" i="10"/>
  <c r="C14" i="5" s="1"/>
  <c r="N30" i="10"/>
  <c r="C14" i="4" s="1"/>
  <c r="N18" i="4" s="1"/>
  <c r="T18" i="4" s="1"/>
  <c r="N29" i="10"/>
  <c r="C13" i="3" s="1"/>
  <c r="E19" i="4"/>
  <c r="A13" i="4"/>
  <c r="E17" i="4" s="1"/>
  <c r="K17" i="4" s="1"/>
  <c r="Q17" i="4" s="1"/>
  <c r="R30" i="10"/>
  <c r="H11" i="4"/>
  <c r="A7" i="3"/>
  <c r="C13" i="4"/>
  <c r="H17" i="4" s="1"/>
  <c r="I17" i="4" s="1"/>
  <c r="A11" i="4"/>
  <c r="K19" i="4" s="1"/>
  <c r="E16" i="3"/>
  <c r="E15" i="3"/>
  <c r="E14" i="3"/>
  <c r="E10" i="11" l="1"/>
  <c r="E13" i="3"/>
  <c r="K13" i="3"/>
  <c r="F15" i="5"/>
  <c r="H19" i="4"/>
  <c r="I19" i="4" s="1"/>
  <c r="A13" i="5"/>
  <c r="F19" i="5" s="1"/>
  <c r="N17" i="4"/>
  <c r="O17" i="4" l="1"/>
  <c r="T17" i="4"/>
  <c r="U17" i="4" s="1"/>
  <c r="C23" i="4"/>
  <c r="C22" i="4"/>
  <c r="C21" i="4"/>
  <c r="C20" i="4"/>
  <c r="C15" i="4"/>
  <c r="G24" i="4" s="1"/>
  <c r="C11" i="4"/>
  <c r="N19" i="4" s="1"/>
  <c r="C9" i="4"/>
  <c r="E7" i="4"/>
  <c r="C24" i="4" l="1"/>
  <c r="C25" i="4" s="1"/>
  <c r="E6" i="3" l="1"/>
  <c r="H18" i="4" l="1"/>
  <c r="E18" i="4"/>
  <c r="E9" i="4"/>
  <c r="K9" i="4" s="1"/>
  <c r="Q9" i="4" s="1"/>
  <c r="E8" i="4"/>
  <c r="K8" i="4" s="1"/>
  <c r="Q8" i="4" s="1"/>
  <c r="K7" i="4"/>
  <c r="Q7" i="4" s="1"/>
  <c r="M24" i="4"/>
  <c r="S24" i="4" s="1"/>
  <c r="U18" i="4"/>
  <c r="G13" i="4"/>
  <c r="M24" i="3"/>
  <c r="K15" i="3"/>
  <c r="K16" i="3"/>
  <c r="K14" i="3"/>
  <c r="N7" i="3"/>
  <c r="N8" i="3"/>
  <c r="K7" i="3"/>
  <c r="K8" i="3"/>
  <c r="K6" i="3"/>
  <c r="N14" i="3"/>
  <c r="H14" i="3"/>
  <c r="K18" i="4" l="1"/>
  <c r="Q18" i="4" s="1"/>
  <c r="I18" i="4"/>
  <c r="I20" i="4" s="1"/>
  <c r="M13" i="4"/>
  <c r="S13" i="4"/>
  <c r="H15" i="3" l="1"/>
  <c r="N15" i="3" s="1"/>
  <c r="H16" i="3"/>
  <c r="E21" i="3"/>
  <c r="K21" i="3" s="1"/>
  <c r="N16" i="3" l="1"/>
  <c r="C22" i="3"/>
  <c r="C21" i="3"/>
  <c r="C20" i="3"/>
  <c r="C19" i="3"/>
  <c r="C14" i="3"/>
  <c r="C9" i="3"/>
  <c r="G10" i="3" s="1"/>
  <c r="M10" i="3" s="1"/>
  <c r="C15" i="5"/>
  <c r="H12" i="5"/>
  <c r="I18" i="5"/>
  <c r="C12" i="5"/>
  <c r="J16" i="5" s="1"/>
  <c r="F10" i="5"/>
  <c r="F9" i="5"/>
  <c r="F8" i="5"/>
  <c r="F6" i="5"/>
  <c r="G19" i="3" l="1"/>
  <c r="M19" i="3"/>
  <c r="C23" i="3"/>
  <c r="C24" i="3" s="1"/>
  <c r="CB22" i="8"/>
  <c r="CA22" i="8"/>
  <c r="BZ22" i="8"/>
  <c r="BY22" i="8"/>
  <c r="BX22" i="8"/>
  <c r="BW22" i="8"/>
  <c r="BV22" i="8"/>
  <c r="BU22" i="8"/>
  <c r="CD22" i="8" s="1"/>
  <c r="CB21" i="8"/>
  <c r="CA21" i="8"/>
  <c r="BZ21" i="8"/>
  <c r="BY21" i="8"/>
  <c r="BX21" i="8"/>
  <c r="BW21" i="8"/>
  <c r="BV21" i="8"/>
  <c r="BU21" i="8"/>
  <c r="CB20" i="8"/>
  <c r="CA20" i="8"/>
  <c r="BZ20" i="8"/>
  <c r="BY20" i="8"/>
  <c r="BX20" i="8"/>
  <c r="BW20" i="8"/>
  <c r="BV20" i="8"/>
  <c r="BU20" i="8"/>
  <c r="BU17" i="8"/>
  <c r="CD17" i="8" s="1"/>
  <c r="BU15" i="8"/>
  <c r="H9" i="3" l="1"/>
  <c r="CD24" i="8"/>
  <c r="H8" i="2" l="1"/>
  <c r="C6" i="2" s="1"/>
  <c r="C17" i="4"/>
  <c r="G26" i="4" s="1"/>
  <c r="C17" i="5"/>
  <c r="H24" i="5" s="1"/>
  <c r="C16" i="3"/>
  <c r="N10" i="5"/>
  <c r="C10" i="5"/>
  <c r="G21" i="3" l="1"/>
  <c r="M21" i="3"/>
  <c r="M26" i="4"/>
  <c r="S26" i="4"/>
  <c r="N14" i="5"/>
  <c r="D34" i="7" l="1"/>
  <c r="H33" i="7"/>
  <c r="C33" i="7"/>
  <c r="C34" i="7" s="1"/>
  <c r="D32" i="7"/>
  <c r="H31" i="7"/>
  <c r="C31" i="7"/>
  <c r="C32" i="7" s="1"/>
  <c r="E32" i="7" s="1"/>
  <c r="H29" i="7"/>
  <c r="C29" i="7"/>
  <c r="C30" i="7" s="1"/>
  <c r="D28" i="7"/>
  <c r="H27" i="7"/>
  <c r="C27" i="7"/>
  <c r="C28" i="7" s="1"/>
  <c r="C25" i="7"/>
  <c r="C26" i="7" s="1"/>
  <c r="C23" i="7"/>
  <c r="C24" i="7" s="1"/>
  <c r="C22" i="7"/>
  <c r="C21" i="7"/>
  <c r="C19" i="7"/>
  <c r="C20" i="7" s="1"/>
  <c r="D18" i="7"/>
  <c r="H17" i="7"/>
  <c r="C17" i="7"/>
  <c r="C18" i="7" s="1"/>
  <c r="D16" i="7"/>
  <c r="C15" i="7"/>
  <c r="C16" i="7" s="1"/>
  <c r="E16" i="7" s="1"/>
  <c r="D14" i="7"/>
  <c r="H13" i="7"/>
  <c r="C13" i="7"/>
  <c r="C14" i="7" s="1"/>
  <c r="D12" i="7"/>
  <c r="C11" i="7"/>
  <c r="C12" i="7" s="1"/>
  <c r="D10" i="7"/>
  <c r="H9" i="7"/>
  <c r="C9" i="7"/>
  <c r="C10" i="7" s="1"/>
  <c r="E10" i="7" s="1"/>
  <c r="D8" i="7"/>
  <c r="H7" i="7"/>
  <c r="C7" i="7"/>
  <c r="C8" i="7" s="1"/>
  <c r="D6" i="7"/>
  <c r="H5" i="7"/>
  <c r="C5" i="7"/>
  <c r="C6" i="7" s="1"/>
  <c r="E28" i="7" l="1"/>
  <c r="E34" i="7"/>
  <c r="E12" i="7"/>
  <c r="E18" i="7"/>
  <c r="C4" i="5"/>
  <c r="H6" i="5" s="1"/>
  <c r="C5" i="5"/>
  <c r="C4" i="3"/>
  <c r="E8" i="7"/>
  <c r="C5" i="4"/>
  <c r="G8" i="4" s="1"/>
  <c r="M8" i="4" s="1"/>
  <c r="S8" i="4" s="1"/>
  <c r="C7" i="5"/>
  <c r="H9" i="5" s="1"/>
  <c r="C5" i="3"/>
  <c r="G7" i="3" s="1"/>
  <c r="H5" i="2"/>
  <c r="C6" i="4"/>
  <c r="C6" i="3"/>
  <c r="C8" i="5"/>
  <c r="H10" i="5" s="1"/>
  <c r="E14" i="7"/>
  <c r="C6" i="5"/>
  <c r="E6" i="7"/>
  <c r="C36" i="7"/>
  <c r="J5" i="7"/>
  <c r="J17" i="7"/>
  <c r="J27" i="7"/>
  <c r="J29" i="7"/>
  <c r="J31" i="7"/>
  <c r="J33" i="7"/>
  <c r="J7" i="7"/>
  <c r="J9" i="7"/>
  <c r="J13" i="7"/>
  <c r="C4" i="4" l="1"/>
  <c r="G7" i="4" s="1"/>
  <c r="M7" i="4" s="1"/>
  <c r="S7" i="4" s="1"/>
  <c r="G6" i="3"/>
  <c r="M6" i="3" s="1"/>
  <c r="O6" i="3" s="1"/>
  <c r="G8" i="3"/>
  <c r="C7" i="3"/>
  <c r="I13" i="3" s="1"/>
  <c r="O13" i="3" s="1"/>
  <c r="C7" i="4"/>
  <c r="G9" i="4"/>
  <c r="M9" i="4" s="1"/>
  <c r="S9" i="4" s="1"/>
  <c r="M7" i="3"/>
  <c r="I7" i="3"/>
  <c r="H8" i="5"/>
  <c r="J8" i="5" s="1"/>
  <c r="N6" i="5"/>
  <c r="H7" i="5"/>
  <c r="J7" i="5" s="1"/>
  <c r="C23" i="5"/>
  <c r="C22" i="5"/>
  <c r="C21" i="5"/>
  <c r="C20" i="5"/>
  <c r="H27" i="5"/>
  <c r="N33" i="5" s="1"/>
  <c r="J18" i="5"/>
  <c r="H22" i="5"/>
  <c r="O23" i="5"/>
  <c r="L23" i="5"/>
  <c r="L22" i="5"/>
  <c r="O21" i="5"/>
  <c r="P21" i="5" s="1"/>
  <c r="O20" i="5"/>
  <c r="P20" i="5" s="1"/>
  <c r="P19" i="5"/>
  <c r="L19" i="5"/>
  <c r="P10" i="5"/>
  <c r="L10" i="5"/>
  <c r="L7" i="5"/>
  <c r="O19" i="4"/>
  <c r="O18" i="4"/>
  <c r="U20" i="4"/>
  <c r="T11" i="4"/>
  <c r="N11" i="4"/>
  <c r="O14" i="3"/>
  <c r="O15" i="3"/>
  <c r="I3" i="3"/>
  <c r="I15" i="3" s="1"/>
  <c r="G7" i="2"/>
  <c r="C5" i="2"/>
  <c r="G6" i="2"/>
  <c r="C7" i="2"/>
  <c r="D4" i="2"/>
  <c r="G5" i="2"/>
  <c r="M8" i="3" l="1"/>
  <c r="D5" i="2"/>
  <c r="D7" i="2" s="1"/>
  <c r="I14" i="3"/>
  <c r="I16" i="3"/>
  <c r="O16" i="3" s="1"/>
  <c r="O7" i="3"/>
  <c r="I17" i="5"/>
  <c r="J17" i="5" s="1"/>
  <c r="C24" i="5"/>
  <c r="C25" i="5" s="1"/>
  <c r="I6" i="3"/>
  <c r="I8" i="3"/>
  <c r="U9" i="4"/>
  <c r="O9" i="4"/>
  <c r="I9" i="4"/>
  <c r="U7" i="4"/>
  <c r="I17" i="3" l="1"/>
  <c r="O9" i="5"/>
  <c r="O12" i="5" s="1"/>
  <c r="J15" i="5"/>
  <c r="J20" i="5" s="1"/>
  <c r="D6" i="2"/>
  <c r="D8" i="2" s="1"/>
  <c r="D10" i="2" s="1"/>
  <c r="I11" i="5"/>
  <c r="I9" i="3"/>
  <c r="N7" i="5"/>
  <c r="P7" i="5" s="1"/>
  <c r="J9" i="5"/>
  <c r="N9" i="5"/>
  <c r="O8" i="4"/>
  <c r="U8" i="4"/>
  <c r="I8" i="4"/>
  <c r="N8" i="5"/>
  <c r="P8" i="5" s="1"/>
  <c r="J10" i="5"/>
  <c r="O8" i="3"/>
  <c r="O9" i="3" s="1"/>
  <c r="O22" i="5"/>
  <c r="I7" i="4"/>
  <c r="O7" i="4"/>
  <c r="P6" i="5"/>
  <c r="J6" i="5"/>
  <c r="P22" i="5" l="1"/>
  <c r="O11" i="4"/>
  <c r="O13" i="4" s="1"/>
  <c r="O14" i="4" s="1"/>
  <c r="P9" i="5"/>
  <c r="U11" i="4"/>
  <c r="U13" i="4" s="1"/>
  <c r="U14" i="4" s="1"/>
  <c r="U22" i="4" s="1"/>
  <c r="U26" i="4" s="1"/>
  <c r="I11" i="4"/>
  <c r="I13" i="4" s="1"/>
  <c r="I14" i="4" s="1"/>
  <c r="J11" i="5"/>
  <c r="P12" i="5"/>
  <c r="P23" i="5" s="1"/>
  <c r="P24" i="5" s="1"/>
  <c r="O10" i="3"/>
  <c r="O11" i="3" s="1"/>
  <c r="N9" i="3"/>
  <c r="I10" i="3"/>
  <c r="I11" i="3" s="1"/>
  <c r="O20" i="4"/>
  <c r="U24" i="4" l="1"/>
  <c r="I18" i="3"/>
  <c r="J12" i="5"/>
  <c r="O17" i="3"/>
  <c r="O18" i="3" s="1"/>
  <c r="O19" i="3" s="1"/>
  <c r="P14" i="5"/>
  <c r="P15" i="5" s="1"/>
  <c r="P26" i="5" s="1"/>
  <c r="O22" i="4"/>
  <c r="O26" i="4" s="1"/>
  <c r="J13" i="5"/>
  <c r="O20" i="3" l="1"/>
  <c r="O21" i="3"/>
  <c r="I21" i="3"/>
  <c r="I19" i="3"/>
  <c r="I20" i="3" s="1"/>
  <c r="J21" i="5"/>
  <c r="J24" i="5" s="1"/>
  <c r="U25" i="4"/>
  <c r="U27" i="4" s="1"/>
  <c r="I22" i="4"/>
  <c r="O24" i="4"/>
  <c r="U28" i="4" l="1"/>
  <c r="I26" i="4"/>
  <c r="I24" i="4"/>
  <c r="I22" i="3"/>
  <c r="I23" i="3" s="1"/>
  <c r="I24" i="3" s="1"/>
  <c r="O22" i="3"/>
  <c r="O23" i="3" s="1"/>
  <c r="O24" i="3" s="1"/>
  <c r="J22" i="5"/>
  <c r="J23" i="5" s="1"/>
  <c r="J25" i="5" s="1"/>
  <c r="O25" i="4"/>
  <c r="P33" i="5"/>
  <c r="P35" i="5" s="1"/>
  <c r="P36" i="5" s="1"/>
  <c r="O27" i="4" l="1"/>
  <c r="O28" i="4" s="1"/>
  <c r="J26" i="5"/>
  <c r="J27" i="5" s="1"/>
  <c r="I25" i="4"/>
  <c r="I27" i="4" l="1"/>
  <c r="I2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L2" authorId="0" shapeId="0" xr:uid="{00000000-0006-0000-0400-000001000000}">
      <text>
        <r>
          <rPr>
            <b/>
            <sz val="28"/>
            <color indexed="81"/>
            <rFont val="Tahoma"/>
            <family val="2"/>
          </rPr>
          <t>kara:</t>
        </r>
        <r>
          <rPr>
            <sz val="28"/>
            <color indexed="81"/>
            <rFont val="Tahoma"/>
            <family val="2"/>
          </rPr>
          <t xml:space="preserve">
Do we need this rate???</t>
        </r>
      </text>
    </comment>
  </commentList>
</comments>
</file>

<file path=xl/sharedStrings.xml><?xml version="1.0" encoding="utf-8"?>
<sst xmlns="http://schemas.openxmlformats.org/spreadsheetml/2006/main" count="519" uniqueCount="321">
  <si>
    <t>Full Program</t>
  </si>
  <si>
    <t>Master Look-Up Table</t>
  </si>
  <si>
    <t>Direct Care Add On (.25 FTE)</t>
  </si>
  <si>
    <t>FY17 Actuals</t>
  </si>
  <si>
    <t>For Rate</t>
  </si>
  <si>
    <t>Source</t>
  </si>
  <si>
    <t>Salary</t>
  </si>
  <si>
    <t>Salaries</t>
  </si>
  <si>
    <t>Taxes and Fringe</t>
  </si>
  <si>
    <t xml:space="preserve">Direct Care </t>
  </si>
  <si>
    <t>BLS</t>
  </si>
  <si>
    <t>Admin. Alloc. (M&amp;G)</t>
  </si>
  <si>
    <t>Taxes &amp; Fringe</t>
  </si>
  <si>
    <t>Admin. Alloc. (M &amp; G)</t>
  </si>
  <si>
    <t>CAF</t>
  </si>
  <si>
    <t>Per month</t>
  </si>
  <si>
    <t xml:space="preserve"> Emergency Shelter - Full Program - 4624</t>
  </si>
  <si>
    <t>Emergency Shelter - Lower Facility Cost Program - 4624</t>
  </si>
  <si>
    <t>Ratio</t>
  </si>
  <si>
    <t>Rooms:</t>
  </si>
  <si>
    <t>4-14</t>
  </si>
  <si>
    <t>Days:</t>
  </si>
  <si>
    <t>Direct Mgmt Staffing</t>
  </si>
  <si>
    <t>Rooms to Staff</t>
  </si>
  <si>
    <t>Sal</t>
  </si>
  <si>
    <t>FTE</t>
  </si>
  <si>
    <t>Exp</t>
  </si>
  <si>
    <t>Direct Care</t>
  </si>
  <si>
    <t xml:space="preserve"> Direct Care</t>
  </si>
  <si>
    <t>Total Dir Care Staff</t>
  </si>
  <si>
    <t xml:space="preserve">Direct Care III  </t>
  </si>
  <si>
    <t>Total Compensation</t>
  </si>
  <si>
    <t>Expenses</t>
  </si>
  <si>
    <t>Unit Cost</t>
  </si>
  <si>
    <t>Consultant Services</t>
  </si>
  <si>
    <t>Occupancy</t>
  </si>
  <si>
    <t xml:space="preserve">Other Exp. </t>
  </si>
  <si>
    <t>Total reimb excl M&amp;G</t>
  </si>
  <si>
    <t xml:space="preserve">Admin. Alloc. </t>
  </si>
  <si>
    <t>TOTAL</t>
  </si>
  <si>
    <t>Utilization Rate</t>
  </si>
  <si>
    <t>current rate</t>
  </si>
  <si>
    <t>PFMLA</t>
  </si>
  <si>
    <t>Relief Assumptions:</t>
  </si>
  <si>
    <t>Days</t>
  </si>
  <si>
    <t>Hours</t>
  </si>
  <si>
    <t>vacation</t>
  </si>
  <si>
    <t>sick/ personal</t>
  </si>
  <si>
    <t>holidays</t>
  </si>
  <si>
    <t>training</t>
  </si>
  <si>
    <t>Total Hours per FTE:</t>
  </si>
  <si>
    <t>% of FTE</t>
  </si>
  <si>
    <t>Residential Housing Stabilization - 4625</t>
  </si>
  <si>
    <t xml:space="preserve">Housing Stabilization Advocacy &amp; </t>
  </si>
  <si>
    <t>Lower Facility Cost program</t>
  </si>
  <si>
    <t>Supportive Services (4625)</t>
  </si>
  <si>
    <t>Rate</t>
  </si>
  <si>
    <t>Master Lookup Data Rebased - DVSMT</t>
  </si>
  <si>
    <t>DVSMT Shelter - Full Program - 4626</t>
  </si>
  <si>
    <t>DVSMT Shelter - Lower Facility Cost Program  - 4626</t>
  </si>
  <si>
    <t>Relief</t>
  </si>
  <si>
    <t>Direct Care III</t>
  </si>
  <si>
    <t>Subcontracted Services</t>
  </si>
  <si>
    <t xml:space="preserve">Total </t>
  </si>
  <si>
    <t xml:space="preserve">Utilization RATE </t>
  </si>
  <si>
    <t>Utilization RATE</t>
  </si>
  <si>
    <t>Massachusetts Economic Indicators</t>
  </si>
  <si>
    <t>Prepared by Michael Lynch, 781-301-9129</t>
  </si>
  <si>
    <t>FY20</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</si>
  <si>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</si>
  <si>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</si>
  <si>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</si>
  <si>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</si>
  <si>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</si>
  <si>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</si>
  <si>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</si>
  <si>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</si>
  <si>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</si>
  <si>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</si>
  <si>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</si>
  <si>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</si>
  <si>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</si>
  <si>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</si>
  <si>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</si>
  <si>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</si>
  <si>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</si>
  <si>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</si>
  <si>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</si>
  <si>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</si>
  <si>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</si>
  <si>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</si>
  <si>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</si>
  <si>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</si>
  <si>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</si>
  <si>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</si>
  <si>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</si>
  <si>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</si>
  <si>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</si>
  <si>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</si>
  <si>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</si>
  <si>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</si>
  <si>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</si>
  <si>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</si>
  <si>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</si>
  <si>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</si>
  <si>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</si>
  <si>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</si>
  <si>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</si>
  <si>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</si>
  <si>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</si>
  <si>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</si>
  <si>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</si>
  <si>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</si>
  <si>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</si>
  <si>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</si>
  <si>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</si>
  <si>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</si>
  <si>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</si>
  <si>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</si>
  <si>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</si>
  <si>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</si>
  <si>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</si>
  <si>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</si>
  <si>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</si>
  <si>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</si>
  <si>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</si>
  <si>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</si>
  <si>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</si>
  <si>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</si>
  <si>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</si>
  <si>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</si>
  <si>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</si>
  <si>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</si>
  <si>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</si>
  <si>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</si>
  <si>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</si>
  <si>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</si>
  <si>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</si>
  <si>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</si>
  <si>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</si>
  <si>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</si>
  <si>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</si>
  <si>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</si>
  <si>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</si>
  <si>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</si>
  <si>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</si>
  <si>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</si>
  <si>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</si>
  <si>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</si>
  <si>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</si>
  <si>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</si>
  <si>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</si>
  <si>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</si>
  <si>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</si>
  <si>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</si>
  <si>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</si>
  <si>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</si>
  <si>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</si>
  <si>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</si>
  <si>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</si>
  <si>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</si>
  <si>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</si>
  <si>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</si>
  <si>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</si>
  <si>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</si>
  <si>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</si>
  <si>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</si>
  <si>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</si>
  <si>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</si>
  <si>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</si>
  <si>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July 1, 2022</t>
  </si>
  <si>
    <t xml:space="preserve">Base period: </t>
  </si>
  <si>
    <t>FY22Q4</t>
  </si>
  <si>
    <t>Average</t>
  </si>
  <si>
    <t xml:space="preserve">Prospective rate period: </t>
  </si>
  <si>
    <t>July 1, 2022 - June 30, 2024</t>
  </si>
  <si>
    <t>CAF:</t>
  </si>
  <si>
    <t>Source:</t>
  </si>
  <si>
    <t>2017/2018</t>
  </si>
  <si>
    <t>BLS / OES</t>
  </si>
  <si>
    <t>Position</t>
  </si>
  <si>
    <r>
      <t>Median</t>
    </r>
    <r>
      <rPr>
        <b/>
        <sz val="16"/>
        <color indexed="10"/>
        <rFont val="Calibri"/>
        <family val="2"/>
      </rPr>
      <t xml:space="preserve"> </t>
    </r>
  </si>
  <si>
    <t>Median</t>
  </si>
  <si>
    <t>Change</t>
  </si>
  <si>
    <t>Common model titles (not all inclusive)</t>
  </si>
  <si>
    <t>Minimum Education and/or certification/Training/Experience</t>
  </si>
  <si>
    <t>C.257 Average</t>
  </si>
  <si>
    <t>Hourly Difference b/w Avg &amp; C.257</t>
  </si>
  <si>
    <t>BLS Occupational Code(s)</t>
  </si>
  <si>
    <t>Direct Care (hourly)</t>
  </si>
  <si>
    <t>Direct Care, Direct Care Blend, Non Specialized DC, Peer mentor, Family Specialist/ Partner</t>
  </si>
  <si>
    <t>High School diploma / GED / State Training</t>
  </si>
  <si>
    <t>21-1093, 31-1120, 31-2022, 31-9099, 39-9032</t>
  </si>
  <si>
    <t>Direct Care  (annual)</t>
  </si>
  <si>
    <t>Direct Care III (hourly)</t>
  </si>
  <si>
    <t>Direct Care Supervisor, Direct Care Bachelors</t>
  </si>
  <si>
    <t>Bachelors Level or 5+ years related experience</t>
  </si>
  <si>
    <t>21-1094, 21-1015, 21-1018, 21-1023, 39-1098</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</si>
  <si>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</si>
  <si>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</si>
  <si>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</si>
  <si>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</si>
  <si>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</si>
  <si>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</si>
  <si>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</si>
  <si>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</si>
  <si>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</si>
  <si>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N/A</t>
  </si>
  <si>
    <t>21-1021, 21-1099</t>
  </si>
  <si>
    <t>Case / Social Worker (annual)</t>
  </si>
  <si>
    <t>LDAC1</t>
  </si>
  <si>
    <t>Case Manager / Social Worker / Clinical w/o independent License (hourly)</t>
  </si>
  <si>
    <t>LDAC2,  LMSW, LCSW</t>
  </si>
  <si>
    <t>Masters Level</t>
  </si>
  <si>
    <t>21-1021, 21-1019, 21-1022</t>
  </si>
  <si>
    <t>Case Manager / Social Worker / Clinical w/o independent License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</si>
  <si>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</si>
  <si>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</si>
  <si>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</si>
  <si>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</si>
  <si>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</si>
  <si>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</si>
  <si>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</si>
  <si>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19-3031, 21-1021, 21-1022</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</si>
  <si>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</si>
  <si>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</si>
  <si>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</si>
  <si>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</si>
  <si>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</si>
  <si>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</si>
  <si>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</si>
  <si>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</si>
  <si>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</si>
  <si>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</si>
  <si>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</si>
  <si>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</si>
  <si>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</si>
  <si>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</si>
  <si>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</si>
  <si>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</si>
  <si>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</si>
  <si>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</si>
  <si>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</si>
  <si>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</si>
  <si>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 Clinical  Psychologist</t>
  </si>
  <si>
    <t>Masters with Licensure in Related Discipline and supervising/managerial related experience</t>
  </si>
  <si>
    <t>19-3031</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</si>
  <si>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</si>
  <si>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</si>
  <si>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</si>
  <si>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</si>
  <si>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</si>
  <si>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</si>
  <si>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</si>
  <si>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</si>
  <si>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</si>
  <si>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</si>
  <si>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</si>
  <si>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</si>
  <si>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</si>
  <si>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 xml:space="preserve">Tax and Fringe  =  </t>
  </si>
  <si>
    <t>Admin Allocation</t>
  </si>
  <si>
    <t>C.257 Benchmark</t>
  </si>
  <si>
    <t>FY 22 RR</t>
  </si>
  <si>
    <t>IHS Markit, Fall 2021 Forecast Update (12/2021)</t>
  </si>
  <si>
    <t>Clinical (MA Level)</t>
  </si>
  <si>
    <t>FY20 UFR Data</t>
  </si>
  <si>
    <t>Subcontracted Direct Care Services</t>
  </si>
  <si>
    <t>FY20 UFR Data (E18 &amp;E21)</t>
  </si>
  <si>
    <t xml:space="preserve">All other expenses </t>
  </si>
  <si>
    <t xml:space="preserve">Benchmarked to FY22 (actual) Commonwealth (office of the Comptroller) T&amp;F rate, less </t>
  </si>
  <si>
    <t>Terminal leave,and  retirement - does include PFMLA</t>
  </si>
  <si>
    <t>c.257 Benchmark</t>
  </si>
  <si>
    <t>See M2020 BLS Salary Chart</t>
  </si>
  <si>
    <t>BLS M2020 benchmark</t>
  </si>
  <si>
    <t xml:space="preserve">Relief / Consult / Temp </t>
  </si>
  <si>
    <t>FY20 UFR Data (30% of Full)</t>
  </si>
  <si>
    <t>Master Lookup Data</t>
  </si>
  <si>
    <t>Utilization</t>
  </si>
  <si>
    <t>Total with CAF</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</si>
  <si>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</si>
  <si>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</si>
  <si>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</si>
  <si>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</si>
  <si>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</si>
  <si>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</si>
  <si>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</si>
  <si>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</si>
  <si>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</si>
  <si>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</si>
  <si>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</si>
  <si>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Total Occupancy</t>
  </si>
  <si>
    <t>Staff Training 204</t>
  </si>
  <si>
    <t>Sum of Actual</t>
  </si>
  <si>
    <t>Units</t>
  </si>
  <si>
    <t>FTEs</t>
  </si>
  <si>
    <t>per unit cost</t>
  </si>
  <si>
    <t>per FTE cost</t>
  </si>
  <si>
    <t>Occupancy (per unit)</t>
  </si>
  <si>
    <t>Occupancy (per unit) Lower Facility</t>
  </si>
  <si>
    <t>Staff Training (per  unit)</t>
  </si>
  <si>
    <t>Occupancy (Per unit)</t>
  </si>
  <si>
    <t>Base period = FY22Q4, Prospective: 7/1/2022 - 6/31/2024</t>
  </si>
  <si>
    <t>101 CMR 426: ACCS</t>
  </si>
  <si>
    <t>Office Space Allocation Benchmarks</t>
  </si>
  <si>
    <t>Integrated Team Benchmark FTEs</t>
  </si>
  <si>
    <t># Shared Spaces Needed</t>
  </si>
  <si>
    <t>Benchmark USF</t>
  </si>
  <si>
    <t>Total SF</t>
  </si>
  <si>
    <t>Management</t>
  </si>
  <si>
    <t xml:space="preserve">    DC III</t>
  </si>
  <si>
    <t xml:space="preserve">    Direct Care</t>
  </si>
  <si>
    <t>Total</t>
  </si>
  <si>
    <r>
      <rPr>
        <i/>
        <u/>
        <sz val="10"/>
        <rFont val="Arial"/>
        <family val="2"/>
      </rPr>
      <t>Note</t>
    </r>
    <r>
      <rPr>
        <i/>
        <sz val="10"/>
        <rFont val="Arial"/>
        <family val="2"/>
      </rPr>
      <t>:</t>
    </r>
    <r>
      <rPr>
        <sz val="10"/>
        <rFont val="Arial"/>
        <family val="2"/>
      </rPr>
      <t xml:space="preserve"> The shared space figures used above and summarized below were used because services are mostly not performed in the office and not all of the staff will be on at the same time. As a result, the shared space model below was applied.</t>
    </r>
  </si>
  <si>
    <t>Source of Usable Square Foot (USF) Benchmarks:</t>
  </si>
  <si>
    <t xml:space="preserve">Workspace Utilization and Allocation Benchmark, U.S. General Services Administration Office of Government wide Policy Office of Real Property Management Performance Measurement Division, July 1, 2012 (Still Referenced by GSA as of 6/19/2016): http://www.gsa.gov/graphics/ogp/Workspace_Utilization_Banchmark_July_2012.pdf. </t>
  </si>
  <si>
    <t>Occupancy (office space per sq ft)</t>
  </si>
  <si>
    <t>Specialty Site Supervisor</t>
  </si>
  <si>
    <t>Specialty Site Manager (LICSW)</t>
  </si>
  <si>
    <t>Clinical without Independent Licensure
Specialty Site Supervisor</t>
  </si>
  <si>
    <t>FY23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</si>
</sst>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
    <numFmt numFmtId="167" formatCode="#,##0.0_);\(#,##0.0\)"/>
    <numFmt numFmtId="168" formatCode="0.0"/>
    <numFmt numFmtId="169" formatCode="0.0%"/>
    <numFmt numFmtId="170" formatCode="\$#,##0.00"/>
    <numFmt numFmtId="171" formatCode="0.000"/>
    <numFmt numFmtId="172" formatCode="_(&quot;$&quot;* #,##0.0000_);_(&quot;$&quot;* \(#,##0.0000\);_(&quot;$&quot;* &quot;-&quot;??_);_(@_)"/>
    <numFmt numFmtId="173" formatCode="&quot;$&quot;#,##0.0000_);[Red]\(&quot;$&quot;#,##0.0000\)"/>
    <numFmt numFmtId="174" formatCode="&quot;$&quot;#,##0.00"/>
    <numFmt numFmtId="175" formatCode="\$#,##0.000"/>
    <numFmt numFmtId="176" formatCode="[$-409]mmmm\ d\,\ yyyy;@"/>
    <numFmt numFmtId="177" formatCode="_(* #,##0_);_(* \(#,##0\);_(* &quot;-&quot;??_);_(@_)"/>
  </numFmts>
  <fonts count="85">
    <font>
      <sz val="11"/>
      <color theme="1"/>
      <name val="Calibri"/>
      <family val="2"/>
      <scheme val="minor"/>
    </font>
    <font>
      <sz val="11"/>
      <color theme="1"/>
      <name val="Calibri"/>
      <family val="2"/>
      <scheme val="minor"/>
    </font>
    <font>
      <b/>
      <sz val="18"/>
      <color theme="3"/>
      <name val="Cambria"/>
      <family val="2"/>
      <scheme val="major"/>
    </font>
    <font>
      <b/>
      <sz val="11"/>
      <color theme="1"/>
      <name val="Calibri"/>
      <family val="2"/>
      <scheme val="minor"/>
    </font>
    <font>
      <b/>
      <i/>
      <sz val="11"/>
      <name val="Calibri"/>
      <family val="2"/>
    </font>
    <font>
      <b/>
      <sz val="11"/>
      <color rgb="FF000000"/>
      <name val="Calibri"/>
      <family val="2"/>
    </font>
    <font>
      <b/>
      <sz val="11"/>
      <name val="Calibri"/>
      <family val="2"/>
    </font>
    <font>
      <i/>
      <sz val="11"/>
      <color theme="1"/>
      <name val="Calibri"/>
      <family val="2"/>
      <scheme val="minor"/>
    </font>
    <font>
      <sz val="11"/>
      <name val="Calibri"/>
      <family val="2"/>
      <scheme val="minor"/>
    </font>
    <font>
      <b/>
      <sz val="11"/>
      <name val="Calibri"/>
      <family val="2"/>
      <scheme val="minor"/>
    </font>
    <font>
      <sz val="10"/>
      <name val="Arial"/>
      <family val="2"/>
    </font>
    <font>
      <b/>
      <sz val="14"/>
      <name val="Arial"/>
      <family val="2"/>
    </font>
    <font>
      <b/>
      <sz val="10"/>
      <name val="Arial"/>
      <family val="2"/>
    </font>
    <font>
      <b/>
      <sz val="12"/>
      <name val="Arial"/>
      <family val="2"/>
    </font>
    <font>
      <b/>
      <i/>
      <sz val="10"/>
      <name val="Arial"/>
      <family val="2"/>
    </font>
    <font>
      <sz val="10"/>
      <color indexed="8"/>
      <name val="Arial"/>
      <family val="2"/>
    </font>
    <font>
      <b/>
      <sz val="12"/>
      <name val="Calibri"/>
      <family val="2"/>
      <scheme val="minor"/>
    </font>
    <font>
      <sz val="12"/>
      <name val="Calibri"/>
      <family val="2"/>
      <scheme val="minor"/>
    </font>
    <font>
      <b/>
      <sz val="11"/>
      <name val="Arial"/>
      <family val="2"/>
    </font>
    <font>
      <sz val="11"/>
      <name val="Arial"/>
      <family val="2"/>
    </font>
    <font>
      <b/>
      <sz val="16"/>
      <name val="Arial"/>
      <family val="2"/>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sz val="11"/>
      <color theme="1"/>
      <name val="Calibri"/>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10"/>
      <name val="Verdana"/>
      <family val="2"/>
    </font>
    <font>
      <sz val="10"/>
      <color theme="1"/>
      <name val="Tahoma"/>
      <family val="2"/>
    </font>
    <font>
      <sz val="10"/>
      <name val="MS Sans Serif"/>
      <family val="2"/>
    </font>
    <font>
      <b/>
      <sz val="11"/>
      <color indexed="63"/>
      <name val="Calibri"/>
      <family val="2"/>
    </font>
    <font>
      <sz val="11"/>
      <color theme="1"/>
      <name val="Calibri"/>
      <family val="2"/>
      <charset val="129"/>
      <scheme val="minor"/>
    </font>
    <font>
      <b/>
      <sz val="12"/>
      <color indexed="30"/>
      <name val="Calibri"/>
      <family val="2"/>
    </font>
    <font>
      <b/>
      <sz val="18"/>
      <color indexed="56"/>
      <name val="Cambria"/>
      <family val="2"/>
    </font>
    <font>
      <b/>
      <sz val="11"/>
      <color indexed="8"/>
      <name val="Calibri"/>
      <family val="2"/>
    </font>
    <font>
      <sz val="11"/>
      <color indexed="10"/>
      <name val="Calibri"/>
      <family val="2"/>
    </font>
    <font>
      <sz val="10"/>
      <name val="Calibri"/>
      <family val="2"/>
      <scheme val="minor"/>
    </font>
    <font>
      <i/>
      <sz val="11"/>
      <name val="Calibri"/>
      <family val="2"/>
      <scheme val="minor"/>
    </font>
    <font>
      <b/>
      <i/>
      <sz val="11"/>
      <name val="Calibri"/>
      <family val="2"/>
      <scheme val="minor"/>
    </font>
    <font>
      <sz val="8"/>
      <name val="Calibri"/>
      <family val="2"/>
      <scheme val="minor"/>
    </font>
    <font>
      <b/>
      <i/>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sz val="11"/>
      <color rgb="FFFF0000"/>
      <name val="Calibri"/>
      <family val="2"/>
      <scheme val="minor"/>
    </font>
    <font>
      <b/>
      <sz val="16"/>
      <name val="Calibri"/>
      <family val="2"/>
      <scheme val="minor"/>
    </font>
    <font>
      <b/>
      <sz val="16"/>
      <color rgb="FFFF0000"/>
      <name val="Calibri"/>
      <family val="2"/>
      <scheme val="minor"/>
    </font>
    <font>
      <b/>
      <sz val="16"/>
      <color theme="1"/>
      <name val="Calibri"/>
      <family val="2"/>
      <scheme val="minor"/>
    </font>
    <font>
      <sz val="16"/>
      <color theme="1"/>
      <name val="Calibri"/>
      <family val="2"/>
      <scheme val="minor"/>
    </font>
    <font>
      <b/>
      <sz val="16"/>
      <color indexed="10"/>
      <name val="Calibri"/>
      <family val="2"/>
    </font>
    <font>
      <sz val="14"/>
      <color theme="1"/>
      <name val="Calibri"/>
      <family val="2"/>
      <scheme val="minor"/>
    </font>
    <font>
      <sz val="10"/>
      <name val="Arial"/>
    </font>
    <font>
      <b/>
      <sz val="28"/>
      <color indexed="81"/>
      <name val="Tahoma"/>
      <family val="2"/>
    </font>
    <font>
      <sz val="28"/>
      <color indexed="81"/>
      <name val="Tahoma"/>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i/>
      <sz val="10"/>
      <name val="Arial"/>
      <family val="2"/>
    </font>
    <font>
      <b/>
      <i/>
      <sz val="10"/>
      <color rgb="FFFF0000"/>
      <name val="Arial"/>
      <family val="2"/>
    </font>
    <font>
      <b/>
      <u/>
      <sz val="10"/>
      <color rgb="FFFF0000"/>
      <name val="Arial"/>
      <family val="2"/>
    </font>
    <font>
      <i/>
      <u/>
      <sz val="10"/>
      <name val="Arial"/>
      <family val="2"/>
    </font>
    <font>
      <u/>
      <sz val="11"/>
      <color theme="10"/>
      <name val="Calibri"/>
      <family val="2"/>
    </font>
  </fonts>
  <fills count="71">
    <fill>
      <patternFill patternType="none"/>
    </fill>
    <fill>
      <patternFill patternType="gray125"/>
    </fill>
    <fill>
      <patternFill patternType="solid">
        <fgColor rgb="FFFFC7CE"/>
      </patternFill>
    </fill>
    <fill>
      <patternFill patternType="solid">
        <fgColor rgb="FFFFFFCC"/>
      </patternFill>
    </fill>
    <fill>
      <patternFill patternType="solid">
        <fgColor rgb="FFFFFF00"/>
        <bgColor indexed="64"/>
      </patternFill>
    </fill>
    <fill>
      <patternFill patternType="solid">
        <fgColor theme="7" tint="0.59999389629810485"/>
        <bgColor rgb="FF000000"/>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s>
  <borders count="97">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58"/>
      </top>
      <bottom style="thin">
        <color indexed="58"/>
      </bottom>
      <diagonal/>
    </border>
    <border>
      <left/>
      <right/>
      <top style="thin">
        <color indexed="58"/>
      </top>
      <bottom style="thin">
        <color indexed="58"/>
      </bottom>
      <diagonal/>
    </border>
    <border>
      <left/>
      <right style="medium">
        <color indexed="64"/>
      </right>
      <top style="thin">
        <color indexed="58"/>
      </top>
      <bottom style="thin">
        <color indexed="58"/>
      </bottom>
      <diagonal/>
    </border>
    <border>
      <left style="medium">
        <color indexed="64"/>
      </left>
      <right/>
      <top style="thin">
        <color indexed="58"/>
      </top>
      <bottom style="medium">
        <color indexed="64"/>
      </bottom>
      <diagonal/>
    </border>
    <border>
      <left/>
      <right/>
      <top style="thin">
        <color indexed="58"/>
      </top>
      <bottom style="medium">
        <color indexed="64"/>
      </bottom>
      <diagonal/>
    </border>
    <border>
      <left/>
      <right style="medium">
        <color indexed="64"/>
      </right>
      <top style="thin">
        <color indexed="58"/>
      </top>
      <bottom style="medium">
        <color indexed="64"/>
      </bottom>
      <diagonal/>
    </border>
    <border>
      <left/>
      <right style="medium">
        <color indexed="64"/>
      </right>
      <top style="thin">
        <color indexed="64"/>
      </top>
      <bottom style="thin">
        <color indexed="64"/>
      </bottom>
      <diagonal/>
    </border>
    <border>
      <left/>
      <right/>
      <top/>
      <bottom style="thin">
        <color indexed="58"/>
      </bottom>
      <diagonal/>
    </border>
    <border>
      <left/>
      <right/>
      <top/>
      <bottom style="thin">
        <color indexed="64"/>
      </bottom>
      <diagonal/>
    </border>
    <border>
      <left style="medium">
        <color indexed="64"/>
      </left>
      <right/>
      <top style="thin">
        <color indexed="58"/>
      </top>
      <bottom/>
      <diagonal/>
    </border>
    <border>
      <left/>
      <right/>
      <top style="thin">
        <color indexed="58"/>
      </top>
      <bottom/>
      <diagonal/>
    </border>
    <border>
      <left/>
      <right style="medium">
        <color indexed="64"/>
      </right>
      <top style="thin">
        <color indexed="58"/>
      </top>
      <bottom style="thin">
        <color indexed="64"/>
      </bottom>
      <diagonal/>
    </border>
    <border>
      <left/>
      <right style="medium">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58"/>
      </top>
      <bottom style="double">
        <color indexed="58"/>
      </bottom>
      <diagonal/>
    </border>
    <border>
      <left/>
      <right/>
      <top style="thin">
        <color indexed="58"/>
      </top>
      <bottom style="double">
        <color indexed="58"/>
      </bottom>
      <diagonal/>
    </border>
    <border>
      <left/>
      <right style="medium">
        <color indexed="64"/>
      </right>
      <top style="thin">
        <color indexed="58"/>
      </top>
      <bottom style="double">
        <color indexed="58"/>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right style="medium">
        <color indexed="64"/>
      </right>
      <top style="thin">
        <color indexed="58"/>
      </top>
      <bottom/>
      <diagonal/>
    </border>
    <border>
      <left style="thin">
        <color indexed="8"/>
      </left>
      <right/>
      <top style="thin">
        <color indexed="8"/>
      </top>
      <bottom/>
      <diagonal/>
    </border>
    <border>
      <left style="thin">
        <color indexed="8"/>
      </left>
      <right/>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s>
  <cellStyleXfs count="376">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44" fontId="10" fillId="0" borderId="0" applyFont="0" applyFill="0" applyBorder="0" applyAlignment="0" applyProtection="0"/>
    <xf numFmtId="0" fontId="1" fillId="0" borderId="0"/>
    <xf numFmtId="0" fontId="10" fillId="0" borderId="0"/>
    <xf numFmtId="9" fontId="10" fillId="0" borderId="0" applyFont="0" applyFill="0" applyBorder="0" applyAlignment="0" applyProtection="0"/>
    <xf numFmtId="0" fontId="1" fillId="0" borderId="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20" borderId="0" applyNumberFormat="0" applyBorder="0" applyAlignment="0" applyProtection="0"/>
    <xf numFmtId="0" fontId="22" fillId="21"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8" borderId="0" applyNumberFormat="0" applyBorder="0" applyAlignment="0" applyProtection="0"/>
    <xf numFmtId="0" fontId="23" fillId="12" borderId="0" applyNumberFormat="0" applyBorder="0" applyAlignment="0" applyProtection="0"/>
    <xf numFmtId="0" fontId="24" fillId="2" borderId="0" applyNumberFormat="0" applyBorder="0" applyAlignment="0" applyProtection="0"/>
    <xf numFmtId="0" fontId="25" fillId="0" borderId="45" applyNumberFormat="0" applyFont="0" applyProtection="0">
      <alignment wrapText="1"/>
    </xf>
    <xf numFmtId="0" fontId="26" fillId="29" borderId="46" applyNumberFormat="0" applyAlignment="0" applyProtection="0"/>
    <xf numFmtId="0" fontId="27" fillId="30" borderId="47" applyNumberFormat="0" applyAlignment="0" applyProtection="0"/>
    <xf numFmtId="41" fontId="10"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2" fontId="10"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8"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1" fillId="0" borderId="0" applyFont="0" applyFill="0" applyBorder="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25" fillId="0" borderId="48" applyNumberFormat="0" applyProtection="0">
      <alignment wrapText="1"/>
    </xf>
    <xf numFmtId="0" fontId="30" fillId="13" borderId="0" applyNumberFormat="0" applyBorder="0" applyAlignment="0" applyProtection="0"/>
    <xf numFmtId="0" fontId="31" fillId="0" borderId="49" applyNumberFormat="0" applyProtection="0">
      <alignment wrapText="1"/>
    </xf>
    <xf numFmtId="0" fontId="32" fillId="0" borderId="50" applyNumberFormat="0" applyFill="0" applyAlignment="0" applyProtection="0"/>
    <xf numFmtId="0" fontId="33" fillId="0" borderId="51" applyNumberFormat="0" applyFill="0" applyAlignment="0" applyProtection="0"/>
    <xf numFmtId="0" fontId="34" fillId="0" borderId="52"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16" borderId="46" applyNumberFormat="0" applyAlignment="0" applyProtection="0"/>
    <xf numFmtId="0" fontId="37" fillId="0" borderId="53" applyNumberFormat="0" applyFill="0" applyAlignment="0" applyProtection="0"/>
    <xf numFmtId="0" fontId="38" fillId="31" borderId="0" applyNumberFormat="0" applyBorder="0" applyAlignment="0" applyProtection="0"/>
    <xf numFmtId="0" fontId="10" fillId="0" borderId="0"/>
    <xf numFmtId="0" fontId="1" fillId="0" borderId="0"/>
    <xf numFmtId="0" fontId="1" fillId="0" borderId="0"/>
    <xf numFmtId="0" fontId="1" fillId="0" borderId="0"/>
    <xf numFmtId="0" fontId="15" fillId="0" borderId="0"/>
    <xf numFmtId="0" fontId="1" fillId="0" borderId="0"/>
    <xf numFmtId="0" fontId="1" fillId="0" borderId="0"/>
    <xf numFmtId="0" fontId="10" fillId="0" borderId="0"/>
    <xf numFmtId="0" fontId="10" fillId="0" borderId="0"/>
    <xf numFmtId="0" fontId="10" fillId="0" borderId="0"/>
    <xf numFmtId="0" fontId="10" fillId="0" borderId="0"/>
    <xf numFmtId="0" fontId="1" fillId="0" borderId="0"/>
    <xf numFmtId="0" fontId="1" fillId="0" borderId="0"/>
    <xf numFmtId="0" fontId="19" fillId="0" borderId="0"/>
    <xf numFmtId="0" fontId="19" fillId="0" borderId="0"/>
    <xf numFmtId="0" fontId="1" fillId="0" borderId="0"/>
    <xf numFmtId="0" fontId="1" fillId="0" borderId="0"/>
    <xf numFmtId="0" fontId="10" fillId="0" borderId="0"/>
    <xf numFmtId="0" fontId="28" fillId="0" borderId="0"/>
    <xf numFmtId="0" fontId="39" fillId="0" borderId="0"/>
    <xf numFmtId="0" fontId="10" fillId="0" borderId="0"/>
    <xf numFmtId="0" fontId="10" fillId="0" borderId="0"/>
    <xf numFmtId="0" fontId="28" fillId="0" borderId="0"/>
    <xf numFmtId="0" fontId="21" fillId="0" borderId="0"/>
    <xf numFmtId="0" fontId="21" fillId="0" borderId="0"/>
    <xf numFmtId="0" fontId="1" fillId="0" borderId="0"/>
    <xf numFmtId="0" fontId="1" fillId="0" borderId="0"/>
    <xf numFmtId="0" fontId="1" fillId="0" borderId="0"/>
    <xf numFmtId="0" fontId="10" fillId="0" borderId="0"/>
    <xf numFmtId="0" fontId="40" fillId="0" borderId="0"/>
    <xf numFmtId="0" fontId="10" fillId="0" borderId="0"/>
    <xf numFmtId="0" fontId="1" fillId="0" borderId="0"/>
    <xf numFmtId="0" fontId="10" fillId="0" borderId="0"/>
    <xf numFmtId="0" fontId="15" fillId="0" borderId="0">
      <alignment vertical="top"/>
    </xf>
    <xf numFmtId="0" fontId="40" fillId="0" borderId="0"/>
    <xf numFmtId="0" fontId="1" fillId="0" borderId="0"/>
    <xf numFmtId="0" fontId="1" fillId="0" borderId="0"/>
    <xf numFmtId="0" fontId="10" fillId="0" borderId="0"/>
    <xf numFmtId="0" fontId="10" fillId="0" borderId="0"/>
    <xf numFmtId="0" fontId="28" fillId="0" borderId="0"/>
    <xf numFmtId="0" fontId="28" fillId="0" borderId="0"/>
    <xf numFmtId="0" fontId="1" fillId="0" borderId="0"/>
    <xf numFmtId="0" fontId="10" fillId="0" borderId="0"/>
    <xf numFmtId="0" fontId="28" fillId="0" borderId="0"/>
    <xf numFmtId="0" fontId="10" fillId="0" borderId="0"/>
    <xf numFmtId="0" fontId="10" fillId="0" borderId="0"/>
    <xf numFmtId="0" fontId="4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3" borderId="1" applyNumberFormat="0" applyFont="0" applyAlignment="0" applyProtection="0"/>
    <xf numFmtId="0" fontId="10" fillId="32" borderId="54" applyNumberFormat="0" applyFont="0" applyAlignment="0" applyProtection="0"/>
    <xf numFmtId="0" fontId="42" fillId="29" borderId="55" applyNumberFormat="0" applyAlignment="0" applyProtection="0"/>
    <xf numFmtId="0" fontId="31" fillId="0" borderId="56" applyNumberFormat="0" applyProtection="0">
      <alignment wrapText="1"/>
    </xf>
    <xf numFmtId="9" fontId="2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0" fillId="0" borderId="0" applyFont="0" applyFill="0" applyBorder="0" applyAlignment="0" applyProtection="0"/>
    <xf numFmtId="9" fontId="4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4" fillId="0" borderId="0" applyNumberFormat="0" applyProtection="0">
      <alignment horizontal="left"/>
    </xf>
    <xf numFmtId="0" fontId="2" fillId="0" borderId="0" applyNumberFormat="0" applyFill="0" applyBorder="0" applyAlignment="0" applyProtection="0"/>
    <xf numFmtId="0" fontId="45" fillId="0" borderId="0" applyNumberFormat="0" applyFill="0" applyBorder="0" applyAlignment="0" applyProtection="0"/>
    <xf numFmtId="0" fontId="46" fillId="0" borderId="57" applyNumberFormat="0" applyFill="0" applyAlignment="0" applyProtection="0"/>
    <xf numFmtId="0" fontId="47" fillId="0" borderId="0" applyNumberForma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 fillId="0" borderId="0"/>
    <xf numFmtId="0" fontId="10" fillId="0" borderId="0"/>
    <xf numFmtId="0" fontId="64" fillId="0" borderId="0"/>
    <xf numFmtId="0" fontId="1" fillId="0" borderId="0"/>
    <xf numFmtId="0" fontId="10" fillId="0" borderId="0"/>
    <xf numFmtId="0" fontId="2" fillId="0" borderId="0" applyNumberFormat="0" applyFill="0" applyBorder="0" applyAlignment="0" applyProtection="0"/>
    <xf numFmtId="0" fontId="67" fillId="0" borderId="74" applyNumberFormat="0" applyFill="0" applyAlignment="0" applyProtection="0"/>
    <xf numFmtId="0" fontId="68" fillId="0" borderId="75" applyNumberFormat="0" applyFill="0" applyAlignment="0" applyProtection="0"/>
    <xf numFmtId="0" fontId="69" fillId="0" borderId="76" applyNumberFormat="0" applyFill="0" applyAlignment="0" applyProtection="0"/>
    <xf numFmtId="0" fontId="69" fillId="0" borderId="0" applyNumberFormat="0" applyFill="0" applyBorder="0" applyAlignment="0" applyProtection="0"/>
    <xf numFmtId="0" fontId="70" fillId="41" borderId="0" applyNumberFormat="0" applyBorder="0" applyAlignment="0" applyProtection="0"/>
    <xf numFmtId="0" fontId="71" fillId="2" borderId="0" applyNumberFormat="0" applyBorder="0" applyAlignment="0" applyProtection="0"/>
    <xf numFmtId="0" fontId="72" fillId="42" borderId="0" applyNumberFormat="0" applyBorder="0" applyAlignment="0" applyProtection="0"/>
    <xf numFmtId="0" fontId="73" fillId="43" borderId="77" applyNumberFormat="0" applyAlignment="0" applyProtection="0"/>
    <xf numFmtId="0" fontId="74" fillId="44" borderId="78" applyNumberFormat="0" applyAlignment="0" applyProtection="0"/>
    <xf numFmtId="0" fontId="75" fillId="44" borderId="77" applyNumberFormat="0" applyAlignment="0" applyProtection="0"/>
    <xf numFmtId="0" fontId="76" fillId="0" borderId="79" applyNumberFormat="0" applyFill="0" applyAlignment="0" applyProtection="0"/>
    <xf numFmtId="0" fontId="77" fillId="45" borderId="80" applyNumberFormat="0" applyAlignment="0" applyProtection="0"/>
    <xf numFmtId="0" fontId="57" fillId="0" borderId="0" applyNumberFormat="0" applyFill="0" applyBorder="0" applyAlignment="0" applyProtection="0"/>
    <xf numFmtId="0" fontId="1" fillId="3" borderId="1" applyNumberFormat="0" applyFont="0" applyAlignment="0" applyProtection="0"/>
    <xf numFmtId="0" fontId="78" fillId="0" borderId="0" applyNumberFormat="0" applyFill="0" applyBorder="0" applyAlignment="0" applyProtection="0"/>
    <xf numFmtId="0" fontId="3" fillId="0" borderId="81" applyNumberFormat="0" applyFill="0" applyAlignment="0" applyProtection="0"/>
    <xf numFmtId="0" fontId="79"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79" fillId="49" borderId="0" applyNumberFormat="0" applyBorder="0" applyAlignment="0" applyProtection="0"/>
    <xf numFmtId="0" fontId="79"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79" fillId="53" borderId="0" applyNumberFormat="0" applyBorder="0" applyAlignment="0" applyProtection="0"/>
    <xf numFmtId="0" fontId="79"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79" fillId="57" borderId="0" applyNumberFormat="0" applyBorder="0" applyAlignment="0" applyProtection="0"/>
    <xf numFmtId="0" fontId="79"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79" fillId="61" borderId="0" applyNumberFormat="0" applyBorder="0" applyAlignment="0" applyProtection="0"/>
    <xf numFmtId="0" fontId="79"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79" fillId="65" borderId="0" applyNumberFormat="0" applyBorder="0" applyAlignment="0" applyProtection="0"/>
    <xf numFmtId="0" fontId="79"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79" fillId="69" borderId="0" applyNumberFormat="0" applyBorder="0" applyAlignment="0" applyProtection="0"/>
    <xf numFmtId="0" fontId="39" fillId="0" borderId="0"/>
    <xf numFmtId="0" fontId="28" fillId="0" borderId="0"/>
    <xf numFmtId="0" fontId="28" fillId="0" borderId="0"/>
    <xf numFmtId="43" fontId="1" fillId="0" borderId="0" applyFont="0" applyFill="0" applyBorder="0" applyAlignment="0" applyProtection="0"/>
    <xf numFmtId="43" fontId="2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 fillId="0" borderId="0"/>
    <xf numFmtId="9" fontId="2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6" fillId="29" borderId="46" applyNumberFormat="0" applyAlignment="0" applyProtection="0"/>
    <xf numFmtId="0" fontId="26" fillId="29" borderId="46"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78" fillId="0" borderId="0" applyNumberFormat="0" applyFill="0" applyBorder="0" applyAlignment="0" applyProtection="0"/>
    <xf numFmtId="0" fontId="29" fillId="0" borderId="0" applyNumberFormat="0" applyFill="0" applyBorder="0" applyAlignment="0" applyProtection="0"/>
    <xf numFmtId="0" fontId="67" fillId="0" borderId="74" applyNumberFormat="0" applyFill="0" applyAlignment="0" applyProtection="0"/>
    <xf numFmtId="0" fontId="32" fillId="0" borderId="50" applyNumberFormat="0" applyFill="0" applyAlignment="0" applyProtection="0"/>
    <xf numFmtId="0" fontId="68" fillId="0" borderId="75" applyNumberFormat="0" applyFill="0" applyAlignment="0" applyProtection="0"/>
    <xf numFmtId="0" fontId="33" fillId="0" borderId="51" applyNumberFormat="0" applyFill="0" applyAlignment="0" applyProtection="0"/>
    <xf numFmtId="0" fontId="69" fillId="0" borderId="76" applyNumberFormat="0" applyFill="0" applyAlignment="0" applyProtection="0"/>
    <xf numFmtId="0" fontId="34" fillId="0" borderId="52" applyNumberFormat="0" applyFill="0" applyAlignment="0" applyProtection="0"/>
    <xf numFmtId="0" fontId="69" fillId="0" borderId="0" applyNumberFormat="0" applyFill="0" applyBorder="0" applyAlignment="0" applyProtection="0"/>
    <xf numFmtId="0" fontId="34" fillId="0" borderId="0" applyNumberFormat="0" applyFill="0" applyBorder="0" applyAlignment="0" applyProtection="0"/>
    <xf numFmtId="0" fontId="36" fillId="16" borderId="46" applyNumberFormat="0" applyAlignment="0" applyProtection="0"/>
    <xf numFmtId="0" fontId="36" fillId="16" borderId="46" applyNumberFormat="0" applyAlignment="0" applyProtection="0"/>
    <xf numFmtId="0" fontId="76" fillId="0" borderId="79" applyNumberFormat="0" applyFill="0" applyAlignment="0" applyProtection="0"/>
    <xf numFmtId="0" fontId="37" fillId="0" borderId="53" applyNumberFormat="0" applyFill="0" applyAlignment="0" applyProtection="0"/>
    <xf numFmtId="0" fontId="21" fillId="0" borderId="0"/>
    <xf numFmtId="0" fontId="40" fillId="0" borderId="0"/>
    <xf numFmtId="0" fontId="1" fillId="0" borderId="0"/>
    <xf numFmtId="0" fontId="1" fillId="0" borderId="0"/>
    <xf numFmtId="0" fontId="1" fillId="0" borderId="0"/>
    <xf numFmtId="0" fontId="1" fillId="0" borderId="0"/>
    <xf numFmtId="0" fontId="10" fillId="0" borderId="0"/>
    <xf numFmtId="0" fontId="10" fillId="32" borderId="54" applyNumberFormat="0" applyFont="0" applyAlignment="0" applyProtection="0"/>
    <xf numFmtId="0" fontId="42" fillId="29" borderId="55" applyNumberFormat="0" applyAlignment="0" applyProtection="0"/>
    <xf numFmtId="0" fontId="42" fillId="29" borderId="55" applyNumberFormat="0" applyAlignment="0" applyProtection="0"/>
    <xf numFmtId="9" fontId="2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5" fillId="0" borderId="0" applyNumberFormat="0" applyFill="0" applyBorder="0" applyAlignment="0" applyProtection="0"/>
    <xf numFmtId="0" fontId="3" fillId="0" borderId="81" applyNumberFormat="0" applyFill="0" applyAlignment="0" applyProtection="0"/>
    <xf numFmtId="0" fontId="46" fillId="0" borderId="57" applyNumberFormat="0" applyFill="0" applyAlignment="0" applyProtection="0"/>
    <xf numFmtId="0" fontId="57" fillId="0" borderId="0" applyNumberFormat="0" applyFill="0" applyBorder="0" applyAlignment="0" applyProtection="0"/>
    <xf numFmtId="0" fontId="47" fillId="0" borderId="0" applyNumberForma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8" fillId="0" borderId="0"/>
    <xf numFmtId="0" fontId="10" fillId="0" borderId="0"/>
    <xf numFmtId="0" fontId="84" fillId="0" borderId="0" applyNumberFormat="0" applyFill="0" applyBorder="0" applyAlignment="0" applyProtection="0"/>
  </cellStyleXfs>
  <cellXfs count="677">
    <xf numFmtId="0" fontId="0" fillId="0" borderId="0" xfId="0"/>
    <xf numFmtId="10" fontId="0" fillId="0" borderId="0" xfId="2" applyNumberFormat="1" applyFont="1"/>
    <xf numFmtId="0" fontId="0" fillId="0" borderId="5" xfId="0" applyBorder="1"/>
    <xf numFmtId="0" fontId="0" fillId="0" borderId="8" xfId="0" applyBorder="1"/>
    <xf numFmtId="0" fontId="0" fillId="0" borderId="10" xfId="0" applyFill="1" applyBorder="1"/>
    <xf numFmtId="0" fontId="5" fillId="0" borderId="11" xfId="0" applyFont="1" applyFill="1" applyBorder="1" applyAlignment="1">
      <alignment horizontal="center"/>
    </xf>
    <xf numFmtId="0" fontId="6" fillId="0" borderId="12" xfId="0" applyFont="1" applyFill="1" applyBorder="1" applyAlignment="1">
      <alignment horizontal="center" vertical="center"/>
    </xf>
    <xf numFmtId="0" fontId="7" fillId="6" borderId="5" xfId="0" applyFont="1" applyFill="1" applyBorder="1"/>
    <xf numFmtId="165" fontId="0" fillId="6" borderId="13" xfId="1" applyNumberFormat="1" applyFont="1" applyFill="1" applyBorder="1"/>
    <xf numFmtId="165" fontId="0" fillId="6" borderId="14" xfId="1" applyNumberFormat="1" applyFont="1" applyFill="1" applyBorder="1"/>
    <xf numFmtId="0" fontId="5" fillId="6" borderId="5" xfId="0" applyFont="1" applyFill="1" applyBorder="1" applyAlignment="1">
      <alignment horizontal="center"/>
    </xf>
    <xf numFmtId="0" fontId="0" fillId="6" borderId="15" xfId="0" applyFill="1" applyBorder="1"/>
    <xf numFmtId="0" fontId="0" fillId="6" borderId="6" xfId="0" applyFill="1" applyBorder="1"/>
    <xf numFmtId="10" fontId="0" fillId="0" borderId="0" xfId="2" applyNumberFormat="1" applyFont="1" applyBorder="1" applyAlignment="1">
      <alignment horizontal="center"/>
    </xf>
    <xf numFmtId="165" fontId="0" fillId="0" borderId="6" xfId="0" applyNumberFormat="1" applyBorder="1"/>
    <xf numFmtId="166" fontId="8" fillId="6" borderId="5" xfId="0" applyNumberFormat="1" applyFont="1" applyFill="1" applyBorder="1"/>
    <xf numFmtId="165" fontId="8" fillId="6" borderId="15" xfId="1" applyNumberFormat="1" applyFont="1" applyFill="1" applyBorder="1"/>
    <xf numFmtId="0" fontId="0" fillId="6" borderId="6" xfId="0" applyFont="1" applyFill="1" applyBorder="1"/>
    <xf numFmtId="165" fontId="0" fillId="0" borderId="16" xfId="0" applyNumberFormat="1" applyBorder="1"/>
    <xf numFmtId="0" fontId="8" fillId="6" borderId="5" xfId="0" applyFont="1" applyFill="1" applyBorder="1"/>
    <xf numFmtId="10" fontId="8" fillId="6" borderId="15" xfId="0" applyNumberFormat="1" applyFont="1" applyFill="1" applyBorder="1" applyAlignment="1">
      <alignment horizontal="right"/>
    </xf>
    <xf numFmtId="0" fontId="0" fillId="0" borderId="0" xfId="0" applyBorder="1" applyAlignment="1">
      <alignment horizontal="center"/>
    </xf>
    <xf numFmtId="10" fontId="8" fillId="6" borderId="15" xfId="2" applyNumberFormat="1" applyFont="1" applyFill="1" applyBorder="1"/>
    <xf numFmtId="0" fontId="8" fillId="6" borderId="7" xfId="0" applyFont="1" applyFill="1" applyBorder="1"/>
    <xf numFmtId="10" fontId="3" fillId="6" borderId="17" xfId="0" applyNumberFormat="1" applyFont="1" applyFill="1" applyBorder="1"/>
    <xf numFmtId="0" fontId="0" fillId="6" borderId="9" xfId="0" applyFill="1" applyBorder="1"/>
    <xf numFmtId="0" fontId="0" fillId="0" borderId="2" xfId="0" applyBorder="1"/>
    <xf numFmtId="0" fontId="0" fillId="0" borderId="3" xfId="0" applyBorder="1"/>
    <xf numFmtId="165" fontId="3" fillId="0" borderId="4" xfId="0" applyNumberFormat="1" applyFont="1" applyBorder="1"/>
    <xf numFmtId="0" fontId="7" fillId="6" borderId="2" xfId="0" applyFont="1" applyFill="1" applyBorder="1"/>
    <xf numFmtId="165" fontId="3" fillId="0" borderId="9" xfId="0" applyNumberFormat="1" applyFont="1" applyBorder="1"/>
    <xf numFmtId="0" fontId="8" fillId="6" borderId="0" xfId="0" applyFont="1" applyFill="1" applyBorder="1"/>
    <xf numFmtId="44" fontId="0" fillId="0" borderId="0" xfId="1" applyFont="1"/>
    <xf numFmtId="0" fontId="12" fillId="0" borderId="5" xfId="3" applyFont="1" applyFill="1" applyBorder="1" applyAlignment="1">
      <alignment horizontal="right"/>
    </xf>
    <xf numFmtId="166" fontId="12" fillId="0" borderId="0" xfId="3" applyNumberFormat="1" applyFont="1" applyFill="1" applyBorder="1" applyAlignment="1">
      <alignment horizontal="center"/>
    </xf>
    <xf numFmtId="3" fontId="12" fillId="0" borderId="6" xfId="3" applyNumberFormat="1" applyFont="1" applyFill="1" applyBorder="1"/>
    <xf numFmtId="166" fontId="10" fillId="0" borderId="6" xfId="3" applyNumberFormat="1" applyFont="1" applyFill="1" applyBorder="1"/>
    <xf numFmtId="0" fontId="12" fillId="0" borderId="22" xfId="3" applyFont="1" applyFill="1" applyBorder="1"/>
    <xf numFmtId="0" fontId="12" fillId="0" borderId="23" xfId="3" applyFont="1" applyFill="1" applyBorder="1" applyAlignment="1">
      <alignment horizontal="center"/>
    </xf>
    <xf numFmtId="2" fontId="12" fillId="0" borderId="23" xfId="3" applyNumberFormat="1" applyFont="1" applyFill="1" applyBorder="1" applyAlignment="1">
      <alignment horizontal="center"/>
    </xf>
    <xf numFmtId="166" fontId="12" fillId="0" borderId="24" xfId="3" applyNumberFormat="1" applyFont="1" applyFill="1" applyBorder="1"/>
    <xf numFmtId="0" fontId="12" fillId="0" borderId="0" xfId="3" applyFont="1" applyFill="1" applyBorder="1" applyAlignment="1">
      <alignment horizontal="center"/>
    </xf>
    <xf numFmtId="2" fontId="12" fillId="0" borderId="0" xfId="3" applyNumberFormat="1" applyFont="1" applyFill="1" applyBorder="1" applyAlignment="1">
      <alignment horizontal="center"/>
    </xf>
    <xf numFmtId="166" fontId="12" fillId="0" borderId="6" xfId="3" applyNumberFormat="1" applyFont="1" applyFill="1" applyBorder="1"/>
    <xf numFmtId="0" fontId="10" fillId="0" borderId="5" xfId="3" applyFont="1" applyFill="1" applyBorder="1"/>
    <xf numFmtId="0" fontId="12" fillId="0" borderId="5" xfId="3" applyFont="1" applyFill="1" applyBorder="1"/>
    <xf numFmtId="169" fontId="10" fillId="0" borderId="0" xfId="3" applyNumberFormat="1" applyFont="1" applyFill="1" applyBorder="1" applyAlignment="1">
      <alignment horizontal="center"/>
    </xf>
    <xf numFmtId="1" fontId="12" fillId="0" borderId="0" xfId="3" applyNumberFormat="1" applyFont="1" applyFill="1" applyBorder="1" applyAlignment="1">
      <alignment horizontal="center"/>
    </xf>
    <xf numFmtId="169" fontId="12" fillId="0" borderId="23" xfId="3" applyNumberFormat="1" applyFont="1" applyFill="1" applyBorder="1" applyAlignment="1">
      <alignment horizontal="center"/>
    </xf>
    <xf numFmtId="0" fontId="10" fillId="0" borderId="0" xfId="3" applyFont="1" applyFill="1" applyBorder="1" applyAlignment="1">
      <alignment horizontal="center"/>
    </xf>
    <xf numFmtId="0" fontId="17" fillId="0" borderId="6" xfId="0" applyFont="1" applyFill="1" applyBorder="1" applyAlignment="1">
      <alignment horizontal="center"/>
    </xf>
    <xf numFmtId="0" fontId="10" fillId="0" borderId="5" xfId="3" applyFont="1" applyFill="1" applyBorder="1" applyAlignment="1">
      <alignment horizontal="right"/>
    </xf>
    <xf numFmtId="166" fontId="12" fillId="0" borderId="40" xfId="3" applyNumberFormat="1" applyFont="1" applyFill="1" applyBorder="1"/>
    <xf numFmtId="0" fontId="12" fillId="0" borderId="0" xfId="3" applyFont="1" applyFill="1" applyBorder="1" applyAlignment="1"/>
    <xf numFmtId="10" fontId="12" fillId="0" borderId="0" xfId="2" applyNumberFormat="1" applyFont="1" applyFill="1" applyBorder="1" applyAlignment="1">
      <alignment horizontal="center"/>
    </xf>
    <xf numFmtId="2" fontId="12" fillId="0" borderId="0" xfId="3" applyNumberFormat="1" applyFont="1" applyFill="1" applyBorder="1" applyAlignment="1"/>
    <xf numFmtId="166" fontId="12" fillId="0" borderId="41" xfId="3" applyNumberFormat="1" applyFont="1" applyFill="1" applyBorder="1"/>
    <xf numFmtId="0" fontId="18" fillId="0" borderId="10" xfId="0" applyFont="1" applyFill="1" applyBorder="1" applyAlignment="1"/>
    <xf numFmtId="0" fontId="19" fillId="0" borderId="30" xfId="0" applyFont="1" applyFill="1" applyBorder="1" applyAlignment="1"/>
    <xf numFmtId="9" fontId="18" fillId="0" borderId="30" xfId="0" applyNumberFormat="1" applyFont="1" applyFill="1" applyBorder="1" applyAlignment="1">
      <alignment horizontal="center"/>
    </xf>
    <xf numFmtId="170" fontId="11" fillId="4" borderId="44" xfId="3" applyNumberFormat="1" applyFont="1" applyFill="1" applyBorder="1"/>
    <xf numFmtId="0" fontId="19" fillId="0" borderId="8" xfId="0" applyFont="1" applyFill="1" applyBorder="1" applyAlignment="1"/>
    <xf numFmtId="166" fontId="10" fillId="0" borderId="0" xfId="3" applyNumberFormat="1" applyFont="1" applyFill="1" applyBorder="1"/>
    <xf numFmtId="175" fontId="12" fillId="0" borderId="0" xfId="6" applyNumberFormat="1" applyFont="1" applyFill="1" applyBorder="1"/>
    <xf numFmtId="167" fontId="10" fillId="0" borderId="0" xfId="4" quotePrefix="1" applyNumberFormat="1" applyFont="1" applyFill="1" applyBorder="1" applyAlignment="1">
      <alignment horizontal="center"/>
    </xf>
    <xf numFmtId="166" fontId="10" fillId="0" borderId="0" xfId="3" applyNumberFormat="1" applyFont="1" applyFill="1" applyBorder="1" applyAlignment="1">
      <alignment horizontal="center"/>
    </xf>
    <xf numFmtId="2" fontId="10" fillId="0" borderId="0" xfId="3" applyNumberFormat="1" applyFont="1" applyFill="1" applyBorder="1" applyAlignment="1">
      <alignment horizontal="center"/>
    </xf>
    <xf numFmtId="0" fontId="8" fillId="0" borderId="0" xfId="0" applyFont="1" applyFill="1"/>
    <xf numFmtId="39" fontId="10" fillId="0" borderId="0" xfId="4" quotePrefix="1" applyNumberFormat="1" applyFont="1" applyFill="1" applyBorder="1" applyAlignment="1">
      <alignment horizontal="center"/>
    </xf>
    <xf numFmtId="10" fontId="10" fillId="0" borderId="0" xfId="3" applyNumberFormat="1" applyFont="1" applyFill="1" applyBorder="1" applyAlignment="1">
      <alignment horizontal="center"/>
    </xf>
    <xf numFmtId="1" fontId="10" fillId="0" borderId="0" xfId="3" applyNumberFormat="1" applyFont="1" applyFill="1" applyBorder="1" applyAlignment="1">
      <alignment horizontal="center"/>
    </xf>
    <xf numFmtId="0" fontId="18" fillId="0" borderId="0" xfId="0" applyFont="1" applyFill="1" applyBorder="1" applyAlignment="1"/>
    <xf numFmtId="0" fontId="19" fillId="0" borderId="0" xfId="0" applyFont="1" applyFill="1" applyBorder="1" applyAlignment="1"/>
    <xf numFmtId="166" fontId="12" fillId="0" borderId="0" xfId="3" applyNumberFormat="1" applyFont="1" applyFill="1" applyBorder="1" applyAlignment="1"/>
    <xf numFmtId="0" fontId="8" fillId="0" borderId="0" xfId="0" applyFont="1" applyFill="1" applyBorder="1" applyAlignment="1">
      <alignment horizontal="center"/>
    </xf>
    <xf numFmtId="0" fontId="8" fillId="0" borderId="5" xfId="0" applyFont="1" applyFill="1" applyBorder="1"/>
    <xf numFmtId="10" fontId="8" fillId="0" borderId="0" xfId="0" applyNumberFormat="1" applyFont="1" applyFill="1" applyBorder="1" applyAlignment="1">
      <alignment horizontal="center"/>
    </xf>
    <xf numFmtId="10" fontId="18" fillId="0" borderId="0" xfId="0" applyNumberFormat="1" applyFont="1" applyFill="1" applyBorder="1" applyAlignment="1">
      <alignment horizontal="center"/>
    </xf>
    <xf numFmtId="165" fontId="9" fillId="0" borderId="15" xfId="1" applyNumberFormat="1" applyFont="1" applyFill="1" applyBorder="1"/>
    <xf numFmtId="10" fontId="9" fillId="0" borderId="15" xfId="0" applyNumberFormat="1" applyFont="1" applyFill="1" applyBorder="1" applyAlignment="1">
      <alignment horizontal="right"/>
    </xf>
    <xf numFmtId="10" fontId="9" fillId="0" borderId="15" xfId="2" applyNumberFormat="1" applyFont="1" applyFill="1" applyBorder="1"/>
    <xf numFmtId="10" fontId="3" fillId="0" borderId="17" xfId="0" applyNumberFormat="1" applyFont="1" applyFill="1" applyBorder="1"/>
    <xf numFmtId="0" fontId="8" fillId="0" borderId="0" xfId="0" applyFont="1"/>
    <xf numFmtId="16" fontId="12" fillId="0" borderId="0" xfId="3" quotePrefix="1" applyNumberFormat="1" applyFont="1" applyFill="1" applyBorder="1" applyAlignment="1">
      <alignment horizontal="center"/>
    </xf>
    <xf numFmtId="0" fontId="8" fillId="0" borderId="0" xfId="0" applyFont="1" applyFill="1" applyAlignment="1">
      <alignment vertical="center"/>
    </xf>
    <xf numFmtId="0" fontId="8" fillId="0" borderId="0" xfId="0" applyFont="1" applyBorder="1"/>
    <xf numFmtId="0" fontId="49" fillId="0" borderId="0" xfId="0" applyFont="1" applyFill="1"/>
    <xf numFmtId="0" fontId="16" fillId="0" borderId="5" xfId="0" applyFont="1" applyFill="1" applyBorder="1" applyAlignment="1">
      <alignment horizontal="left"/>
    </xf>
    <xf numFmtId="0" fontId="17" fillId="0" borderId="5" xfId="0" applyFont="1" applyFill="1" applyBorder="1" applyAlignment="1">
      <alignment horizontal="left"/>
    </xf>
    <xf numFmtId="0" fontId="17" fillId="0" borderId="0" xfId="0" applyFont="1" applyFill="1" applyBorder="1" applyAlignment="1">
      <alignment horizontal="left"/>
    </xf>
    <xf numFmtId="0" fontId="8" fillId="0" borderId="0" xfId="0" applyFont="1" applyFill="1" applyBorder="1"/>
    <xf numFmtId="0" fontId="18" fillId="0" borderId="5" xfId="0" applyFont="1" applyFill="1" applyBorder="1" applyAlignment="1"/>
    <xf numFmtId="0" fontId="8" fillId="0" borderId="0" xfId="0" applyFont="1" applyAlignment="1">
      <alignment horizontal="center"/>
    </xf>
    <xf numFmtId="0" fontId="17" fillId="0" borderId="13" xfId="0" applyFont="1" applyBorder="1"/>
    <xf numFmtId="0" fontId="16" fillId="0" borderId="13" xfId="0" applyFont="1" applyBorder="1" applyAlignment="1">
      <alignment horizontal="center"/>
    </xf>
    <xf numFmtId="0" fontId="17" fillId="0" borderId="14" xfId="0" applyFont="1" applyBorder="1" applyAlignment="1">
      <alignment horizontal="center"/>
    </xf>
    <xf numFmtId="0" fontId="9" fillId="0" borderId="0" xfId="0" applyFont="1"/>
    <xf numFmtId="0" fontId="9" fillId="0" borderId="0" xfId="0" applyFont="1" applyFill="1"/>
    <xf numFmtId="0" fontId="18" fillId="0" borderId="7" xfId="0" applyFont="1" applyBorder="1" applyAlignment="1"/>
    <xf numFmtId="10" fontId="18" fillId="0" borderId="8" xfId="2" applyNumberFormat="1" applyFont="1" applyBorder="1" applyAlignment="1">
      <alignment horizontal="center"/>
    </xf>
    <xf numFmtId="8" fontId="8" fillId="0" borderId="0" xfId="0" applyNumberFormat="1" applyFont="1"/>
    <xf numFmtId="10" fontId="8" fillId="0" borderId="0" xfId="2" applyNumberFormat="1" applyFont="1"/>
    <xf numFmtId="166" fontId="8" fillId="0" borderId="0" xfId="0" applyNumberFormat="1" applyFont="1"/>
    <xf numFmtId="174" fontId="8" fillId="0" borderId="0" xfId="0" applyNumberFormat="1" applyFont="1"/>
    <xf numFmtId="0" fontId="8" fillId="0" borderId="0" xfId="0" applyFont="1" applyFill="1" applyAlignment="1">
      <alignment horizontal="center"/>
    </xf>
    <xf numFmtId="0" fontId="17" fillId="0" borderId="18" xfId="0" applyFont="1" applyBorder="1"/>
    <xf numFmtId="0" fontId="12" fillId="0" borderId="19" xfId="3" applyFont="1" applyFill="1" applyBorder="1" applyAlignment="1">
      <alignment horizontal="center"/>
    </xf>
    <xf numFmtId="0" fontId="12" fillId="0" borderId="20" xfId="3" applyFont="1" applyFill="1" applyBorder="1" applyAlignment="1">
      <alignment horizontal="center" wrapText="1"/>
    </xf>
    <xf numFmtId="166" fontId="12" fillId="0" borderId="20" xfId="3" applyNumberFormat="1" applyFont="1" applyFill="1" applyBorder="1" applyAlignment="1">
      <alignment horizontal="center"/>
    </xf>
    <xf numFmtId="1" fontId="12" fillId="0" borderId="20" xfId="3" applyNumberFormat="1" applyFont="1" applyFill="1" applyBorder="1" applyAlignment="1">
      <alignment horizontal="center"/>
    </xf>
    <xf numFmtId="166" fontId="12" fillId="0" borderId="21" xfId="3" applyNumberFormat="1" applyFont="1" applyFill="1" applyBorder="1" applyAlignment="1">
      <alignment horizontal="center"/>
    </xf>
    <xf numFmtId="166" fontId="10" fillId="0" borderId="5" xfId="3" applyNumberFormat="1" applyFont="1" applyFill="1" applyBorder="1" applyAlignment="1">
      <alignment horizontal="right"/>
    </xf>
    <xf numFmtId="49" fontId="17" fillId="0" borderId="6" xfId="0" applyNumberFormat="1" applyFont="1" applyFill="1" applyBorder="1" applyAlignment="1">
      <alignment horizontal="center"/>
    </xf>
    <xf numFmtId="49" fontId="16" fillId="0" borderId="6" xfId="0" applyNumberFormat="1" applyFont="1" applyFill="1" applyBorder="1" applyAlignment="1">
      <alignment horizontal="center"/>
    </xf>
    <xf numFmtId="49" fontId="17" fillId="0" borderId="6" xfId="0" applyNumberFormat="1" applyFont="1" applyBorder="1" applyAlignment="1">
      <alignment horizontal="center"/>
    </xf>
    <xf numFmtId="0" fontId="12" fillId="0" borderId="39" xfId="3" applyFont="1" applyFill="1" applyBorder="1" applyAlignment="1">
      <alignment horizontal="center"/>
    </xf>
    <xf numFmtId="166" fontId="12" fillId="0" borderId="39" xfId="3" applyNumberFormat="1" applyFont="1" applyFill="1" applyBorder="1" applyAlignment="1">
      <alignment horizontal="center"/>
    </xf>
    <xf numFmtId="2" fontId="12" fillId="0" borderId="39" xfId="3" applyNumberFormat="1" applyFont="1" applyFill="1" applyBorder="1" applyAlignment="1">
      <alignment horizontal="center"/>
    </xf>
    <xf numFmtId="0" fontId="12" fillId="0" borderId="42" xfId="3" applyFont="1" applyFill="1" applyBorder="1"/>
    <xf numFmtId="0" fontId="12" fillId="0" borderId="43" xfId="3" applyFont="1" applyFill="1" applyBorder="1" applyAlignment="1">
      <alignment horizontal="center"/>
    </xf>
    <xf numFmtId="9" fontId="12" fillId="0" borderId="8" xfId="2" applyFont="1" applyFill="1" applyBorder="1" applyAlignment="1">
      <alignment horizontal="center"/>
    </xf>
    <xf numFmtId="2" fontId="12" fillId="0" borderId="43" xfId="3" applyNumberFormat="1" applyFont="1" applyFill="1" applyBorder="1" applyAlignment="1">
      <alignment horizontal="center"/>
    </xf>
    <xf numFmtId="0" fontId="10" fillId="0" borderId="0" xfId="3" applyFont="1" applyBorder="1"/>
    <xf numFmtId="0" fontId="10" fillId="0" borderId="0" xfId="3" applyFont="1" applyBorder="1" applyAlignment="1">
      <alignment horizontal="center"/>
    </xf>
    <xf numFmtId="8" fontId="8" fillId="0" borderId="0" xfId="0" applyNumberFormat="1" applyFont="1" applyFill="1"/>
    <xf numFmtId="170" fontId="8" fillId="0" borderId="0" xfId="0" applyNumberFormat="1" applyFont="1"/>
    <xf numFmtId="0" fontId="8" fillId="0" borderId="0" xfId="0" applyFont="1" applyFill="1" applyBorder="1" applyAlignment="1">
      <alignment horizontal="right"/>
    </xf>
    <xf numFmtId="10" fontId="8" fillId="0" borderId="0" xfId="2" applyNumberFormat="1" applyFont="1" applyFill="1" applyBorder="1"/>
    <xf numFmtId="8" fontId="8" fillId="0" borderId="0" xfId="0" applyNumberFormat="1" applyFont="1" applyFill="1" applyBorder="1" applyAlignment="1">
      <alignment horizontal="center"/>
    </xf>
    <xf numFmtId="8" fontId="50" fillId="0" borderId="0" xfId="0" applyNumberFormat="1" applyFont="1" applyFill="1" applyBorder="1" applyAlignment="1">
      <alignment horizontal="center"/>
    </xf>
    <xf numFmtId="0" fontId="12" fillId="0" borderId="0" xfId="0" applyFont="1" applyFill="1" applyBorder="1" applyAlignment="1"/>
    <xf numFmtId="49" fontId="17" fillId="0" borderId="9" xfId="0" applyNumberFormat="1" applyFont="1" applyBorder="1" applyAlignment="1">
      <alignment horizontal="center"/>
    </xf>
    <xf numFmtId="170" fontId="12" fillId="0" borderId="0" xfId="3" applyNumberFormat="1" applyFont="1" applyFill="1" applyBorder="1" applyAlignment="1"/>
    <xf numFmtId="49" fontId="17" fillId="0" borderId="0" xfId="0" applyNumberFormat="1" applyFont="1" applyBorder="1" applyAlignment="1">
      <alignment horizontal="center"/>
    </xf>
    <xf numFmtId="9" fontId="18" fillId="0" borderId="0" xfId="0" applyNumberFormat="1" applyFont="1" applyFill="1" applyBorder="1" applyAlignment="1">
      <alignment horizontal="center"/>
    </xf>
    <xf numFmtId="0" fontId="10" fillId="0" borderId="0" xfId="3" applyFont="1" applyFill="1" applyBorder="1" applyAlignment="1"/>
    <xf numFmtId="0" fontId="16" fillId="0" borderId="35" xfId="0" applyFont="1" applyFill="1" applyBorder="1" applyAlignment="1">
      <alignment horizontal="center"/>
    </xf>
    <xf numFmtId="0" fontId="16" fillId="0" borderId="36" xfId="0" applyFont="1" applyFill="1" applyBorder="1" applyAlignment="1">
      <alignment horizontal="center"/>
    </xf>
    <xf numFmtId="0" fontId="16" fillId="0" borderId="37" xfId="0" applyFont="1" applyFill="1" applyBorder="1" applyAlignment="1">
      <alignment horizontal="center"/>
    </xf>
    <xf numFmtId="0" fontId="17" fillId="0" borderId="5" xfId="0" applyFont="1" applyFill="1" applyBorder="1"/>
    <xf numFmtId="0" fontId="17" fillId="0" borderId="0" xfId="0" applyFont="1" applyFill="1" applyBorder="1" applyAlignment="1">
      <alignment horizontal="center"/>
    </xf>
    <xf numFmtId="0" fontId="17" fillId="0" borderId="10" xfId="0" applyFont="1" applyFill="1" applyBorder="1"/>
    <xf numFmtId="0" fontId="17" fillId="0" borderId="30" xfId="0" applyFont="1" applyFill="1" applyBorder="1" applyAlignment="1">
      <alignment horizontal="center"/>
    </xf>
    <xf numFmtId="0" fontId="17" fillId="0" borderId="12" xfId="0" applyFont="1" applyFill="1" applyBorder="1" applyAlignment="1">
      <alignment horizontal="center"/>
    </xf>
    <xf numFmtId="0" fontId="48" fillId="0" borderId="0" xfId="0" applyFont="1" applyFill="1" applyBorder="1"/>
    <xf numFmtId="0" fontId="17" fillId="0" borderId="7" xfId="0" applyFont="1" applyFill="1" applyBorder="1"/>
    <xf numFmtId="0" fontId="17" fillId="0" borderId="8" xfId="0" applyFont="1" applyFill="1" applyBorder="1"/>
    <xf numFmtId="169" fontId="17" fillId="0" borderId="9" xfId="0" applyNumberFormat="1" applyFont="1" applyFill="1" applyBorder="1" applyAlignment="1">
      <alignment horizontal="center"/>
    </xf>
    <xf numFmtId="169" fontId="17" fillId="0" borderId="0" xfId="0" applyNumberFormat="1" applyFont="1" applyFill="1" applyBorder="1" applyAlignment="1">
      <alignment horizontal="center"/>
    </xf>
    <xf numFmtId="2" fontId="8" fillId="0" borderId="0" xfId="0" applyNumberFormat="1" applyFont="1" applyFill="1" applyBorder="1"/>
    <xf numFmtId="2" fontId="8" fillId="0" borderId="0" xfId="0" applyNumberFormat="1" applyFont="1" applyFill="1" applyBorder="1" applyAlignment="1">
      <alignment horizontal="center"/>
    </xf>
    <xf numFmtId="0" fontId="9" fillId="0" borderId="0" xfId="0" applyFont="1" applyFill="1" applyBorder="1" applyAlignment="1">
      <alignment horizontal="center"/>
    </xf>
    <xf numFmtId="2" fontId="9" fillId="0" borderId="0" xfId="0" applyNumberFormat="1" applyFont="1" applyFill="1" applyBorder="1" applyAlignment="1">
      <alignment horizontal="center"/>
    </xf>
    <xf numFmtId="0" fontId="9" fillId="0" borderId="0" xfId="0" applyFont="1" applyBorder="1" applyAlignment="1">
      <alignment horizontal="center"/>
    </xf>
    <xf numFmtId="2" fontId="9" fillId="0" borderId="0" xfId="0" applyNumberFormat="1" applyFont="1" applyBorder="1" applyAlignment="1">
      <alignment horizontal="center"/>
    </xf>
    <xf numFmtId="44" fontId="8" fillId="0" borderId="0" xfId="1" applyFont="1" applyFill="1"/>
    <xf numFmtId="10" fontId="8" fillId="0" borderId="0" xfId="2" applyNumberFormat="1" applyFont="1" applyFill="1"/>
    <xf numFmtId="172" fontId="8" fillId="0" borderId="0" xfId="1" applyNumberFormat="1" applyFont="1" applyFill="1"/>
    <xf numFmtId="172" fontId="8" fillId="0" borderId="0" xfId="0" applyNumberFormat="1" applyFont="1" applyFill="1"/>
    <xf numFmtId="173" fontId="8" fillId="0" borderId="0" xfId="0" applyNumberFormat="1" applyFont="1" applyFill="1" applyAlignment="1">
      <alignment horizontal="center"/>
    </xf>
    <xf numFmtId="0" fontId="8" fillId="0" borderId="0" xfId="0" applyFont="1" applyFill="1" applyAlignment="1"/>
    <xf numFmtId="0" fontId="9" fillId="0" borderId="0" xfId="0" applyFont="1" applyFill="1" applyBorder="1" applyAlignment="1"/>
    <xf numFmtId="10" fontId="9" fillId="0" borderId="0" xfId="0" applyNumberFormat="1" applyFont="1" applyFill="1" applyBorder="1" applyAlignment="1">
      <alignment horizontal="center"/>
    </xf>
    <xf numFmtId="0" fontId="8" fillId="0" borderId="0" xfId="0" applyFont="1" applyFill="1" applyBorder="1" applyAlignment="1"/>
    <xf numFmtId="0" fontId="8" fillId="0" borderId="5" xfId="0" applyFont="1" applyFill="1" applyBorder="1" applyAlignment="1"/>
    <xf numFmtId="0" fontId="9" fillId="0" borderId="2" xfId="0" applyFont="1" applyBorder="1" applyAlignment="1"/>
    <xf numFmtId="0" fontId="9" fillId="0" borderId="3" xfId="0" applyFont="1" applyFill="1" applyBorder="1" applyAlignment="1"/>
    <xf numFmtId="9" fontId="9" fillId="0" borderId="3" xfId="0" applyNumberFormat="1" applyFont="1" applyFill="1" applyBorder="1" applyAlignment="1">
      <alignment horizontal="center"/>
    </xf>
    <xf numFmtId="0" fontId="8" fillId="0" borderId="3" xfId="0" applyFont="1" applyFill="1" applyBorder="1" applyAlignment="1"/>
    <xf numFmtId="0" fontId="9" fillId="0" borderId="5" xfId="3" applyFont="1" applyFill="1" applyBorder="1" applyAlignment="1">
      <alignment horizontal="right"/>
    </xf>
    <xf numFmtId="16" fontId="9" fillId="0" borderId="0" xfId="3" quotePrefix="1" applyNumberFormat="1" applyFont="1" applyFill="1" applyBorder="1" applyAlignment="1">
      <alignment horizontal="center"/>
    </xf>
    <xf numFmtId="166" fontId="9" fillId="0" borderId="0" xfId="3" applyNumberFormat="1" applyFont="1" applyFill="1" applyBorder="1" applyAlignment="1">
      <alignment horizontal="center"/>
    </xf>
    <xf numFmtId="1" fontId="9" fillId="0" borderId="0" xfId="3" applyNumberFormat="1" applyFont="1" applyFill="1" applyBorder="1" applyAlignment="1">
      <alignment horizontal="center"/>
    </xf>
    <xf numFmtId="3" fontId="9" fillId="0" borderId="6" xfId="3" applyNumberFormat="1" applyFont="1" applyFill="1" applyBorder="1" applyAlignment="1">
      <alignment horizontal="center"/>
    </xf>
    <xf numFmtId="0" fontId="8" fillId="0" borderId="0" xfId="0" applyFont="1" applyBorder="1" applyAlignment="1">
      <alignment horizontal="left"/>
    </xf>
    <xf numFmtId="0" fontId="9" fillId="0" borderId="0" xfId="3" applyFont="1" applyFill="1" applyBorder="1" applyAlignment="1">
      <alignment horizontal="center"/>
    </xf>
    <xf numFmtId="3" fontId="9" fillId="0" borderId="6" xfId="3" applyNumberFormat="1" applyFont="1" applyFill="1" applyBorder="1"/>
    <xf numFmtId="166" fontId="9" fillId="0" borderId="20" xfId="3" applyNumberFormat="1" applyFont="1" applyFill="1" applyBorder="1" applyAlignment="1">
      <alignment horizontal="center"/>
    </xf>
    <xf numFmtId="1" fontId="9" fillId="0" borderId="20" xfId="3" applyNumberFormat="1" applyFont="1" applyFill="1" applyBorder="1" applyAlignment="1">
      <alignment horizontal="center"/>
    </xf>
    <xf numFmtId="166" fontId="9" fillId="0" borderId="21" xfId="3" applyNumberFormat="1" applyFont="1" applyFill="1" applyBorder="1" applyAlignment="1">
      <alignment horizontal="center"/>
    </xf>
    <xf numFmtId="166" fontId="8" fillId="0" borderId="0" xfId="3" applyNumberFormat="1" applyFont="1" applyFill="1" applyBorder="1" applyAlignment="1">
      <alignment horizontal="center"/>
    </xf>
    <xf numFmtId="2" fontId="8" fillId="0" borderId="0" xfId="3" applyNumberFormat="1" applyFont="1" applyFill="1" applyBorder="1" applyAlignment="1">
      <alignment horizontal="center"/>
    </xf>
    <xf numFmtId="166" fontId="8" fillId="0" borderId="6" xfId="3" applyNumberFormat="1" applyFont="1" applyFill="1" applyBorder="1"/>
    <xf numFmtId="2" fontId="9" fillId="0" borderId="0" xfId="3" applyNumberFormat="1" applyFont="1" applyFill="1" applyBorder="1" applyAlignment="1">
      <alignment horizontal="center"/>
    </xf>
    <xf numFmtId="166" fontId="9" fillId="0" borderId="6" xfId="3" applyNumberFormat="1" applyFont="1" applyFill="1" applyBorder="1"/>
    <xf numFmtId="0" fontId="8" fillId="0" borderId="5" xfId="3" applyFont="1" applyFill="1" applyBorder="1"/>
    <xf numFmtId="0" fontId="8" fillId="0" borderId="0" xfId="3" applyFont="1" applyFill="1" applyBorder="1" applyAlignment="1">
      <alignment horizontal="center"/>
    </xf>
    <xf numFmtId="10" fontId="8" fillId="0" borderId="0" xfId="3" applyNumberFormat="1" applyFont="1" applyFill="1" applyBorder="1" applyAlignment="1">
      <alignment horizontal="center"/>
    </xf>
    <xf numFmtId="1" fontId="8" fillId="0" borderId="0" xfId="3" applyNumberFormat="1" applyFont="1" applyFill="1" applyBorder="1" applyAlignment="1">
      <alignment horizontal="center"/>
    </xf>
    <xf numFmtId="0" fontId="9" fillId="0" borderId="25" xfId="3" applyFont="1" applyFill="1" applyBorder="1"/>
    <xf numFmtId="0" fontId="9" fillId="0" borderId="26" xfId="3" applyFont="1" applyFill="1" applyBorder="1" applyAlignment="1">
      <alignment horizontal="center"/>
    </xf>
    <xf numFmtId="169" fontId="9" fillId="0" borderId="26" xfId="3" applyNumberFormat="1" applyFont="1" applyFill="1" applyBorder="1" applyAlignment="1">
      <alignment horizontal="center"/>
    </xf>
    <xf numFmtId="2" fontId="9" fillId="0" borderId="26" xfId="3" applyNumberFormat="1" applyFont="1" applyFill="1" applyBorder="1" applyAlignment="1">
      <alignment horizontal="center"/>
    </xf>
    <xf numFmtId="166" fontId="9" fillId="0" borderId="27" xfId="3" applyNumberFormat="1" applyFont="1" applyFill="1" applyBorder="1"/>
    <xf numFmtId="169" fontId="8" fillId="0" borderId="0" xfId="3" applyNumberFormat="1" applyFont="1" applyFill="1" applyBorder="1" applyAlignment="1">
      <alignment horizontal="center"/>
    </xf>
    <xf numFmtId="8" fontId="9" fillId="0" borderId="0" xfId="0" applyNumberFormat="1" applyFont="1" applyBorder="1" applyAlignment="1">
      <alignment horizontal="center"/>
    </xf>
    <xf numFmtId="8" fontId="9" fillId="0" borderId="0" xfId="0" applyNumberFormat="1" applyFont="1" applyFill="1" applyBorder="1" applyAlignment="1">
      <alignment horizontal="center"/>
    </xf>
    <xf numFmtId="2" fontId="8" fillId="0" borderId="30" xfId="3" applyNumberFormat="1" applyFont="1" applyFill="1" applyBorder="1" applyAlignment="1">
      <alignment horizontal="center"/>
    </xf>
    <xf numFmtId="166" fontId="8" fillId="0" borderId="12" xfId="3" applyNumberFormat="1" applyFont="1" applyFill="1" applyBorder="1"/>
    <xf numFmtId="0" fontId="9" fillId="0" borderId="31" xfId="3" applyFont="1" applyFill="1" applyBorder="1"/>
    <xf numFmtId="0" fontId="9" fillId="0" borderId="32" xfId="3" applyFont="1" applyFill="1" applyBorder="1" applyAlignment="1">
      <alignment horizontal="center"/>
    </xf>
    <xf numFmtId="166" fontId="9" fillId="0" borderId="32" xfId="3" applyNumberFormat="1" applyFont="1" applyFill="1" applyBorder="1" applyAlignment="1">
      <alignment horizontal="center"/>
    </xf>
    <xf numFmtId="166" fontId="8" fillId="0" borderId="28" xfId="3" applyNumberFormat="1" applyFont="1" applyFill="1" applyBorder="1"/>
    <xf numFmtId="166" fontId="8" fillId="0" borderId="33" xfId="3" applyNumberFormat="1" applyFont="1" applyFill="1" applyBorder="1"/>
    <xf numFmtId="0" fontId="9" fillId="0" borderId="5" xfId="0" applyFont="1" applyFill="1" applyBorder="1" applyAlignment="1"/>
    <xf numFmtId="166" fontId="8" fillId="0" borderId="16" xfId="3" applyNumberFormat="1" applyFont="1" applyFill="1" applyBorder="1"/>
    <xf numFmtId="166" fontId="9" fillId="0" borderId="34" xfId="6" applyNumberFormat="1" applyFont="1" applyFill="1" applyBorder="1"/>
    <xf numFmtId="0" fontId="9" fillId="0" borderId="5" xfId="3" applyFont="1" applyFill="1" applyBorder="1" applyAlignment="1"/>
    <xf numFmtId="0" fontId="9" fillId="0" borderId="0" xfId="3" applyFont="1" applyFill="1" applyBorder="1" applyAlignment="1"/>
    <xf numFmtId="166" fontId="9" fillId="0" borderId="0" xfId="3" applyNumberFormat="1" applyFont="1" applyFill="1" applyBorder="1" applyAlignment="1"/>
    <xf numFmtId="2" fontId="9" fillId="0" borderId="0" xfId="3" applyNumberFormat="1" applyFont="1" applyFill="1" applyBorder="1" applyAlignment="1"/>
    <xf numFmtId="170" fontId="9" fillId="4" borderId="4" xfId="3" applyNumberFormat="1" applyFont="1" applyFill="1" applyBorder="1" applyAlignment="1"/>
    <xf numFmtId="0" fontId="8" fillId="0" borderId="0" xfId="3" applyFont="1" applyFill="1" applyAlignment="1"/>
    <xf numFmtId="0" fontId="9" fillId="0" borderId="3" xfId="3" applyFont="1" applyFill="1" applyBorder="1" applyAlignment="1"/>
    <xf numFmtId="0" fontId="8" fillId="0" borderId="0" xfId="3" applyFont="1" applyFill="1"/>
    <xf numFmtId="171" fontId="8" fillId="0" borderId="0" xfId="3" applyNumberFormat="1" applyFont="1" applyFill="1"/>
    <xf numFmtId="9" fontId="9" fillId="0" borderId="0" xfId="0" applyNumberFormat="1" applyFont="1" applyFill="1" applyBorder="1" applyAlignment="1">
      <alignment horizontal="center"/>
    </xf>
    <xf numFmtId="0" fontId="8" fillId="0" borderId="0" xfId="0" applyFont="1" applyFill="1" applyBorder="1" applyAlignment="1">
      <alignment horizontal="left"/>
    </xf>
    <xf numFmtId="166" fontId="8" fillId="0" borderId="0" xfId="3" applyNumberFormat="1" applyFont="1" applyFill="1"/>
    <xf numFmtId="169" fontId="8" fillId="0" borderId="0" xfId="0" applyNumberFormat="1" applyFont="1" applyFill="1" applyBorder="1" applyAlignment="1">
      <alignment horizontal="center"/>
    </xf>
    <xf numFmtId="0" fontId="51" fillId="0" borderId="0" xfId="0" applyFont="1" applyFill="1" applyBorder="1"/>
    <xf numFmtId="0" fontId="18" fillId="0" borderId="5" xfId="3" applyFont="1" applyFill="1" applyBorder="1" applyAlignment="1">
      <alignment horizontal="right"/>
    </xf>
    <xf numFmtId="16" fontId="18" fillId="0" borderId="0" xfId="3" quotePrefix="1" applyNumberFormat="1" applyFont="1" applyFill="1" applyBorder="1" applyAlignment="1">
      <alignment horizontal="center"/>
    </xf>
    <xf numFmtId="166" fontId="18" fillId="0" borderId="0" xfId="3" applyNumberFormat="1" applyFont="1" applyFill="1" applyBorder="1" applyAlignment="1">
      <alignment horizontal="center"/>
    </xf>
    <xf numFmtId="1" fontId="18" fillId="0" borderId="0" xfId="3" applyNumberFormat="1" applyFont="1" applyFill="1" applyBorder="1" applyAlignment="1">
      <alignment horizontal="center"/>
    </xf>
    <xf numFmtId="3" fontId="18" fillId="0" borderId="6" xfId="3" applyNumberFormat="1" applyFont="1" applyFill="1" applyBorder="1"/>
    <xf numFmtId="0" fontId="18" fillId="0" borderId="0" xfId="3" applyFont="1" applyFill="1" applyBorder="1" applyAlignment="1">
      <alignment horizontal="center"/>
    </xf>
    <xf numFmtId="0" fontId="18" fillId="0" borderId="19" xfId="3" applyFont="1" applyFill="1" applyBorder="1" applyAlignment="1">
      <alignment horizontal="center" vertical="center"/>
    </xf>
    <xf numFmtId="0" fontId="18" fillId="0" borderId="20" xfId="3" applyFont="1" applyFill="1" applyBorder="1" applyAlignment="1">
      <alignment horizontal="center" vertical="center" wrapText="1"/>
    </xf>
    <xf numFmtId="166" fontId="18" fillId="0" borderId="20" xfId="3" applyNumberFormat="1" applyFont="1" applyFill="1" applyBorder="1" applyAlignment="1">
      <alignment horizontal="center" vertical="center"/>
    </xf>
    <xf numFmtId="1" fontId="18" fillId="0" borderId="20" xfId="3" applyNumberFormat="1" applyFont="1" applyFill="1" applyBorder="1" applyAlignment="1">
      <alignment horizontal="center" vertical="center"/>
    </xf>
    <xf numFmtId="166" fontId="18" fillId="0" borderId="21" xfId="3" applyNumberFormat="1" applyFont="1" applyFill="1" applyBorder="1" applyAlignment="1">
      <alignment horizontal="center" vertical="center"/>
    </xf>
    <xf numFmtId="166" fontId="19" fillId="0" borderId="5" xfId="3" applyNumberFormat="1" applyFont="1" applyFill="1" applyBorder="1" applyAlignment="1">
      <alignment horizontal="left"/>
    </xf>
    <xf numFmtId="167" fontId="19" fillId="0" borderId="0" xfId="4" quotePrefix="1" applyNumberFormat="1" applyFont="1" applyFill="1" applyBorder="1" applyAlignment="1">
      <alignment horizontal="center"/>
    </xf>
    <xf numFmtId="166" fontId="19" fillId="0" borderId="0" xfId="3" applyNumberFormat="1" applyFont="1" applyFill="1" applyBorder="1" applyAlignment="1">
      <alignment horizontal="center"/>
    </xf>
    <xf numFmtId="2" fontId="19" fillId="0" borderId="0" xfId="3" applyNumberFormat="1" applyFont="1" applyFill="1" applyBorder="1" applyAlignment="1">
      <alignment horizontal="center"/>
    </xf>
    <xf numFmtId="166" fontId="19" fillId="0" borderId="6" xfId="3" applyNumberFormat="1" applyFont="1" applyFill="1" applyBorder="1"/>
    <xf numFmtId="0" fontId="19" fillId="0" borderId="5" xfId="3" applyFont="1" applyFill="1" applyBorder="1" applyAlignment="1">
      <alignment horizontal="left"/>
    </xf>
    <xf numFmtId="0" fontId="18" fillId="0" borderId="22" xfId="3" applyFont="1" applyFill="1" applyBorder="1"/>
    <xf numFmtId="0" fontId="18" fillId="0" borderId="23" xfId="3" applyFont="1" applyFill="1" applyBorder="1" applyAlignment="1">
      <alignment horizontal="center"/>
    </xf>
    <xf numFmtId="166" fontId="18" fillId="0" borderId="23" xfId="3" applyNumberFormat="1" applyFont="1" applyFill="1" applyBorder="1" applyAlignment="1">
      <alignment horizontal="center"/>
    </xf>
    <xf numFmtId="2" fontId="18" fillId="0" borderId="23" xfId="3" applyNumberFormat="1" applyFont="1" applyFill="1" applyBorder="1" applyAlignment="1">
      <alignment horizontal="center"/>
    </xf>
    <xf numFmtId="166" fontId="18" fillId="0" borderId="24" xfId="3" applyNumberFormat="1" applyFont="1" applyFill="1" applyBorder="1"/>
    <xf numFmtId="0" fontId="18" fillId="0" borderId="5" xfId="3" applyFont="1" applyFill="1" applyBorder="1"/>
    <xf numFmtId="2" fontId="18" fillId="0" borderId="0" xfId="3" applyNumberFormat="1" applyFont="1" applyFill="1" applyBorder="1" applyAlignment="1">
      <alignment horizontal="center"/>
    </xf>
    <xf numFmtId="166" fontId="18" fillId="0" borderId="6" xfId="3" applyNumberFormat="1" applyFont="1" applyFill="1" applyBorder="1"/>
    <xf numFmtId="0" fontId="19" fillId="0" borderId="5" xfId="3" applyFont="1" applyFill="1" applyBorder="1"/>
    <xf numFmtId="0" fontId="19" fillId="0" borderId="0" xfId="3" applyFont="1" applyFill="1" applyBorder="1" applyAlignment="1">
      <alignment horizontal="center"/>
    </xf>
    <xf numFmtId="10" fontId="19" fillId="0" borderId="0" xfId="3" applyNumberFormat="1" applyFont="1" applyFill="1" applyBorder="1" applyAlignment="1">
      <alignment horizontal="center"/>
    </xf>
    <xf numFmtId="1" fontId="19" fillId="0" borderId="0" xfId="3" applyNumberFormat="1" applyFont="1" applyFill="1" applyBorder="1" applyAlignment="1">
      <alignment horizontal="center"/>
    </xf>
    <xf numFmtId="0" fontId="18" fillId="0" borderId="25" xfId="3" applyFont="1" applyFill="1" applyBorder="1"/>
    <xf numFmtId="0" fontId="19" fillId="0" borderId="26" xfId="3" applyFont="1" applyFill="1" applyBorder="1" applyAlignment="1">
      <alignment horizontal="center"/>
    </xf>
    <xf numFmtId="169" fontId="19" fillId="0" borderId="26" xfId="3" applyNumberFormat="1" applyFont="1" applyFill="1" applyBorder="1" applyAlignment="1">
      <alignment horizontal="center"/>
    </xf>
    <xf numFmtId="2" fontId="19" fillId="0" borderId="26" xfId="3" applyNumberFormat="1" applyFont="1" applyFill="1" applyBorder="1" applyAlignment="1">
      <alignment horizontal="center"/>
    </xf>
    <xf numFmtId="166" fontId="18" fillId="0" borderId="27" xfId="3" applyNumberFormat="1" applyFont="1" applyFill="1" applyBorder="1"/>
    <xf numFmtId="169" fontId="19" fillId="0" borderId="0" xfId="3" applyNumberFormat="1" applyFont="1" applyFill="1" applyBorder="1" applyAlignment="1">
      <alignment horizontal="center"/>
    </xf>
    <xf numFmtId="8" fontId="19" fillId="0" borderId="0" xfId="0" applyNumberFormat="1" applyFont="1" applyFill="1" applyBorder="1" applyAlignment="1">
      <alignment horizontal="center"/>
    </xf>
    <xf numFmtId="166" fontId="18" fillId="0" borderId="28" xfId="3" applyNumberFormat="1" applyFont="1" applyFill="1" applyBorder="1"/>
    <xf numFmtId="8" fontId="9" fillId="0" borderId="0" xfId="5" applyNumberFormat="1" applyFont="1" applyFill="1" applyBorder="1" applyAlignment="1">
      <alignment horizontal="center"/>
    </xf>
    <xf numFmtId="2" fontId="18" fillId="0" borderId="29" xfId="3" applyNumberFormat="1" applyFont="1" applyFill="1" applyBorder="1" applyAlignment="1">
      <alignment horizontal="center"/>
    </xf>
    <xf numFmtId="0" fontId="18" fillId="0" borderId="26" xfId="3" applyFont="1" applyFill="1" applyBorder="1" applyAlignment="1">
      <alignment horizontal="center"/>
    </xf>
    <xf numFmtId="169" fontId="18" fillId="0" borderId="26" xfId="3" applyNumberFormat="1" applyFont="1" applyFill="1" applyBorder="1" applyAlignment="1">
      <alignment horizontal="center"/>
    </xf>
    <xf numFmtId="2" fontId="18" fillId="0" borderId="26" xfId="3" applyNumberFormat="1" applyFont="1" applyFill="1" applyBorder="1" applyAlignment="1">
      <alignment horizontal="center"/>
    </xf>
    <xf numFmtId="169" fontId="18" fillId="0" borderId="0" xfId="3" applyNumberFormat="1" applyFont="1" applyFill="1" applyBorder="1" applyAlignment="1">
      <alignment horizontal="center"/>
    </xf>
    <xf numFmtId="166" fontId="18" fillId="0" borderId="26" xfId="3" applyNumberFormat="1" applyFont="1" applyFill="1" applyBorder="1" applyAlignment="1">
      <alignment horizontal="center"/>
    </xf>
    <xf numFmtId="166" fontId="18" fillId="0" borderId="33" xfId="3" applyNumberFormat="1" applyFont="1" applyFill="1" applyBorder="1"/>
    <xf numFmtId="166" fontId="19" fillId="0" borderId="27" xfId="3" applyNumberFormat="1" applyFont="1" applyFill="1" applyBorder="1"/>
    <xf numFmtId="10" fontId="18" fillId="0" borderId="0" xfId="2" applyNumberFormat="1" applyFont="1" applyFill="1" applyBorder="1" applyAlignment="1">
      <alignment horizontal="center"/>
    </xf>
    <xf numFmtId="166" fontId="19" fillId="0" borderId="12" xfId="3" applyNumberFormat="1" applyFont="1" applyFill="1" applyBorder="1"/>
    <xf numFmtId="0" fontId="52" fillId="0" borderId="0" xfId="3" applyFont="1" applyFill="1" applyBorder="1" applyAlignment="1">
      <alignment horizontal="center"/>
    </xf>
    <xf numFmtId="2" fontId="52" fillId="0" borderId="0" xfId="3" applyNumberFormat="1" applyFont="1" applyFill="1" applyBorder="1" applyAlignment="1">
      <alignment horizontal="center"/>
    </xf>
    <xf numFmtId="0" fontId="18" fillId="0" borderId="0" xfId="3" applyFont="1" applyFill="1" applyBorder="1" applyAlignment="1"/>
    <xf numFmtId="10" fontId="18" fillId="0" borderId="0" xfId="2" applyNumberFormat="1" applyFont="1" applyFill="1" applyBorder="1" applyAlignment="1"/>
    <xf numFmtId="2" fontId="18" fillId="0" borderId="0" xfId="3" applyNumberFormat="1" applyFont="1" applyFill="1" applyBorder="1" applyAlignment="1"/>
    <xf numFmtId="10" fontId="18" fillId="0" borderId="0" xfId="7" applyNumberFormat="1" applyFont="1" applyFill="1" applyBorder="1" applyAlignment="1">
      <alignment horizontal="center"/>
    </xf>
    <xf numFmtId="166" fontId="18" fillId="0" borderId="16" xfId="3" applyNumberFormat="1" applyFont="1" applyFill="1" applyBorder="1"/>
    <xf numFmtId="0" fontId="18" fillId="0" borderId="30" xfId="3" applyFont="1" applyFill="1" applyBorder="1" applyAlignment="1">
      <alignment horizontal="center"/>
    </xf>
    <xf numFmtId="10" fontId="18" fillId="0" borderId="30" xfId="7" applyNumberFormat="1" applyFont="1" applyFill="1" applyBorder="1" applyAlignment="1">
      <alignment horizontal="center"/>
    </xf>
    <xf numFmtId="2" fontId="18" fillId="0" borderId="30" xfId="3" applyNumberFormat="1" applyFont="1" applyFill="1" applyBorder="1" applyAlignment="1">
      <alignment horizontal="center"/>
    </xf>
    <xf numFmtId="0" fontId="18" fillId="0" borderId="30" xfId="3" applyFont="1" applyFill="1" applyBorder="1" applyAlignment="1"/>
    <xf numFmtId="170" fontId="18" fillId="0" borderId="8" xfId="3" applyNumberFormat="1" applyFont="1" applyFill="1" applyBorder="1" applyAlignment="1">
      <alignment horizontal="center"/>
    </xf>
    <xf numFmtId="10" fontId="18" fillId="0" borderId="8" xfId="2" applyNumberFormat="1" applyFont="1" applyFill="1" applyBorder="1" applyAlignment="1">
      <alignment horizontal="center"/>
    </xf>
    <xf numFmtId="170" fontId="18" fillId="4" borderId="9" xfId="3" applyNumberFormat="1" applyFont="1" applyFill="1" applyBorder="1"/>
    <xf numFmtId="170" fontId="18" fillId="4" borderId="9" xfId="3" applyNumberFormat="1" applyFont="1" applyFill="1" applyBorder="1" applyAlignment="1"/>
    <xf numFmtId="8" fontId="9" fillId="0" borderId="0" xfId="0" applyNumberFormat="1" applyFont="1" applyBorder="1"/>
    <xf numFmtId="2" fontId="8" fillId="0" borderId="0" xfId="0" applyNumberFormat="1" applyFont="1" applyAlignment="1">
      <alignment horizontal="center"/>
    </xf>
    <xf numFmtId="0" fontId="53" fillId="34" borderId="0" xfId="154" applyFont="1" applyFill="1"/>
    <xf numFmtId="0" fontId="53" fillId="35" borderId="0" xfId="154" applyFont="1" applyFill="1"/>
    <xf numFmtId="0" fontId="53" fillId="36" borderId="0" xfId="154" applyFont="1" applyFill="1"/>
    <xf numFmtId="0" fontId="53" fillId="37" borderId="0" xfId="154" applyFont="1" applyFill="1"/>
    <xf numFmtId="0" fontId="12" fillId="0" borderId="0" xfId="144" applyFont="1"/>
    <xf numFmtId="0" fontId="10" fillId="0" borderId="0" xfId="144"/>
    <xf numFmtId="0" fontId="54" fillId="0" borderId="0" xfId="144" applyFont="1"/>
    <xf numFmtId="0" fontId="55" fillId="0" borderId="0" xfId="144" applyFont="1"/>
    <xf numFmtId="0" fontId="10" fillId="0" borderId="59" xfId="144" applyBorder="1"/>
    <xf numFmtId="0" fontId="10" fillId="0" borderId="60" xfId="144" applyBorder="1"/>
    <xf numFmtId="0" fontId="10" fillId="0" borderId="61" xfId="144" applyBorder="1"/>
    <xf numFmtId="0" fontId="10" fillId="0" borderId="62" xfId="144" applyBorder="1"/>
    <xf numFmtId="0" fontId="12" fillId="0" borderId="0" xfId="144" applyFont="1" applyAlignment="1">
      <alignment horizontal="center"/>
    </xf>
    <xf numFmtId="0" fontId="10" fillId="0" borderId="63" xfId="144" applyBorder="1"/>
    <xf numFmtId="0" fontId="56" fillId="0" borderId="63" xfId="144" applyFont="1" applyBorder="1" applyAlignment="1">
      <alignment horizontal="center"/>
    </xf>
    <xf numFmtId="0" fontId="10" fillId="0" borderId="65" xfId="144" applyBorder="1"/>
    <xf numFmtId="171" fontId="10" fillId="0" borderId="63" xfId="144" applyNumberFormat="1" applyBorder="1" applyAlignment="1">
      <alignment horizontal="center"/>
    </xf>
    <xf numFmtId="0" fontId="10" fillId="0" borderId="63" xfId="144" applyBorder="1" applyAlignment="1">
      <alignment horizontal="center"/>
    </xf>
    <xf numFmtId="0" fontId="12" fillId="4" borderId="0" xfId="144" applyFont="1" applyFill="1" applyAlignment="1">
      <alignment horizontal="right"/>
    </xf>
    <xf numFmtId="0" fontId="10" fillId="0" borderId="67" xfId="144" applyBorder="1"/>
    <xf numFmtId="0" fontId="10" fillId="0" borderId="30" xfId="144" applyBorder="1"/>
    <xf numFmtId="0" fontId="10" fillId="0" borderId="68" xfId="144" applyBorder="1"/>
    <xf numFmtId="0" fontId="0" fillId="0" borderId="0" xfId="209" applyFont="1"/>
    <xf numFmtId="0" fontId="58" fillId="0" borderId="0" xfId="209" applyFont="1" applyAlignment="1">
      <alignment horizontal="center"/>
    </xf>
    <xf numFmtId="0" fontId="9" fillId="0" borderId="0" xfId="209" applyFont="1" applyAlignment="1">
      <alignment horizontal="center"/>
    </xf>
    <xf numFmtId="0" fontId="1" fillId="0" borderId="0" xfId="209"/>
    <xf numFmtId="0" fontId="1" fillId="0" borderId="0" xfId="209" applyAlignment="1">
      <alignment wrapText="1"/>
    </xf>
    <xf numFmtId="17" fontId="59" fillId="0" borderId="0" xfId="209" applyNumberFormat="1" applyFont="1" applyAlignment="1">
      <alignment horizontal="center"/>
    </xf>
    <xf numFmtId="0" fontId="60" fillId="0" borderId="0" xfId="209" applyFont="1" applyAlignment="1">
      <alignment horizontal="center"/>
    </xf>
    <xf numFmtId="0" fontId="3" fillId="0" borderId="0" xfId="209" applyFont="1" applyAlignment="1">
      <alignment horizontal="center"/>
    </xf>
    <xf numFmtId="176" fontId="60" fillId="0" borderId="0" xfId="209" applyNumberFormat="1" applyFont="1" applyAlignment="1">
      <alignment horizontal="left" vertical="top"/>
    </xf>
    <xf numFmtId="0" fontId="61" fillId="0" borderId="0" xfId="209" applyFont="1"/>
    <xf numFmtId="0" fontId="61" fillId="0" borderId="0" xfId="209" applyFont="1" applyAlignment="1">
      <alignment wrapText="1"/>
    </xf>
    <xf numFmtId="0" fontId="60" fillId="0" borderId="0" xfId="209" applyFont="1"/>
    <xf numFmtId="9" fontId="60" fillId="0" borderId="0" xfId="209" applyNumberFormat="1" applyFont="1" applyAlignment="1">
      <alignment horizontal="center" wrapText="1"/>
    </xf>
    <xf numFmtId="9" fontId="60" fillId="0" borderId="0" xfId="209" applyNumberFormat="1" applyFont="1" applyAlignment="1">
      <alignment horizontal="center"/>
    </xf>
    <xf numFmtId="0" fontId="60" fillId="0" borderId="0" xfId="209" applyFont="1" applyAlignment="1">
      <alignment horizontal="left" wrapText="1"/>
    </xf>
    <xf numFmtId="0" fontId="61" fillId="0" borderId="18" xfId="209" applyFont="1" applyBorder="1"/>
    <xf numFmtId="174" fontId="61" fillId="0" borderId="36" xfId="209" applyNumberFormat="1" applyFont="1" applyBorder="1" applyAlignment="1">
      <alignment horizontal="center"/>
    </xf>
    <xf numFmtId="9" fontId="61" fillId="0" borderId="36" xfId="177" applyFont="1" applyBorder="1" applyAlignment="1">
      <alignment horizontal="center"/>
    </xf>
    <xf numFmtId="174" fontId="1" fillId="0" borderId="69" xfId="209" applyNumberFormat="1" applyBorder="1"/>
    <xf numFmtId="174" fontId="1" fillId="0" borderId="0" xfId="209" applyNumberFormat="1"/>
    <xf numFmtId="0" fontId="61" fillId="0" borderId="7" xfId="209" applyFont="1" applyBorder="1"/>
    <xf numFmtId="164" fontId="61" fillId="0" borderId="8" xfId="209" applyNumberFormat="1" applyFont="1" applyFill="1" applyBorder="1" applyAlignment="1">
      <alignment horizontal="center"/>
    </xf>
    <xf numFmtId="164" fontId="61" fillId="0" borderId="8" xfId="209" applyNumberFormat="1" applyFont="1" applyBorder="1" applyAlignment="1">
      <alignment horizontal="center"/>
    </xf>
    <xf numFmtId="9" fontId="61" fillId="0" borderId="43" xfId="177" applyFont="1" applyBorder="1" applyAlignment="1">
      <alignment horizontal="center"/>
    </xf>
    <xf numFmtId="164" fontId="1" fillId="0" borderId="70" xfId="209" applyNumberFormat="1" applyBorder="1"/>
    <xf numFmtId="174" fontId="61" fillId="0" borderId="36" xfId="209" applyNumberFormat="1" applyFont="1" applyFill="1" applyBorder="1" applyAlignment="1">
      <alignment horizontal="center"/>
    </xf>
    <xf numFmtId="0" fontId="61" fillId="0" borderId="13" xfId="209" applyFont="1" applyBorder="1"/>
    <xf numFmtId="0" fontId="61" fillId="0" borderId="5" xfId="209" applyFont="1" applyBorder="1"/>
    <xf numFmtId="164" fontId="61" fillId="0" borderId="0" xfId="209" applyNumberFormat="1" applyFont="1" applyFill="1" applyBorder="1" applyAlignment="1">
      <alignment horizontal="center"/>
    </xf>
    <xf numFmtId="164" fontId="61" fillId="0" borderId="0" xfId="209" applyNumberFormat="1" applyFont="1" applyBorder="1" applyAlignment="1">
      <alignment horizontal="center"/>
    </xf>
    <xf numFmtId="9" fontId="61" fillId="0" borderId="60" xfId="177" applyFont="1" applyBorder="1" applyAlignment="1">
      <alignment horizontal="center"/>
    </xf>
    <xf numFmtId="0" fontId="61" fillId="0" borderId="0" xfId="209" applyFont="1" applyBorder="1"/>
    <xf numFmtId="0" fontId="61" fillId="0" borderId="13" xfId="209" applyFont="1" applyFill="1" applyBorder="1"/>
    <xf numFmtId="174" fontId="57" fillId="0" borderId="0" xfId="209" applyNumberFormat="1" applyFont="1"/>
    <xf numFmtId="0" fontId="61" fillId="0" borderId="8" xfId="209" applyFont="1" applyBorder="1"/>
    <xf numFmtId="0" fontId="61" fillId="0" borderId="18" xfId="209" applyFont="1" applyBorder="1" applyAlignment="1">
      <alignment wrapText="1"/>
    </xf>
    <xf numFmtId="0" fontId="61" fillId="0" borderId="7" xfId="209" applyFont="1" applyBorder="1" applyAlignment="1">
      <alignment wrapText="1"/>
    </xf>
    <xf numFmtId="164" fontId="1" fillId="0" borderId="71" xfId="209" applyNumberFormat="1" applyBorder="1"/>
    <xf numFmtId="174" fontId="61" fillId="0" borderId="13" xfId="209" applyNumberFormat="1" applyFont="1" applyFill="1" applyBorder="1" applyAlignment="1">
      <alignment horizontal="center"/>
    </xf>
    <xf numFmtId="164" fontId="61" fillId="0" borderId="13" xfId="209" applyNumberFormat="1" applyFont="1" applyBorder="1" applyAlignment="1">
      <alignment horizontal="center"/>
    </xf>
    <xf numFmtId="9" fontId="61" fillId="0" borderId="13" xfId="177" applyFont="1" applyBorder="1" applyAlignment="1">
      <alignment horizontal="center"/>
    </xf>
    <xf numFmtId="9" fontId="61" fillId="0" borderId="8" xfId="177" applyFont="1" applyBorder="1" applyAlignment="1">
      <alignment horizontal="center"/>
    </xf>
    <xf numFmtId="0" fontId="61" fillId="0" borderId="5" xfId="209" applyFont="1" applyFill="1" applyBorder="1"/>
    <xf numFmtId="174" fontId="61" fillId="0" borderId="0" xfId="209" applyNumberFormat="1" applyFont="1" applyFill="1" applyBorder="1" applyAlignment="1">
      <alignment horizontal="center"/>
    </xf>
    <xf numFmtId="9" fontId="61" fillId="0" borderId="0" xfId="177" applyFont="1" applyFill="1" applyBorder="1" applyAlignment="1">
      <alignment horizontal="center"/>
    </xf>
    <xf numFmtId="0" fontId="61" fillId="0" borderId="0" xfId="209" applyFont="1" applyFill="1" applyBorder="1"/>
    <xf numFmtId="164" fontId="1" fillId="0" borderId="71" xfId="209" applyNumberFormat="1" applyFill="1" applyBorder="1"/>
    <xf numFmtId="0" fontId="1" fillId="0" borderId="0" xfId="209" applyFill="1"/>
    <xf numFmtId="174" fontId="1" fillId="0" borderId="0" xfId="209" applyNumberFormat="1" applyFill="1"/>
    <xf numFmtId="0" fontId="61" fillId="0" borderId="7" xfId="209" applyFont="1" applyFill="1" applyBorder="1"/>
    <xf numFmtId="9" fontId="61" fillId="0" borderId="8" xfId="177" applyFont="1" applyFill="1" applyBorder="1" applyAlignment="1">
      <alignment horizontal="center"/>
    </xf>
    <xf numFmtId="0" fontId="61" fillId="0" borderId="8" xfId="209" applyFont="1" applyFill="1" applyBorder="1"/>
    <xf numFmtId="9" fontId="61" fillId="0" borderId="0" xfId="177" applyFont="1" applyBorder="1" applyAlignment="1">
      <alignment horizontal="center"/>
    </xf>
    <xf numFmtId="174" fontId="1" fillId="0" borderId="71" xfId="209" applyNumberFormat="1" applyBorder="1"/>
    <xf numFmtId="0" fontId="63" fillId="0" borderId="0" xfId="209" applyFont="1" applyAlignment="1">
      <alignment horizontal="right" wrapText="1"/>
    </xf>
    <xf numFmtId="164" fontId="63" fillId="0" borderId="0" xfId="209" applyNumberFormat="1" applyFont="1"/>
    <xf numFmtId="0" fontId="63" fillId="0" borderId="0" xfId="209" applyFont="1"/>
    <xf numFmtId="0" fontId="63" fillId="0" borderId="0" xfId="209" applyFont="1" applyAlignment="1">
      <alignment wrapText="1"/>
    </xf>
    <xf numFmtId="0" fontId="63" fillId="0" borderId="0" xfId="209" applyFont="1" applyAlignment="1">
      <alignment horizontal="right"/>
    </xf>
    <xf numFmtId="10" fontId="63" fillId="0" borderId="0" xfId="2" applyNumberFormat="1" applyFont="1"/>
    <xf numFmtId="0" fontId="63" fillId="0" borderId="0" xfId="209" applyFont="1" applyFill="1" applyAlignment="1">
      <alignment horizontal="right"/>
    </xf>
    <xf numFmtId="9" fontId="63" fillId="0" borderId="0" xfId="2" applyNumberFormat="1" applyFont="1"/>
    <xf numFmtId="164" fontId="1" fillId="0" borderId="0" xfId="209" applyNumberFormat="1"/>
    <xf numFmtId="0" fontId="8" fillId="0" borderId="0" xfId="0" applyFont="1" applyBorder="1" applyAlignment="1">
      <alignment horizontal="center"/>
    </xf>
    <xf numFmtId="174" fontId="8" fillId="0" borderId="0" xfId="0" applyNumberFormat="1" applyFont="1" applyFill="1"/>
    <xf numFmtId="0" fontId="10" fillId="0" borderId="62" xfId="144" applyBorder="1" applyAlignment="1">
      <alignment horizontal="right"/>
    </xf>
    <xf numFmtId="0" fontId="10" fillId="0" borderId="0" xfId="144" applyAlignment="1">
      <alignment horizontal="right"/>
    </xf>
    <xf numFmtId="0" fontId="9" fillId="0" borderId="0" xfId="0" applyFont="1" applyFill="1" applyBorder="1" applyAlignment="1">
      <alignment horizontal="left"/>
    </xf>
    <xf numFmtId="0" fontId="9" fillId="0" borderId="0" xfId="0" applyFont="1" applyFill="1" applyBorder="1" applyAlignment="1">
      <alignment horizontal="left"/>
    </xf>
    <xf numFmtId="0" fontId="11" fillId="33" borderId="13" xfId="211" applyFont="1" applyFill="1" applyBorder="1"/>
    <xf numFmtId="0" fontId="13" fillId="33" borderId="14" xfId="211" applyFont="1" applyFill="1" applyBorder="1"/>
    <xf numFmtId="0" fontId="64" fillId="0" borderId="0" xfId="211"/>
    <xf numFmtId="0" fontId="13" fillId="33" borderId="0" xfId="211" applyFont="1" applyFill="1"/>
    <xf numFmtId="0" fontId="12" fillId="33" borderId="6" xfId="211" applyFont="1" applyFill="1" applyBorder="1"/>
    <xf numFmtId="0" fontId="18" fillId="33" borderId="8" xfId="211" applyFont="1" applyFill="1" applyBorder="1"/>
    <xf numFmtId="0" fontId="12" fillId="33" borderId="9" xfId="211" applyFont="1" applyFill="1" applyBorder="1"/>
    <xf numFmtId="0" fontId="12" fillId="0" borderId="0" xfId="211" applyFont="1"/>
    <xf numFmtId="0" fontId="53" fillId="38" borderId="0" xfId="211" applyFont="1" applyFill="1" applyAlignment="1">
      <alignment horizontal="center"/>
    </xf>
    <xf numFmtId="0" fontId="53" fillId="39" borderId="0" xfId="211" applyFont="1" applyFill="1" applyAlignment="1">
      <alignment horizontal="center"/>
    </xf>
    <xf numFmtId="14" fontId="12" fillId="0" borderId="0" xfId="211" applyNumberFormat="1" applyFont="1"/>
    <xf numFmtId="171" fontId="64" fillId="0" borderId="0" xfId="211" applyNumberFormat="1"/>
    <xf numFmtId="2" fontId="64" fillId="0" borderId="0" xfId="211" applyNumberFormat="1"/>
    <xf numFmtId="14" fontId="12" fillId="0" borderId="0" xfId="211" applyNumberFormat="1" applyFont="1" applyAlignment="1">
      <alignment horizontal="center"/>
    </xf>
    <xf numFmtId="168" fontId="64" fillId="0" borderId="0" xfId="211" applyNumberFormat="1"/>
    <xf numFmtId="171" fontId="64" fillId="0" borderId="64" xfId="211" applyNumberFormat="1" applyBorder="1"/>
    <xf numFmtId="171" fontId="12" fillId="0" borderId="0" xfId="211" applyNumberFormat="1" applyFont="1" applyAlignment="1">
      <alignment horizontal="center"/>
    </xf>
    <xf numFmtId="171" fontId="64" fillId="0" borderId="66" xfId="211" applyNumberFormat="1" applyBorder="1"/>
    <xf numFmtId="10" fontId="12" fillId="4" borderId="63" xfId="177" applyNumberFormat="1" applyFont="1" applyFill="1" applyBorder="1" applyAlignment="1">
      <alignment horizontal="center"/>
    </xf>
    <xf numFmtId="166" fontId="10" fillId="0" borderId="16" xfId="3" applyNumberFormat="1" applyFont="1" applyFill="1" applyBorder="1"/>
    <xf numFmtId="0" fontId="50" fillId="0" borderId="0" xfId="0" applyFont="1" applyFill="1" applyBorder="1"/>
    <xf numFmtId="0" fontId="14" fillId="0" borderId="0" xfId="3" applyFont="1" applyFill="1" applyBorder="1"/>
    <xf numFmtId="0" fontId="17" fillId="0" borderId="20" xfId="0" applyFont="1" applyBorder="1" applyAlignment="1">
      <alignment horizontal="left"/>
    </xf>
    <xf numFmtId="6" fontId="17" fillId="0" borderId="20" xfId="0" applyNumberFormat="1" applyFont="1" applyFill="1" applyBorder="1" applyAlignment="1">
      <alignment horizontal="center"/>
    </xf>
    <xf numFmtId="0" fontId="17" fillId="0" borderId="20" xfId="0" applyFont="1" applyFill="1" applyBorder="1" applyAlignment="1">
      <alignment horizontal="left"/>
    </xf>
    <xf numFmtId="10" fontId="17" fillId="0" borderId="20" xfId="0" applyNumberFormat="1" applyFont="1" applyFill="1" applyBorder="1" applyAlignment="1">
      <alignment horizontal="center"/>
    </xf>
    <xf numFmtId="8" fontId="17" fillId="0" borderId="20" xfId="8" applyNumberFormat="1" applyFont="1" applyFill="1" applyBorder="1" applyAlignment="1">
      <alignment horizontal="center"/>
    </xf>
    <xf numFmtId="8" fontId="17" fillId="0" borderId="20" xfId="0" applyNumberFormat="1" applyFont="1" applyFill="1" applyBorder="1" applyAlignment="1">
      <alignment horizontal="center"/>
    </xf>
    <xf numFmtId="6" fontId="17" fillId="0" borderId="20" xfId="8" applyNumberFormat="1" applyFont="1" applyFill="1" applyBorder="1" applyAlignment="1">
      <alignment horizontal="center"/>
    </xf>
    <xf numFmtId="9" fontId="17" fillId="0" borderId="20" xfId="0" applyNumberFormat="1" applyFont="1" applyFill="1" applyBorder="1" applyAlignment="1">
      <alignment horizontal="center"/>
    </xf>
    <xf numFmtId="0" fontId="17" fillId="0" borderId="72" xfId="0" applyFont="1" applyFill="1" applyBorder="1" applyAlignment="1">
      <alignment horizontal="left"/>
    </xf>
    <xf numFmtId="10" fontId="17" fillId="0" borderId="72" xfId="0" applyNumberFormat="1" applyFont="1" applyFill="1" applyBorder="1" applyAlignment="1">
      <alignment horizontal="center"/>
    </xf>
    <xf numFmtId="0" fontId="12" fillId="40" borderId="5" xfId="3" applyFont="1" applyFill="1" applyBorder="1" applyAlignment="1">
      <alignment horizontal="right"/>
    </xf>
    <xf numFmtId="16" fontId="12" fillId="40" borderId="0" xfId="3" quotePrefix="1" applyNumberFormat="1" applyFont="1" applyFill="1" applyBorder="1" applyAlignment="1">
      <alignment horizontal="center"/>
    </xf>
    <xf numFmtId="166" fontId="12" fillId="40" borderId="0" xfId="3" applyNumberFormat="1" applyFont="1" applyFill="1" applyBorder="1" applyAlignment="1">
      <alignment horizontal="center"/>
    </xf>
    <xf numFmtId="1" fontId="12" fillId="40" borderId="0" xfId="3" applyNumberFormat="1" applyFont="1" applyFill="1" applyBorder="1" applyAlignment="1">
      <alignment horizontal="center"/>
    </xf>
    <xf numFmtId="3" fontId="12" fillId="40" borderId="6" xfId="3" applyNumberFormat="1" applyFont="1" applyFill="1" applyBorder="1"/>
    <xf numFmtId="0" fontId="12" fillId="40" borderId="0" xfId="3" applyFont="1" applyFill="1" applyBorder="1" applyAlignment="1">
      <alignment horizontal="center"/>
    </xf>
    <xf numFmtId="0" fontId="12" fillId="40" borderId="19" xfId="3" applyFont="1" applyFill="1" applyBorder="1" applyAlignment="1">
      <alignment horizontal="center"/>
    </xf>
    <xf numFmtId="0" fontId="12" fillId="40" borderId="20" xfId="3" applyFont="1" applyFill="1" applyBorder="1" applyAlignment="1">
      <alignment horizontal="center" wrapText="1"/>
    </xf>
    <xf numFmtId="166" fontId="12" fillId="40" borderId="20" xfId="3" applyNumberFormat="1" applyFont="1" applyFill="1" applyBorder="1" applyAlignment="1">
      <alignment horizontal="center"/>
    </xf>
    <xf numFmtId="1" fontId="12" fillId="40" borderId="20" xfId="3" applyNumberFormat="1" applyFont="1" applyFill="1" applyBorder="1" applyAlignment="1">
      <alignment horizontal="center"/>
    </xf>
    <xf numFmtId="166" fontId="12" fillId="40" borderId="21" xfId="3" applyNumberFormat="1" applyFont="1" applyFill="1" applyBorder="1" applyAlignment="1">
      <alignment horizontal="center"/>
    </xf>
    <xf numFmtId="166" fontId="10" fillId="40" borderId="5" xfId="3" applyNumberFormat="1" applyFont="1" applyFill="1" applyBorder="1" applyAlignment="1">
      <alignment horizontal="right"/>
    </xf>
    <xf numFmtId="167" fontId="10" fillId="40" borderId="0" xfId="4" quotePrefix="1" applyNumberFormat="1" applyFont="1" applyFill="1" applyBorder="1" applyAlignment="1">
      <alignment horizontal="center"/>
    </xf>
    <xf numFmtId="166" fontId="10" fillId="40" borderId="0" xfId="3" applyNumberFormat="1" applyFont="1" applyFill="1" applyBorder="1" applyAlignment="1">
      <alignment horizontal="center"/>
    </xf>
    <xf numFmtId="2" fontId="10" fillId="40" borderId="0" xfId="3" applyNumberFormat="1" applyFont="1" applyFill="1" applyBorder="1" applyAlignment="1">
      <alignment horizontal="center"/>
    </xf>
    <xf numFmtId="166" fontId="10" fillId="40" borderId="6" xfId="3" applyNumberFormat="1" applyFont="1" applyFill="1" applyBorder="1"/>
    <xf numFmtId="0" fontId="10" fillId="40" borderId="5" xfId="3" applyFont="1" applyFill="1" applyBorder="1" applyAlignment="1">
      <alignment horizontal="right"/>
    </xf>
    <xf numFmtId="168" fontId="10" fillId="40" borderId="5" xfId="3" applyNumberFormat="1" applyFont="1" applyFill="1" applyBorder="1" applyAlignment="1">
      <alignment horizontal="right"/>
    </xf>
    <xf numFmtId="0" fontId="12" fillId="40" borderId="22" xfId="3" applyFont="1" applyFill="1" applyBorder="1"/>
    <xf numFmtId="0" fontId="12" fillId="40" borderId="23" xfId="3" applyFont="1" applyFill="1" applyBorder="1" applyAlignment="1">
      <alignment horizontal="center"/>
    </xf>
    <xf numFmtId="166" fontId="12" fillId="40" borderId="23" xfId="3" applyNumberFormat="1" applyFont="1" applyFill="1" applyBorder="1" applyAlignment="1">
      <alignment horizontal="center"/>
    </xf>
    <xf numFmtId="2" fontId="12" fillId="40" borderId="23" xfId="3" applyNumberFormat="1" applyFont="1" applyFill="1" applyBorder="1" applyAlignment="1">
      <alignment horizontal="center"/>
    </xf>
    <xf numFmtId="166" fontId="12" fillId="40" borderId="24" xfId="3" applyNumberFormat="1" applyFont="1" applyFill="1" applyBorder="1"/>
    <xf numFmtId="0" fontId="13" fillId="40" borderId="5" xfId="3" applyFont="1" applyFill="1" applyBorder="1"/>
    <xf numFmtId="2" fontId="12" fillId="40" borderId="0" xfId="3" applyNumberFormat="1" applyFont="1" applyFill="1" applyBorder="1" applyAlignment="1">
      <alignment horizontal="center"/>
    </xf>
    <xf numFmtId="166" fontId="12" fillId="40" borderId="6" xfId="3" applyNumberFormat="1" applyFont="1" applyFill="1" applyBorder="1"/>
    <xf numFmtId="0" fontId="10" fillId="40" borderId="5" xfId="3" applyFont="1" applyFill="1" applyBorder="1"/>
    <xf numFmtId="0" fontId="10" fillId="40" borderId="0" xfId="3" applyFont="1" applyFill="1" applyBorder="1" applyAlignment="1">
      <alignment horizontal="center"/>
    </xf>
    <xf numFmtId="10" fontId="10" fillId="40" borderId="0" xfId="3" applyNumberFormat="1" applyFont="1" applyFill="1" applyBorder="1" applyAlignment="1">
      <alignment horizontal="center"/>
    </xf>
    <xf numFmtId="1" fontId="10" fillId="40" borderId="0" xfId="3" applyNumberFormat="1" applyFont="1" applyFill="1" applyBorder="1" applyAlignment="1">
      <alignment horizontal="center"/>
    </xf>
    <xf numFmtId="169" fontId="12" fillId="40" borderId="23" xfId="3" applyNumberFormat="1" applyFont="1" applyFill="1" applyBorder="1" applyAlignment="1">
      <alignment horizontal="center"/>
    </xf>
    <xf numFmtId="169" fontId="10" fillId="40" borderId="0" xfId="3" applyNumberFormat="1" applyFont="1" applyFill="1" applyBorder="1" applyAlignment="1">
      <alignment horizontal="center"/>
    </xf>
    <xf numFmtId="0" fontId="12" fillId="40" borderId="5" xfId="3" applyFont="1" applyFill="1" applyBorder="1"/>
    <xf numFmtId="10" fontId="10" fillId="40" borderId="30" xfId="2" applyNumberFormat="1" applyFont="1" applyFill="1" applyBorder="1" applyAlignment="1">
      <alignment horizontal="center"/>
    </xf>
    <xf numFmtId="166" fontId="10" fillId="40" borderId="12" xfId="3" applyNumberFormat="1" applyFont="1" applyFill="1" applyBorder="1"/>
    <xf numFmtId="2" fontId="12" fillId="40" borderId="29" xfId="3" applyNumberFormat="1" applyFont="1" applyFill="1" applyBorder="1" applyAlignment="1">
      <alignment horizontal="center"/>
    </xf>
    <xf numFmtId="169" fontId="12" fillId="40" borderId="0" xfId="3" applyNumberFormat="1" applyFont="1" applyFill="1" applyBorder="1" applyAlignment="1">
      <alignment horizontal="center"/>
    </xf>
    <xf numFmtId="0" fontId="12" fillId="40" borderId="38" xfId="3" applyFont="1" applyFill="1" applyBorder="1"/>
    <xf numFmtId="0" fontId="12" fillId="40" borderId="39" xfId="3" applyFont="1" applyFill="1" applyBorder="1" applyAlignment="1">
      <alignment horizontal="center"/>
    </xf>
    <xf numFmtId="166" fontId="12" fillId="40" borderId="39" xfId="3" applyNumberFormat="1" applyFont="1" applyFill="1" applyBorder="1" applyAlignment="1">
      <alignment horizontal="center"/>
    </xf>
    <xf numFmtId="2" fontId="12" fillId="40" borderId="39" xfId="3" applyNumberFormat="1" applyFont="1" applyFill="1" applyBorder="1" applyAlignment="1">
      <alignment horizontal="center"/>
    </xf>
    <xf numFmtId="166" fontId="12" fillId="40" borderId="40" xfId="3" applyNumberFormat="1" applyFont="1" applyFill="1" applyBorder="1"/>
    <xf numFmtId="0" fontId="12" fillId="40" borderId="0" xfId="3" applyFont="1" applyFill="1" applyBorder="1" applyAlignment="1"/>
    <xf numFmtId="10" fontId="12" fillId="40" borderId="0" xfId="2" applyNumberFormat="1" applyFont="1" applyFill="1" applyBorder="1" applyAlignment="1">
      <alignment horizontal="center"/>
    </xf>
    <xf numFmtId="2" fontId="12" fillId="40" borderId="0" xfId="3" applyNumberFormat="1" applyFont="1" applyFill="1" applyBorder="1" applyAlignment="1"/>
    <xf numFmtId="166" fontId="12" fillId="40" borderId="41" xfId="3" applyNumberFormat="1" applyFont="1" applyFill="1" applyBorder="1" applyAlignment="1"/>
    <xf numFmtId="0" fontId="18" fillId="40" borderId="10" xfId="0" applyFont="1" applyFill="1" applyBorder="1" applyAlignment="1"/>
    <xf numFmtId="0" fontId="19" fillId="40" borderId="30" xfId="0" applyFont="1" applyFill="1" applyBorder="1" applyAlignment="1"/>
    <xf numFmtId="9" fontId="18" fillId="40" borderId="30" xfId="0" applyNumberFormat="1" applyFont="1" applyFill="1" applyBorder="1" applyAlignment="1">
      <alignment horizontal="center"/>
    </xf>
    <xf numFmtId="0" fontId="12" fillId="40" borderId="30" xfId="3" applyFont="1" applyFill="1" applyBorder="1" applyAlignment="1"/>
    <xf numFmtId="0" fontId="8" fillId="40" borderId="12" xfId="0" applyFont="1" applyFill="1" applyBorder="1"/>
    <xf numFmtId="0" fontId="18" fillId="40" borderId="7" xfId="0" applyFont="1" applyFill="1" applyBorder="1" applyAlignment="1"/>
    <xf numFmtId="0" fontId="19" fillId="40" borderId="8" xfId="0" applyFont="1" applyFill="1" applyBorder="1" applyAlignment="1"/>
    <xf numFmtId="9" fontId="18" fillId="40" borderId="8" xfId="0" applyNumberFormat="1" applyFont="1" applyFill="1" applyBorder="1" applyAlignment="1">
      <alignment horizontal="center"/>
    </xf>
    <xf numFmtId="170" fontId="20" fillId="40" borderId="9" xfId="3" applyNumberFormat="1" applyFont="1" applyFill="1" applyBorder="1" applyAlignment="1"/>
    <xf numFmtId="0" fontId="8" fillId="40" borderId="0" xfId="0" applyFont="1" applyFill="1"/>
    <xf numFmtId="0" fontId="8" fillId="40" borderId="0" xfId="0" applyFont="1" applyFill="1" applyAlignment="1">
      <alignment horizontal="center"/>
    </xf>
    <xf numFmtId="0" fontId="10" fillId="40" borderId="0" xfId="3" applyFont="1" applyFill="1" applyBorder="1"/>
    <xf numFmtId="170" fontId="8" fillId="40" borderId="0" xfId="0" applyNumberFormat="1" applyFont="1" applyFill="1"/>
    <xf numFmtId="0" fontId="8" fillId="40" borderId="0" xfId="0" applyFont="1" applyFill="1" applyBorder="1"/>
    <xf numFmtId="0" fontId="8" fillId="40" borderId="0" xfId="0" applyFont="1" applyFill="1" applyBorder="1" applyAlignment="1">
      <alignment horizontal="right"/>
    </xf>
    <xf numFmtId="10" fontId="8" fillId="40" borderId="0" xfId="2" applyNumberFormat="1" applyFont="1" applyFill="1" applyBorder="1"/>
    <xf numFmtId="0" fontId="9" fillId="0" borderId="0" xfId="0" applyFont="1" applyBorder="1" applyAlignment="1">
      <alignment horizontal="left"/>
    </xf>
    <xf numFmtId="0" fontId="17" fillId="0" borderId="19" xfId="0" applyFont="1" applyBorder="1" applyAlignment="1">
      <alignment horizontal="left"/>
    </xf>
    <xf numFmtId="0" fontId="17" fillId="0" borderId="19" xfId="0" applyFont="1" applyFill="1" applyBorder="1" applyAlignment="1">
      <alignment horizontal="left"/>
    </xf>
    <xf numFmtId="0" fontId="17" fillId="0" borderId="73" xfId="0" applyFont="1" applyFill="1" applyBorder="1" applyAlignment="1">
      <alignment horizontal="left"/>
    </xf>
    <xf numFmtId="0" fontId="8" fillId="0" borderId="5" xfId="0" applyFont="1" applyBorder="1"/>
    <xf numFmtId="2" fontId="10" fillId="0" borderId="0" xfId="3" applyNumberFormat="1" applyFont="1" applyBorder="1"/>
    <xf numFmtId="8" fontId="8" fillId="0" borderId="0" xfId="1" applyNumberFormat="1" applyFont="1" applyFill="1" applyBorder="1" applyAlignment="1">
      <alignment horizontal="center"/>
    </xf>
    <xf numFmtId="167" fontId="10" fillId="0" borderId="0" xfId="4" quotePrefix="1" applyNumberFormat="1" applyFill="1" applyBorder="1" applyAlignment="1">
      <alignment horizontal="center"/>
    </xf>
    <xf numFmtId="167" fontId="10" fillId="0" borderId="0" xfId="4" quotePrefix="1" applyNumberFormat="1" applyFill="1" applyBorder="1" applyAlignment="1">
      <alignment horizontal="center"/>
    </xf>
    <xf numFmtId="167" fontId="10" fillId="0" borderId="0" xfId="3" applyNumberFormat="1" applyFont="1" applyFill="1" applyBorder="1" applyAlignment="1">
      <alignment horizontal="center"/>
    </xf>
    <xf numFmtId="2" fontId="8" fillId="0" borderId="0" xfId="3" applyNumberFormat="1" applyFont="1" applyFill="1" applyBorder="1" applyAlignment="1">
      <alignment horizontal="center"/>
    </xf>
    <xf numFmtId="170" fontId="8" fillId="0" borderId="6" xfId="3" applyNumberFormat="1" applyFont="1" applyFill="1" applyBorder="1" applyAlignment="1"/>
    <xf numFmtId="0" fontId="9" fillId="0" borderId="2" xfId="3" applyFont="1" applyFill="1" applyBorder="1"/>
    <xf numFmtId="0" fontId="8" fillId="0" borderId="3" xfId="3" applyFont="1" applyFill="1" applyBorder="1" applyAlignment="1">
      <alignment horizontal="center"/>
    </xf>
    <xf numFmtId="169" fontId="8" fillId="0" borderId="3" xfId="3" applyNumberFormat="1" applyFont="1" applyFill="1" applyBorder="1" applyAlignment="1">
      <alignment horizontal="center"/>
    </xf>
    <xf numFmtId="1" fontId="9" fillId="0" borderId="3" xfId="3" applyNumberFormat="1" applyFont="1" applyFill="1" applyBorder="1" applyAlignment="1">
      <alignment horizontal="center"/>
    </xf>
    <xf numFmtId="166" fontId="8" fillId="0" borderId="4" xfId="3" applyNumberFormat="1" applyFont="1" applyFill="1" applyBorder="1"/>
    <xf numFmtId="0" fontId="9" fillId="0" borderId="3" xfId="3" applyFont="1" applyFill="1" applyBorder="1" applyAlignment="1">
      <alignment horizontal="center"/>
    </xf>
    <xf numFmtId="166" fontId="9" fillId="0" borderId="3" xfId="3" applyNumberFormat="1" applyFont="1" applyFill="1" applyBorder="1" applyAlignment="1">
      <alignment horizontal="center"/>
    </xf>
    <xf numFmtId="2" fontId="9" fillId="0" borderId="3" xfId="3" applyNumberFormat="1" applyFont="1" applyFill="1" applyBorder="1" applyAlignment="1">
      <alignment horizontal="center"/>
    </xf>
    <xf numFmtId="166" fontId="9" fillId="0" borderId="4" xfId="3" applyNumberFormat="1" applyFont="1" applyFill="1" applyBorder="1"/>
    <xf numFmtId="169" fontId="9" fillId="0" borderId="3" xfId="3" applyNumberFormat="1" applyFont="1" applyFill="1" applyBorder="1" applyAlignment="1">
      <alignment horizontal="center"/>
    </xf>
    <xf numFmtId="169" fontId="9" fillId="0" borderId="32" xfId="3" applyNumberFormat="1" applyFont="1" applyFill="1" applyBorder="1" applyAlignment="1">
      <alignment horizontal="center"/>
    </xf>
    <xf numFmtId="2" fontId="9" fillId="0" borderId="32" xfId="3" applyNumberFormat="1" applyFont="1" applyFill="1" applyBorder="1" applyAlignment="1">
      <alignment horizontal="center"/>
    </xf>
    <xf numFmtId="166" fontId="9" fillId="0" borderId="83" xfId="3" applyNumberFormat="1" applyFont="1" applyFill="1" applyBorder="1"/>
    <xf numFmtId="174" fontId="10" fillId="0" borderId="0" xfId="3" applyNumberFormat="1" applyFont="1" applyFill="1" applyBorder="1" applyAlignment="1">
      <alignment horizontal="center"/>
    </xf>
    <xf numFmtId="0" fontId="12" fillId="0" borderId="2" xfId="3" applyFont="1" applyFill="1" applyBorder="1"/>
    <xf numFmtId="0" fontId="12" fillId="0" borderId="3" xfId="3" applyFont="1" applyFill="1" applyBorder="1" applyAlignment="1">
      <alignment horizontal="center"/>
    </xf>
    <xf numFmtId="169" fontId="12" fillId="0" borderId="3" xfId="3" applyNumberFormat="1" applyFont="1" applyFill="1" applyBorder="1" applyAlignment="1">
      <alignment horizontal="center"/>
    </xf>
    <xf numFmtId="2" fontId="12" fillId="0" borderId="3" xfId="3" applyNumberFormat="1" applyFont="1" applyFill="1" applyBorder="1" applyAlignment="1">
      <alignment horizontal="center"/>
    </xf>
    <xf numFmtId="166" fontId="12" fillId="0" borderId="4" xfId="3" applyNumberFormat="1" applyFont="1" applyFill="1" applyBorder="1"/>
    <xf numFmtId="166" fontId="12" fillId="0" borderId="3" xfId="3" applyNumberFormat="1" applyFont="1" applyFill="1" applyBorder="1" applyAlignment="1">
      <alignment horizontal="center"/>
    </xf>
    <xf numFmtId="166" fontId="10" fillId="0" borderId="4" xfId="3" applyNumberFormat="1" applyFont="1" applyFill="1" applyBorder="1"/>
    <xf numFmtId="10" fontId="12" fillId="0" borderId="3" xfId="2" applyNumberFormat="1" applyFont="1" applyFill="1" applyBorder="1" applyAlignment="1">
      <alignment horizontal="center"/>
    </xf>
    <xf numFmtId="170" fontId="10" fillId="0" borderId="4" xfId="3" applyNumberFormat="1" applyFont="1" applyFill="1" applyBorder="1"/>
    <xf numFmtId="0" fontId="10" fillId="0" borderId="38" xfId="3" applyFont="1" applyFill="1" applyBorder="1"/>
    <xf numFmtId="0" fontId="17" fillId="0" borderId="0" xfId="0" applyFont="1" applyFill="1" applyBorder="1"/>
    <xf numFmtId="165" fontId="8" fillId="0" borderId="0" xfId="1" applyNumberFormat="1" applyFont="1" applyFill="1"/>
    <xf numFmtId="1" fontId="8" fillId="0" borderId="0" xfId="0" applyNumberFormat="1" applyFont="1" applyFill="1" applyAlignment="1">
      <alignment horizontal="center"/>
    </xf>
    <xf numFmtId="166" fontId="8" fillId="0" borderId="0" xfId="0" applyNumberFormat="1" applyFont="1" applyFill="1" applyAlignment="1">
      <alignment horizontal="center"/>
    </xf>
    <xf numFmtId="165" fontId="0" fillId="4" borderId="0" xfId="0" applyNumberFormat="1" applyFill="1"/>
    <xf numFmtId="10" fontId="17" fillId="0" borderId="43" xfId="0" applyNumberFormat="1" applyFont="1" applyFill="1" applyBorder="1" applyAlignment="1">
      <alignment horizontal="center"/>
    </xf>
    <xf numFmtId="0" fontId="17" fillId="0" borderId="43" xfId="0" applyFont="1" applyFill="1" applyBorder="1" applyAlignment="1">
      <alignment horizontal="left"/>
    </xf>
    <xf numFmtId="0" fontId="17" fillId="0" borderId="42" xfId="0" applyFont="1" applyFill="1" applyBorder="1" applyAlignment="1">
      <alignment horizontal="left"/>
    </xf>
    <xf numFmtId="165" fontId="0" fillId="0" borderId="0" xfId="1" applyNumberFormat="1" applyFont="1"/>
    <xf numFmtId="0" fontId="0" fillId="0" borderId="0" xfId="0"/>
    <xf numFmtId="44" fontId="0" fillId="4" borderId="84" xfId="0" applyNumberFormat="1" applyFill="1" applyBorder="1"/>
    <xf numFmtId="0" fontId="3" fillId="0" borderId="18" xfId="0" applyFont="1" applyBorder="1" applyAlignment="1">
      <alignment wrapText="1"/>
    </xf>
    <xf numFmtId="0" fontId="3" fillId="0" borderId="86" xfId="0" applyFont="1" applyBorder="1" applyAlignment="1">
      <alignment wrapText="1"/>
    </xf>
    <xf numFmtId="0" fontId="3" fillId="0" borderId="87" xfId="0" applyFont="1" applyBorder="1" applyAlignment="1">
      <alignment wrapText="1"/>
    </xf>
    <xf numFmtId="0" fontId="3" fillId="0" borderId="88" xfId="0" applyFont="1" applyBorder="1"/>
    <xf numFmtId="0" fontId="3" fillId="0" borderId="84" xfId="0" applyFont="1" applyBorder="1"/>
    <xf numFmtId="0" fontId="3" fillId="0" borderId="89" xfId="0" applyFont="1" applyBorder="1"/>
    <xf numFmtId="0" fontId="3" fillId="0" borderId="0" xfId="0" applyFont="1"/>
    <xf numFmtId="0" fontId="3" fillId="0" borderId="69" xfId="0" applyFont="1" applyBorder="1" applyAlignment="1">
      <alignment wrapText="1"/>
    </xf>
    <xf numFmtId="0" fontId="3" fillId="0" borderId="94" xfId="0" applyFont="1" applyBorder="1"/>
    <xf numFmtId="0" fontId="3" fillId="4" borderId="88" xfId="0" applyNumberFormat="1" applyFont="1" applyFill="1" applyBorder="1"/>
    <xf numFmtId="44" fontId="0" fillId="4" borderId="89" xfId="0" applyNumberFormat="1" applyFill="1" applyBorder="1"/>
    <xf numFmtId="0" fontId="0" fillId="4" borderId="0" xfId="0" applyFill="1"/>
    <xf numFmtId="44" fontId="0" fillId="4" borderId="94" xfId="0" applyNumberFormat="1" applyFill="1" applyBorder="1"/>
    <xf numFmtId="0" fontId="3" fillId="36" borderId="0" xfId="0" applyFont="1" applyFill="1"/>
    <xf numFmtId="0" fontId="0" fillId="36" borderId="0" xfId="0" applyFill="1"/>
    <xf numFmtId="0" fontId="3" fillId="36" borderId="91" xfId="0" applyNumberFormat="1" applyFont="1" applyFill="1" applyBorder="1"/>
    <xf numFmtId="44" fontId="0" fillId="36" borderId="92" xfId="0" applyNumberFormat="1" applyFill="1" applyBorder="1"/>
    <xf numFmtId="44" fontId="0" fillId="36" borderId="93" xfId="0" applyNumberFormat="1" applyFill="1" applyBorder="1"/>
    <xf numFmtId="44" fontId="0" fillId="36" borderId="95" xfId="0" applyNumberFormat="1" applyFill="1" applyBorder="1"/>
    <xf numFmtId="0" fontId="3" fillId="4" borderId="0" xfId="0" applyFont="1" applyFill="1"/>
    <xf numFmtId="0" fontId="0" fillId="0" borderId="0" xfId="0" applyFill="1"/>
    <xf numFmtId="0" fontId="0" fillId="70" borderId="0" xfId="0" applyFill="1"/>
    <xf numFmtId="0" fontId="3" fillId="70" borderId="0" xfId="0" applyFont="1" applyFill="1"/>
    <xf numFmtId="0" fontId="3" fillId="70" borderId="88" xfId="0" applyNumberFormat="1" applyFont="1" applyFill="1" applyBorder="1"/>
    <xf numFmtId="44" fontId="0" fillId="70" borderId="84" xfId="0" applyNumberFormat="1" applyFill="1" applyBorder="1"/>
    <xf numFmtId="44" fontId="0" fillId="70" borderId="89" xfId="0" applyNumberFormat="1" applyFill="1" applyBorder="1"/>
    <xf numFmtId="44" fontId="0" fillId="70" borderId="94" xfId="0" applyNumberFormat="1" applyFill="1" applyBorder="1"/>
    <xf numFmtId="0" fontId="3" fillId="70" borderId="5" xfId="0" applyNumberFormat="1" applyFont="1" applyFill="1" applyBorder="1"/>
    <xf numFmtId="44" fontId="0" fillId="70" borderId="85" xfId="0" applyNumberFormat="1" applyFill="1" applyBorder="1"/>
    <xf numFmtId="44" fontId="0" fillId="70" borderId="90" xfId="0" applyNumberFormat="1" applyFill="1" applyBorder="1"/>
    <xf numFmtId="44" fontId="0" fillId="70" borderId="71" xfId="0" applyNumberFormat="1" applyFill="1" applyBorder="1"/>
    <xf numFmtId="44" fontId="0" fillId="70" borderId="2" xfId="0" applyNumberFormat="1" applyFill="1" applyBorder="1"/>
    <xf numFmtId="44" fontId="0" fillId="4" borderId="2" xfId="0" applyNumberFormat="1" applyFill="1" applyBorder="1"/>
    <xf numFmtId="44" fontId="0" fillId="36" borderId="2" xfId="0" applyNumberFormat="1" applyFill="1" applyBorder="1"/>
    <xf numFmtId="44" fontId="0" fillId="70" borderId="96" xfId="0" applyNumberFormat="1" applyFill="1" applyBorder="1"/>
    <xf numFmtId="44" fontId="0" fillId="4" borderId="96" xfId="0" applyNumberFormat="1" applyFill="1" applyBorder="1"/>
    <xf numFmtId="44" fontId="0" fillId="36" borderId="96" xfId="0" applyNumberFormat="1" applyFill="1" applyBorder="1"/>
    <xf numFmtId="0" fontId="3" fillId="0" borderId="0" xfId="0" applyFont="1" applyBorder="1" applyAlignment="1">
      <alignment wrapText="1"/>
    </xf>
    <xf numFmtId="0" fontId="3" fillId="0" borderId="0" xfId="0" applyFont="1" applyBorder="1"/>
    <xf numFmtId="44" fontId="0" fillId="70" borderId="0" xfId="0" applyNumberFormat="1" applyFill="1" applyBorder="1"/>
    <xf numFmtId="44" fontId="0" fillId="4" borderId="0" xfId="0" applyNumberFormat="1" applyFill="1" applyBorder="1"/>
    <xf numFmtId="44" fontId="0" fillId="36" borderId="0" xfId="0" applyNumberFormat="1" applyFill="1" applyBorder="1"/>
    <xf numFmtId="0" fontId="3" fillId="0" borderId="0" xfId="0" applyFont="1" applyAlignment="1">
      <alignment horizontal="center"/>
    </xf>
    <xf numFmtId="2" fontId="3" fillId="70" borderId="0" xfId="0" applyNumberFormat="1" applyFont="1" applyFill="1"/>
    <xf numFmtId="2" fontId="3" fillId="4" borderId="0" xfId="0" applyNumberFormat="1" applyFont="1" applyFill="1"/>
    <xf numFmtId="2" fontId="3" fillId="36" borderId="0" xfId="0" applyNumberFormat="1" applyFont="1" applyFill="1"/>
    <xf numFmtId="7" fontId="3" fillId="70" borderId="0" xfId="0" applyNumberFormat="1" applyFont="1" applyFill="1" applyBorder="1" applyAlignment="1">
      <alignment horizontal="center" vertical="center"/>
    </xf>
    <xf numFmtId="7" fontId="3" fillId="4" borderId="0" xfId="0" applyNumberFormat="1" applyFont="1" applyFill="1" applyBorder="1" applyAlignment="1">
      <alignment horizontal="center" vertical="center"/>
    </xf>
    <xf numFmtId="7" fontId="3" fillId="36" borderId="0" xfId="0" applyNumberFormat="1" applyFont="1" applyFill="1" applyBorder="1" applyAlignment="1">
      <alignment horizontal="center" vertical="center"/>
    </xf>
    <xf numFmtId="7" fontId="3" fillId="70" borderId="0" xfId="0" applyNumberFormat="1" applyFont="1" applyFill="1" applyAlignment="1">
      <alignment horizontal="center" vertical="center"/>
    </xf>
    <xf numFmtId="7" fontId="3" fillId="4" borderId="0" xfId="0" applyNumberFormat="1" applyFont="1" applyFill="1" applyAlignment="1">
      <alignment horizontal="center" vertical="center"/>
    </xf>
    <xf numFmtId="7" fontId="3" fillId="36" borderId="0" xfId="0" applyNumberFormat="1" applyFont="1" applyFill="1" applyAlignment="1">
      <alignment horizontal="center" vertical="center"/>
    </xf>
    <xf numFmtId="0" fontId="0" fillId="36" borderId="0" xfId="0" applyFill="1" applyAlignment="1">
      <alignment horizontal="center"/>
    </xf>
    <xf numFmtId="2" fontId="3" fillId="70" borderId="88" xfId="0" applyNumberFormat="1" applyFont="1" applyFill="1" applyBorder="1"/>
    <xf numFmtId="2" fontId="3" fillId="4" borderId="88" xfId="0" applyNumberFormat="1" applyFont="1" applyFill="1" applyBorder="1"/>
    <xf numFmtId="0" fontId="0" fillId="0" borderId="0" xfId="0"/>
    <xf numFmtId="0" fontId="10" fillId="0" borderId="6" xfId="0" applyFont="1" applyFill="1" applyBorder="1" applyAlignment="1">
      <alignment wrapText="1"/>
    </xf>
    <xf numFmtId="0" fontId="12" fillId="0" borderId="5" xfId="134" applyFont="1" applyFill="1" applyBorder="1"/>
    <xf numFmtId="0" fontId="54" fillId="0" borderId="0" xfId="134" applyFont="1" applyFill="1" applyBorder="1"/>
    <xf numFmtId="0" fontId="10" fillId="0" borderId="5" xfId="134" applyFont="1" applyFill="1" applyBorder="1"/>
    <xf numFmtId="0" fontId="10" fillId="0" borderId="5" xfId="0" applyFont="1" applyFill="1" applyBorder="1" applyAlignment="1"/>
    <xf numFmtId="0" fontId="12" fillId="0" borderId="0" xfId="134" applyFont="1" applyFill="1" applyBorder="1"/>
    <xf numFmtId="0" fontId="10" fillId="0" borderId="0" xfId="134" applyFont="1" applyFill="1" applyBorder="1"/>
    <xf numFmtId="0" fontId="10" fillId="0" borderId="6" xfId="134" applyFont="1" applyFill="1" applyBorder="1"/>
    <xf numFmtId="0" fontId="10" fillId="0" borderId="18" xfId="0" applyFont="1" applyFill="1" applyBorder="1"/>
    <xf numFmtId="0" fontId="10" fillId="0" borderId="13" xfId="0" applyFont="1" applyFill="1" applyBorder="1"/>
    <xf numFmtId="4" fontId="10" fillId="0" borderId="0" xfId="0" applyNumberFormat="1" applyFont="1" applyFill="1" applyBorder="1" applyAlignment="1">
      <alignment horizontal="center"/>
    </xf>
    <xf numFmtId="0" fontId="10" fillId="0" borderId="6" xfId="134" applyFont="1" applyFill="1" applyBorder="1" applyAlignment="1">
      <alignment wrapText="1"/>
    </xf>
    <xf numFmtId="4" fontId="10" fillId="0" borderId="0" xfId="0" applyNumberFormat="1" applyFont="1" applyFill="1" applyBorder="1"/>
    <xf numFmtId="0" fontId="10" fillId="0" borderId="8" xfId="134" applyFont="1" applyFill="1" applyBorder="1"/>
    <xf numFmtId="0" fontId="12" fillId="0" borderId="7" xfId="134" applyFont="1" applyFill="1" applyBorder="1"/>
    <xf numFmtId="0" fontId="12" fillId="0" borderId="8" xfId="134" applyFont="1" applyFill="1" applyBorder="1"/>
    <xf numFmtId="42" fontId="81" fillId="0" borderId="0" xfId="0" applyNumberFormat="1" applyFont="1" applyFill="1" applyBorder="1"/>
    <xf numFmtId="42" fontId="14" fillId="0" borderId="0" xfId="0" applyNumberFormat="1" applyFont="1" applyFill="1" applyBorder="1"/>
    <xf numFmtId="0" fontId="12" fillId="0" borderId="5" xfId="0" applyFont="1" applyFill="1" applyBorder="1" applyAlignment="1"/>
    <xf numFmtId="0" fontId="10" fillId="0" borderId="5" xfId="0" applyFont="1" applyFill="1" applyBorder="1" applyAlignment="1">
      <alignment horizontal="left"/>
    </xf>
    <xf numFmtId="0" fontId="10" fillId="0" borderId="0" xfId="0" applyFont="1" applyFill="1" applyBorder="1" applyAlignment="1"/>
    <xf numFmtId="4" fontId="56" fillId="0" borderId="13" xfId="0" applyNumberFormat="1" applyFont="1" applyFill="1" applyBorder="1" applyAlignment="1">
      <alignment horizontal="center"/>
    </xf>
    <xf numFmtId="4" fontId="82" fillId="0" borderId="13" xfId="0" applyNumberFormat="1" applyFont="1" applyFill="1" applyBorder="1" applyAlignment="1">
      <alignment horizontal="center"/>
    </xf>
    <xf numFmtId="0" fontId="10" fillId="0" borderId="14" xfId="0" applyFont="1" applyFill="1" applyBorder="1" applyAlignment="1">
      <alignment wrapText="1"/>
    </xf>
    <xf numFmtId="0" fontId="12" fillId="0" borderId="0" xfId="134" applyFont="1" applyFill="1" applyBorder="1" applyAlignment="1">
      <alignment horizontal="center" vertical="center" wrapText="1"/>
    </xf>
    <xf numFmtId="0" fontId="54" fillId="0" borderId="0" xfId="134" applyFont="1" applyFill="1" applyBorder="1" applyAlignment="1">
      <alignment horizontal="center" vertical="center" wrapText="1"/>
    </xf>
    <xf numFmtId="0" fontId="12" fillId="0" borderId="0" xfId="0" applyFont="1" applyFill="1" applyBorder="1" applyAlignment="1"/>
    <xf numFmtId="44" fontId="12" fillId="0" borderId="0" xfId="1" applyNumberFormat="1" applyFont="1" applyFill="1" applyBorder="1"/>
    <xf numFmtId="177" fontId="54" fillId="0" borderId="0" xfId="258" applyNumberFormat="1" applyFont="1" applyFill="1" applyBorder="1" applyAlignment="1">
      <alignment horizontal="center"/>
    </xf>
    <xf numFmtId="177" fontId="10" fillId="0" borderId="0" xfId="258" applyNumberFormat="1" applyFont="1" applyFill="1" applyBorder="1" applyAlignment="1">
      <alignment horizontal="center" vertical="center"/>
    </xf>
    <xf numFmtId="0" fontId="10" fillId="0" borderId="0" xfId="0" applyFont="1" applyFill="1" applyBorder="1" applyAlignment="1">
      <alignment horizontal="left"/>
    </xf>
    <xf numFmtId="0" fontId="12" fillId="0" borderId="5" xfId="134" applyFont="1" applyFill="1" applyBorder="1" applyAlignment="1">
      <alignment horizontal="right"/>
    </xf>
    <xf numFmtId="0" fontId="12" fillId="0" borderId="0" xfId="134" applyFont="1" applyFill="1" applyBorder="1" applyAlignment="1">
      <alignment horizontal="right"/>
    </xf>
    <xf numFmtId="4" fontId="12" fillId="0" borderId="0" xfId="0" applyNumberFormat="1" applyFont="1" applyFill="1" applyBorder="1" applyAlignment="1">
      <alignment horizontal="center"/>
    </xf>
    <xf numFmtId="3" fontId="54" fillId="0" borderId="0" xfId="0" applyNumberFormat="1" applyFont="1" applyFill="1" applyBorder="1" applyAlignment="1">
      <alignment horizontal="right"/>
    </xf>
    <xf numFmtId="3" fontId="12" fillId="0" borderId="0" xfId="0" applyNumberFormat="1" applyFont="1" applyFill="1" applyBorder="1" applyAlignment="1">
      <alignment horizontal="right"/>
    </xf>
    <xf numFmtId="0" fontId="54" fillId="0" borderId="8" xfId="134" applyFont="1" applyFill="1" applyBorder="1"/>
    <xf numFmtId="0" fontId="10" fillId="0" borderId="9" xfId="134" applyFont="1" applyFill="1" applyBorder="1" applyAlignment="1">
      <alignment wrapText="1"/>
    </xf>
    <xf numFmtId="0" fontId="61" fillId="0" borderId="8" xfId="209" applyFont="1" applyBorder="1" applyAlignment="1">
      <alignment wrapText="1"/>
    </xf>
    <xf numFmtId="0" fontId="61" fillId="0" borderId="14" xfId="209" applyFont="1" applyBorder="1" applyAlignment="1">
      <alignment horizontal="left" vertical="center" wrapText="1"/>
    </xf>
    <xf numFmtId="0" fontId="61" fillId="0" borderId="9" xfId="209" applyFont="1" applyBorder="1" applyAlignment="1">
      <alignment horizontal="left" vertical="center" wrapText="1"/>
    </xf>
    <xf numFmtId="0" fontId="61" fillId="0" borderId="13" xfId="209" applyFont="1" applyBorder="1" applyAlignment="1">
      <alignment horizontal="left" vertical="top" wrapText="1"/>
    </xf>
    <xf numFmtId="0" fontId="61" fillId="0" borderId="8" xfId="209" applyFont="1" applyBorder="1" applyAlignment="1">
      <alignment horizontal="left" vertical="top" wrapText="1"/>
    </xf>
    <xf numFmtId="0" fontId="61" fillId="0" borderId="6" xfId="209" applyFont="1" applyBorder="1" applyAlignment="1">
      <alignment horizontal="left" vertical="center" wrapText="1"/>
    </xf>
    <xf numFmtId="174" fontId="1" fillId="0" borderId="69" xfId="209" applyNumberFormat="1" applyBorder="1" applyAlignment="1">
      <alignment horizontal="right" vertical="center"/>
    </xf>
    <xf numFmtId="174" fontId="1" fillId="0" borderId="70" xfId="209" applyNumberFormat="1" applyBorder="1" applyAlignment="1">
      <alignment horizontal="right" vertical="center"/>
    </xf>
    <xf numFmtId="0" fontId="61" fillId="0" borderId="14" xfId="209" applyFont="1" applyFill="1" applyBorder="1" applyAlignment="1">
      <alignment horizontal="left" vertical="center" wrapText="1"/>
    </xf>
    <xf numFmtId="0" fontId="61" fillId="0" borderId="9" xfId="209" applyFont="1" applyFill="1" applyBorder="1" applyAlignment="1">
      <alignment horizontal="left" vertical="center" wrapText="1"/>
    </xf>
    <xf numFmtId="49" fontId="61" fillId="0" borderId="14" xfId="209" applyNumberFormat="1" applyFont="1" applyFill="1" applyBorder="1" applyAlignment="1">
      <alignment horizontal="left" vertical="center" wrapText="1"/>
    </xf>
    <xf numFmtId="49" fontId="61" fillId="0" borderId="9" xfId="209" applyNumberFormat="1" applyFont="1" applyFill="1" applyBorder="1" applyAlignment="1">
      <alignment horizontal="left" vertical="center" wrapText="1"/>
    </xf>
    <xf numFmtId="0" fontId="61" fillId="0" borderId="13" xfId="209" applyFont="1" applyBorder="1" applyAlignment="1">
      <alignment vertical="top" wrapText="1"/>
    </xf>
    <xf numFmtId="0" fontId="61" fillId="0" borderId="8" xfId="209" applyFont="1" applyBorder="1" applyAlignment="1">
      <alignment vertical="top" wrapText="1"/>
    </xf>
    <xf numFmtId="0" fontId="63" fillId="0" borderId="0" xfId="209" applyFont="1" applyAlignment="1">
      <alignment horizontal="left" vertical="top" wrapText="1"/>
    </xf>
    <xf numFmtId="0" fontId="10" fillId="0" borderId="62" xfId="144" applyBorder="1" applyAlignment="1">
      <alignment horizontal="right"/>
    </xf>
    <xf numFmtId="0" fontId="10" fillId="0" borderId="0" xfId="144" applyAlignment="1">
      <alignment horizontal="right"/>
    </xf>
    <xf numFmtId="0" fontId="9" fillId="0" borderId="0" xfId="0" applyFont="1" applyFill="1" applyBorder="1" applyAlignment="1">
      <alignment horizontal="left"/>
    </xf>
    <xf numFmtId="166" fontId="8" fillId="0" borderId="82" xfId="3" applyNumberFormat="1" applyFont="1" applyFill="1" applyBorder="1" applyAlignment="1">
      <alignment horizontal="left"/>
    </xf>
    <xf numFmtId="166" fontId="8" fillId="0" borderId="60" xfId="3" applyNumberFormat="1" applyFont="1" applyFill="1" applyBorder="1" applyAlignment="1">
      <alignment horizontal="left"/>
    </xf>
    <xf numFmtId="166" fontId="8" fillId="0" borderId="5" xfId="3" applyNumberFormat="1" applyFont="1" applyFill="1" applyBorder="1" applyAlignment="1">
      <alignment horizontal="left"/>
    </xf>
    <xf numFmtId="166" fontId="8" fillId="0" borderId="0" xfId="3" applyNumberFormat="1" applyFont="1" applyFill="1" applyBorder="1" applyAlignment="1">
      <alignment horizontal="left"/>
    </xf>
    <xf numFmtId="0" fontId="8" fillId="0" borderId="5" xfId="3" applyFont="1" applyFill="1" applyBorder="1" applyAlignment="1">
      <alignment horizontal="left"/>
    </xf>
    <xf numFmtId="0" fontId="8" fillId="0" borderId="0" xfId="3" applyFont="1" applyFill="1" applyBorder="1" applyAlignment="1">
      <alignment horizontal="left"/>
    </xf>
    <xf numFmtId="0" fontId="16" fillId="7" borderId="2" xfId="0" applyFont="1" applyFill="1" applyBorder="1" applyAlignment="1">
      <alignment horizontal="center"/>
    </xf>
    <xf numFmtId="0" fontId="16" fillId="7" borderId="3" xfId="0" applyFont="1" applyFill="1" applyBorder="1" applyAlignment="1">
      <alignment horizontal="center"/>
    </xf>
    <xf numFmtId="0" fontId="16" fillId="7" borderId="4" xfId="0" applyFont="1" applyFill="1" applyBorder="1" applyAlignment="1">
      <alignment horizontal="center"/>
    </xf>
    <xf numFmtId="166" fontId="9" fillId="8" borderId="2" xfId="3" applyNumberFormat="1" applyFont="1" applyFill="1" applyBorder="1" applyAlignment="1">
      <alignment horizontal="center" wrapText="1"/>
    </xf>
    <xf numFmtId="166" fontId="9" fillId="8" borderId="3" xfId="3" applyNumberFormat="1" applyFont="1" applyFill="1" applyBorder="1" applyAlignment="1">
      <alignment horizontal="center" wrapText="1"/>
    </xf>
    <xf numFmtId="166" fontId="9" fillId="8" borderId="4" xfId="3" applyNumberFormat="1" applyFont="1" applyFill="1" applyBorder="1" applyAlignment="1">
      <alignment horizontal="center" wrapText="1"/>
    </xf>
    <xf numFmtId="166" fontId="9" fillId="8" borderId="2" xfId="3" applyNumberFormat="1" applyFont="1" applyFill="1" applyBorder="1" applyAlignment="1">
      <alignment horizontal="center"/>
    </xf>
    <xf numFmtId="166" fontId="9" fillId="8" borderId="3" xfId="3" applyNumberFormat="1" applyFont="1" applyFill="1" applyBorder="1" applyAlignment="1">
      <alignment horizontal="center"/>
    </xf>
    <xf numFmtId="166" fontId="9" fillId="8" borderId="4" xfId="3" applyNumberFormat="1" applyFont="1" applyFill="1" applyBorder="1" applyAlignment="1">
      <alignment horizontal="center"/>
    </xf>
    <xf numFmtId="0" fontId="9" fillId="0" borderId="73" xfId="3" applyFont="1" applyFill="1" applyBorder="1" applyAlignment="1">
      <alignment horizontal="center"/>
    </xf>
    <xf numFmtId="0" fontId="9" fillId="0" borderId="58" xfId="3" applyFont="1" applyFill="1" applyBorder="1" applyAlignment="1">
      <alignment horizontal="center"/>
    </xf>
    <xf numFmtId="166" fontId="18" fillId="9" borderId="18" xfId="3" applyNumberFormat="1" applyFont="1" applyFill="1" applyBorder="1" applyAlignment="1">
      <alignment horizontal="center"/>
    </xf>
    <xf numFmtId="166" fontId="18" fillId="9" borderId="13" xfId="3" applyNumberFormat="1" applyFont="1" applyFill="1" applyBorder="1" applyAlignment="1">
      <alignment horizontal="center"/>
    </xf>
    <xf numFmtId="166" fontId="18" fillId="9" borderId="14" xfId="3" applyNumberFormat="1" applyFont="1" applyFill="1" applyBorder="1" applyAlignment="1">
      <alignment horizontal="center"/>
    </xf>
    <xf numFmtId="166" fontId="18" fillId="9" borderId="18" xfId="3" applyNumberFormat="1" applyFont="1" applyFill="1" applyBorder="1" applyAlignment="1">
      <alignment horizontal="center" wrapText="1"/>
    </xf>
    <xf numFmtId="166" fontId="18" fillId="9" borderId="13" xfId="3" applyNumberFormat="1" applyFont="1" applyFill="1" applyBorder="1" applyAlignment="1">
      <alignment horizontal="center" wrapText="1"/>
    </xf>
    <xf numFmtId="166" fontId="18" fillId="9" borderId="14" xfId="3" applyNumberFormat="1" applyFont="1" applyFill="1" applyBorder="1" applyAlignment="1">
      <alignment horizontal="center" wrapText="1"/>
    </xf>
    <xf numFmtId="166" fontId="18" fillId="9" borderId="7" xfId="3" applyNumberFormat="1" applyFont="1" applyFill="1" applyBorder="1" applyAlignment="1">
      <alignment horizontal="center" wrapText="1"/>
    </xf>
    <xf numFmtId="166" fontId="18" fillId="9" borderId="8" xfId="3" applyNumberFormat="1" applyFont="1" applyFill="1" applyBorder="1" applyAlignment="1">
      <alignment horizontal="center" wrapText="1"/>
    </xf>
    <xf numFmtId="166" fontId="18" fillId="9" borderId="9" xfId="3" applyNumberFormat="1" applyFont="1" applyFill="1" applyBorder="1" applyAlignment="1">
      <alignment horizontal="center" wrapText="1"/>
    </xf>
    <xf numFmtId="166" fontId="18" fillId="9" borderId="7" xfId="3" applyNumberFormat="1" applyFont="1" applyFill="1" applyBorder="1" applyAlignment="1">
      <alignment horizontal="center"/>
    </xf>
    <xf numFmtId="166" fontId="18" fillId="9" borderId="8" xfId="3" applyNumberFormat="1" applyFont="1" applyFill="1" applyBorder="1" applyAlignment="1">
      <alignment horizontal="center"/>
    </xf>
    <xf numFmtId="166" fontId="18" fillId="9" borderId="9" xfId="3" applyNumberFormat="1" applyFont="1" applyFill="1" applyBorder="1" applyAlignment="1">
      <alignment horizontal="center"/>
    </xf>
    <xf numFmtId="166" fontId="11" fillId="10" borderId="2" xfId="3" applyNumberFormat="1" applyFont="1" applyFill="1" applyBorder="1" applyAlignment="1">
      <alignment horizontal="center"/>
    </xf>
    <xf numFmtId="166" fontId="11" fillId="10" borderId="3" xfId="3" applyNumberFormat="1" applyFont="1" applyFill="1" applyBorder="1" applyAlignment="1">
      <alignment horizontal="center"/>
    </xf>
    <xf numFmtId="166" fontId="11" fillId="10" borderId="4" xfId="3" applyNumberFormat="1" applyFont="1" applyFill="1" applyBorder="1" applyAlignment="1">
      <alignment horizontal="center"/>
    </xf>
    <xf numFmtId="166" fontId="11" fillId="40" borderId="2" xfId="3" applyNumberFormat="1" applyFont="1" applyFill="1" applyBorder="1" applyAlignment="1">
      <alignment horizontal="center"/>
    </xf>
    <xf numFmtId="166" fontId="11" fillId="40" borderId="3" xfId="3" applyNumberFormat="1" applyFont="1" applyFill="1" applyBorder="1" applyAlignment="1">
      <alignment horizontal="center"/>
    </xf>
    <xf numFmtId="166" fontId="11" fillId="40" borderId="4" xfId="3" applyNumberFormat="1" applyFont="1" applyFill="1" applyBorder="1" applyAlignment="1">
      <alignment horizontal="center"/>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0" fontId="0" fillId="70" borderId="6" xfId="0" applyFill="1"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0" fillId="0" borderId="5" xfId="134" applyFont="1" applyFill="1" applyBorder="1" applyAlignment="1">
      <alignment horizontal="center" wrapText="1"/>
    </xf>
    <xf numFmtId="0" fontId="10" fillId="0" borderId="0" xfId="134" applyFont="1" applyFill="1" applyBorder="1" applyAlignment="1">
      <alignment horizontal="center" wrapText="1"/>
    </xf>
    <xf numFmtId="0" fontId="10" fillId="0" borderId="6" xfId="134" applyFont="1" applyFill="1" applyBorder="1" applyAlignment="1">
      <alignment horizontal="center" wrapText="1"/>
    </xf>
  </cellXfs>
  <cellStyles count="376">
    <cellStyle name="20% - Accent1" xfId="232" builtinId="30" customBuiltin="1"/>
    <cellStyle name="20% - Accent1 2" xfId="9" xr:uid="{00000000-0005-0000-0000-000001000000}"/>
    <cellStyle name="20% - Accent2" xfId="236" builtinId="34" customBuiltin="1"/>
    <cellStyle name="20% - Accent2 2" xfId="10" xr:uid="{00000000-0005-0000-0000-000003000000}"/>
    <cellStyle name="20% - Accent3" xfId="240" builtinId="38" customBuiltin="1"/>
    <cellStyle name="20% - Accent3 2" xfId="11" xr:uid="{00000000-0005-0000-0000-000005000000}"/>
    <cellStyle name="20% - Accent4" xfId="244" builtinId="42" customBuiltin="1"/>
    <cellStyle name="20% - Accent4 2" xfId="12" xr:uid="{00000000-0005-0000-0000-000007000000}"/>
    <cellStyle name="20% - Accent5" xfId="248" builtinId="46" customBuiltin="1"/>
    <cellStyle name="20% - Accent5 2" xfId="13" xr:uid="{00000000-0005-0000-0000-000009000000}"/>
    <cellStyle name="20% - Accent6" xfId="252" builtinId="50" customBuiltin="1"/>
    <cellStyle name="20% - Accent6 2" xfId="14" xr:uid="{00000000-0005-0000-0000-00000B000000}"/>
    <cellStyle name="40% - Accent1" xfId="233" builtinId="31" customBuiltin="1"/>
    <cellStyle name="40% - Accent1 2" xfId="15" xr:uid="{00000000-0005-0000-0000-00000D000000}"/>
    <cellStyle name="40% - Accent2" xfId="237" builtinId="35" customBuiltin="1"/>
    <cellStyle name="40% - Accent2 2" xfId="16" xr:uid="{00000000-0005-0000-0000-00000F000000}"/>
    <cellStyle name="40% - Accent3" xfId="241" builtinId="39" customBuiltin="1"/>
    <cellStyle name="40% - Accent3 2" xfId="17" xr:uid="{00000000-0005-0000-0000-000011000000}"/>
    <cellStyle name="40% - Accent4" xfId="245" builtinId="43" customBuiltin="1"/>
    <cellStyle name="40% - Accent4 2" xfId="18" xr:uid="{00000000-0005-0000-0000-000013000000}"/>
    <cellStyle name="40% - Accent5" xfId="249" builtinId="47" customBuiltin="1"/>
    <cellStyle name="40% - Accent5 2" xfId="19" xr:uid="{00000000-0005-0000-0000-000015000000}"/>
    <cellStyle name="40% - Accent6" xfId="253" builtinId="51" customBuiltin="1"/>
    <cellStyle name="40% - Accent6 2" xfId="20" xr:uid="{00000000-0005-0000-0000-000017000000}"/>
    <cellStyle name="60% - Accent1" xfId="234" builtinId="32" customBuiltin="1"/>
    <cellStyle name="60% - Accent1 2" xfId="21" xr:uid="{00000000-0005-0000-0000-000019000000}"/>
    <cellStyle name="60% - Accent2" xfId="238" builtinId="36" customBuiltin="1"/>
    <cellStyle name="60% - Accent2 2" xfId="22" xr:uid="{00000000-0005-0000-0000-00001B000000}"/>
    <cellStyle name="60% - Accent3" xfId="242" builtinId="40" customBuiltin="1"/>
    <cellStyle name="60% - Accent3 2" xfId="23" xr:uid="{00000000-0005-0000-0000-00001D000000}"/>
    <cellStyle name="60% - Accent4" xfId="246" builtinId="44" customBuiltin="1"/>
    <cellStyle name="60% - Accent4 2" xfId="24" xr:uid="{00000000-0005-0000-0000-00001F000000}"/>
    <cellStyle name="60% - Accent5" xfId="250" builtinId="48" customBuiltin="1"/>
    <cellStyle name="60% - Accent5 2" xfId="25" xr:uid="{00000000-0005-0000-0000-000021000000}"/>
    <cellStyle name="60% - Accent6" xfId="254" builtinId="52" customBuiltin="1"/>
    <cellStyle name="60% - Accent6 2" xfId="26" xr:uid="{00000000-0005-0000-0000-000023000000}"/>
    <cellStyle name="Accent1" xfId="231" builtinId="29" customBuiltin="1"/>
    <cellStyle name="Accent1 2" xfId="27" xr:uid="{00000000-0005-0000-0000-000025000000}"/>
    <cellStyle name="Accent2" xfId="235" builtinId="33" customBuiltin="1"/>
    <cellStyle name="Accent2 2" xfId="28" xr:uid="{00000000-0005-0000-0000-000027000000}"/>
    <cellStyle name="Accent3" xfId="239" builtinId="37" customBuiltin="1"/>
    <cellStyle name="Accent3 2" xfId="29" xr:uid="{00000000-0005-0000-0000-000029000000}"/>
    <cellStyle name="Accent4" xfId="243" builtinId="41" customBuiltin="1"/>
    <cellStyle name="Accent4 2" xfId="30" xr:uid="{00000000-0005-0000-0000-00002B000000}"/>
    <cellStyle name="Accent5" xfId="247" builtinId="45" customBuiltin="1"/>
    <cellStyle name="Accent5 2" xfId="31" xr:uid="{00000000-0005-0000-0000-00002D000000}"/>
    <cellStyle name="Accent6" xfId="251" builtinId="49" customBuiltin="1"/>
    <cellStyle name="Accent6 2" xfId="32" xr:uid="{00000000-0005-0000-0000-00002F000000}"/>
    <cellStyle name="Bad" xfId="220" builtinId="27" customBuiltin="1"/>
    <cellStyle name="Bad 2" xfId="33" xr:uid="{00000000-0005-0000-0000-000031000000}"/>
    <cellStyle name="Bad 3" xfId="34" xr:uid="{00000000-0005-0000-0000-000032000000}"/>
    <cellStyle name="Body: normal cell" xfId="35" xr:uid="{00000000-0005-0000-0000-000033000000}"/>
    <cellStyle name="Calculation" xfId="224" builtinId="22" customBuiltin="1"/>
    <cellStyle name="Calculation 2" xfId="36" xr:uid="{00000000-0005-0000-0000-000035000000}"/>
    <cellStyle name="Calculation 2 2" xfId="266" xr:uid="{00000000-0005-0000-0000-000036000000}"/>
    <cellStyle name="Calculation 2 3" xfId="267" xr:uid="{00000000-0005-0000-0000-000037000000}"/>
    <cellStyle name="Check Cell" xfId="226" builtinId="23" customBuiltin="1"/>
    <cellStyle name="Check Cell 2" xfId="37" xr:uid="{00000000-0005-0000-0000-000039000000}"/>
    <cellStyle name="Comma" xfId="258" builtinId="3"/>
    <cellStyle name="Comma [0] 2" xfId="38" xr:uid="{00000000-0005-0000-0000-00003B000000}"/>
    <cellStyle name="Comma 10" xfId="39" xr:uid="{00000000-0005-0000-0000-00003C000000}"/>
    <cellStyle name="Comma 11" xfId="40" xr:uid="{00000000-0005-0000-0000-00003D000000}"/>
    <cellStyle name="Comma 12" xfId="360" xr:uid="{00000000-0005-0000-0000-00003E000000}"/>
    <cellStyle name="Comma 12 2" xfId="361" xr:uid="{00000000-0005-0000-0000-00003F000000}"/>
    <cellStyle name="Comma 12 2 2" xfId="362" xr:uid="{00000000-0005-0000-0000-000040000000}"/>
    <cellStyle name="Comma 13" xfId="363" xr:uid="{00000000-0005-0000-0000-000041000000}"/>
    <cellStyle name="Comma 14" xfId="364" xr:uid="{00000000-0005-0000-0000-000042000000}"/>
    <cellStyle name="Comma 2" xfId="41" xr:uid="{00000000-0005-0000-0000-000043000000}"/>
    <cellStyle name="Comma 2 2" xfId="42" xr:uid="{00000000-0005-0000-0000-000044000000}"/>
    <cellStyle name="Comma 2 2 2" xfId="268" xr:uid="{00000000-0005-0000-0000-000045000000}"/>
    <cellStyle name="Comma 2 3" xfId="43" xr:uid="{00000000-0005-0000-0000-000046000000}"/>
    <cellStyle name="Comma 3" xfId="44" xr:uid="{00000000-0005-0000-0000-000047000000}"/>
    <cellStyle name="Comma 3 2" xfId="45" xr:uid="{00000000-0005-0000-0000-000048000000}"/>
    <cellStyle name="Comma 3 3" xfId="46" xr:uid="{00000000-0005-0000-0000-000049000000}"/>
    <cellStyle name="Comma 3 4" xfId="269" xr:uid="{00000000-0005-0000-0000-00004A000000}"/>
    <cellStyle name="Comma 4" xfId="47" xr:uid="{00000000-0005-0000-0000-00004B000000}"/>
    <cellStyle name="Comma 4 2" xfId="48" xr:uid="{00000000-0005-0000-0000-00004C000000}"/>
    <cellStyle name="Comma 5" xfId="49" xr:uid="{00000000-0005-0000-0000-00004D000000}"/>
    <cellStyle name="Comma 5 2" xfId="50" xr:uid="{00000000-0005-0000-0000-00004E000000}"/>
    <cellStyle name="Comma 5 3" xfId="270" xr:uid="{00000000-0005-0000-0000-00004F000000}"/>
    <cellStyle name="Comma 6" xfId="51" xr:uid="{00000000-0005-0000-0000-000050000000}"/>
    <cellStyle name="Comma 6 2" xfId="52" xr:uid="{00000000-0005-0000-0000-000051000000}"/>
    <cellStyle name="Comma 7" xfId="53" xr:uid="{00000000-0005-0000-0000-000052000000}"/>
    <cellStyle name="Comma 7 2" xfId="54" xr:uid="{00000000-0005-0000-0000-000053000000}"/>
    <cellStyle name="Comma 7 3" xfId="259" xr:uid="{00000000-0005-0000-0000-000054000000}"/>
    <cellStyle name="Comma 8" xfId="55" xr:uid="{00000000-0005-0000-0000-000055000000}"/>
    <cellStyle name="Comma 9" xfId="56" xr:uid="{00000000-0005-0000-0000-000056000000}"/>
    <cellStyle name="Currency" xfId="1" builtinId="4"/>
    <cellStyle name="Currency [0] 2" xfId="57" xr:uid="{00000000-0005-0000-0000-000058000000}"/>
    <cellStyle name="Currency 10" xfId="271" xr:uid="{00000000-0005-0000-0000-000059000000}"/>
    <cellStyle name="Currency 11" xfId="272" xr:uid="{00000000-0005-0000-0000-00005A000000}"/>
    <cellStyle name="Currency 12" xfId="273" xr:uid="{00000000-0005-0000-0000-00005B000000}"/>
    <cellStyle name="Currency 13" xfId="274" xr:uid="{00000000-0005-0000-0000-00005C000000}"/>
    <cellStyle name="Currency 14" xfId="275" xr:uid="{00000000-0005-0000-0000-00005D000000}"/>
    <cellStyle name="Currency 15" xfId="276" xr:uid="{00000000-0005-0000-0000-00005E000000}"/>
    <cellStyle name="Currency 16" xfId="277" xr:uid="{00000000-0005-0000-0000-00005F000000}"/>
    <cellStyle name="Currency 17" xfId="278" xr:uid="{00000000-0005-0000-0000-000060000000}"/>
    <cellStyle name="Currency 18" xfId="279" xr:uid="{00000000-0005-0000-0000-000061000000}"/>
    <cellStyle name="Currency 19" xfId="280" xr:uid="{00000000-0005-0000-0000-000062000000}"/>
    <cellStyle name="Currency 2" xfId="4" xr:uid="{00000000-0005-0000-0000-000063000000}"/>
    <cellStyle name="Currency 2 2" xfId="58" xr:uid="{00000000-0005-0000-0000-000064000000}"/>
    <cellStyle name="Currency 2 2 2" xfId="59" xr:uid="{00000000-0005-0000-0000-000065000000}"/>
    <cellStyle name="Currency 2 2 2 2" xfId="60" xr:uid="{00000000-0005-0000-0000-000066000000}"/>
    <cellStyle name="Currency 2 2 2 3" xfId="61" xr:uid="{00000000-0005-0000-0000-000067000000}"/>
    <cellStyle name="Currency 2 3" xfId="62" xr:uid="{00000000-0005-0000-0000-000068000000}"/>
    <cellStyle name="Currency 2 3 2" xfId="261" xr:uid="{00000000-0005-0000-0000-000069000000}"/>
    <cellStyle name="Currency 2 4" xfId="63" xr:uid="{00000000-0005-0000-0000-00006A000000}"/>
    <cellStyle name="Currency 2 4 2" xfId="281" xr:uid="{00000000-0005-0000-0000-00006B000000}"/>
    <cellStyle name="Currency 2 5" xfId="282" xr:uid="{00000000-0005-0000-0000-00006C000000}"/>
    <cellStyle name="Currency 2 6" xfId="260" xr:uid="{00000000-0005-0000-0000-00006D000000}"/>
    <cellStyle name="Currency 20" xfId="283" xr:uid="{00000000-0005-0000-0000-00006E000000}"/>
    <cellStyle name="Currency 21" xfId="284" xr:uid="{00000000-0005-0000-0000-00006F000000}"/>
    <cellStyle name="Currency 22" xfId="285" xr:uid="{00000000-0005-0000-0000-000070000000}"/>
    <cellStyle name="Currency 23" xfId="286" xr:uid="{00000000-0005-0000-0000-000071000000}"/>
    <cellStyle name="Currency 24" xfId="287" xr:uid="{00000000-0005-0000-0000-000072000000}"/>
    <cellStyle name="Currency 25" xfId="288" xr:uid="{00000000-0005-0000-0000-000073000000}"/>
    <cellStyle name="Currency 26" xfId="289" xr:uid="{00000000-0005-0000-0000-000074000000}"/>
    <cellStyle name="Currency 27" xfId="290" xr:uid="{00000000-0005-0000-0000-000075000000}"/>
    <cellStyle name="Currency 28" xfId="291" xr:uid="{00000000-0005-0000-0000-000076000000}"/>
    <cellStyle name="Currency 29" xfId="292" xr:uid="{00000000-0005-0000-0000-000077000000}"/>
    <cellStyle name="Currency 3" xfId="64" xr:uid="{00000000-0005-0000-0000-000078000000}"/>
    <cellStyle name="Currency 3 2" xfId="65" xr:uid="{00000000-0005-0000-0000-000079000000}"/>
    <cellStyle name="Currency 3 3" xfId="66" xr:uid="{00000000-0005-0000-0000-00007A000000}"/>
    <cellStyle name="Currency 3 4" xfId="67" xr:uid="{00000000-0005-0000-0000-00007B000000}"/>
    <cellStyle name="Currency 3 5" xfId="68" xr:uid="{00000000-0005-0000-0000-00007C000000}"/>
    <cellStyle name="Currency 30" xfId="293" xr:uid="{00000000-0005-0000-0000-00007D000000}"/>
    <cellStyle name="Currency 31" xfId="294" xr:uid="{00000000-0005-0000-0000-00007E000000}"/>
    <cellStyle name="Currency 32" xfId="295" xr:uid="{00000000-0005-0000-0000-00007F000000}"/>
    <cellStyle name="Currency 33" xfId="296" xr:uid="{00000000-0005-0000-0000-000080000000}"/>
    <cellStyle name="Currency 34" xfId="297" xr:uid="{00000000-0005-0000-0000-000081000000}"/>
    <cellStyle name="Currency 35" xfId="298" xr:uid="{00000000-0005-0000-0000-000082000000}"/>
    <cellStyle name="Currency 36" xfId="299" xr:uid="{00000000-0005-0000-0000-000083000000}"/>
    <cellStyle name="Currency 37" xfId="300" xr:uid="{00000000-0005-0000-0000-000084000000}"/>
    <cellStyle name="Currency 38" xfId="301" xr:uid="{00000000-0005-0000-0000-000085000000}"/>
    <cellStyle name="Currency 39" xfId="302" xr:uid="{00000000-0005-0000-0000-000086000000}"/>
    <cellStyle name="Currency 4" xfId="69" xr:uid="{00000000-0005-0000-0000-000087000000}"/>
    <cellStyle name="Currency 4 2" xfId="70" xr:uid="{00000000-0005-0000-0000-000088000000}"/>
    <cellStyle name="Currency 4 2 2" xfId="71" xr:uid="{00000000-0005-0000-0000-000089000000}"/>
    <cellStyle name="Currency 4 2 2 2" xfId="72" xr:uid="{00000000-0005-0000-0000-00008A000000}"/>
    <cellStyle name="Currency 4 2 2 3" xfId="303" xr:uid="{00000000-0005-0000-0000-00008B000000}"/>
    <cellStyle name="Currency 4 2 3" xfId="73" xr:uid="{00000000-0005-0000-0000-00008C000000}"/>
    <cellStyle name="Currency 4 3" xfId="74" xr:uid="{00000000-0005-0000-0000-00008D000000}"/>
    <cellStyle name="Currency 4 3 2" xfId="75" xr:uid="{00000000-0005-0000-0000-00008E000000}"/>
    <cellStyle name="Currency 4 3 3" xfId="76" xr:uid="{00000000-0005-0000-0000-00008F000000}"/>
    <cellStyle name="Currency 4 4" xfId="77" xr:uid="{00000000-0005-0000-0000-000090000000}"/>
    <cellStyle name="Currency 4 5" xfId="78" xr:uid="{00000000-0005-0000-0000-000091000000}"/>
    <cellStyle name="Currency 40" xfId="304" xr:uid="{00000000-0005-0000-0000-000092000000}"/>
    <cellStyle name="Currency 41" xfId="305" xr:uid="{00000000-0005-0000-0000-000093000000}"/>
    <cellStyle name="Currency 42" xfId="306" xr:uid="{00000000-0005-0000-0000-000094000000}"/>
    <cellStyle name="Currency 43" xfId="307" xr:uid="{00000000-0005-0000-0000-000095000000}"/>
    <cellStyle name="Currency 44" xfId="308" xr:uid="{00000000-0005-0000-0000-000096000000}"/>
    <cellStyle name="Currency 45" xfId="309" xr:uid="{00000000-0005-0000-0000-000097000000}"/>
    <cellStyle name="Currency 46" xfId="310" xr:uid="{00000000-0005-0000-0000-000098000000}"/>
    <cellStyle name="Currency 5" xfId="79" xr:uid="{00000000-0005-0000-0000-000099000000}"/>
    <cellStyle name="Currency 5 2" xfId="80" xr:uid="{00000000-0005-0000-0000-00009A000000}"/>
    <cellStyle name="Currency 5 2 2" xfId="81" xr:uid="{00000000-0005-0000-0000-00009B000000}"/>
    <cellStyle name="Currency 5 3" xfId="82" xr:uid="{00000000-0005-0000-0000-00009C000000}"/>
    <cellStyle name="Currency 5 3 2" xfId="83" xr:uid="{00000000-0005-0000-0000-00009D000000}"/>
    <cellStyle name="Currency 5 3 3" xfId="84" xr:uid="{00000000-0005-0000-0000-00009E000000}"/>
    <cellStyle name="Currency 5 4" xfId="85" xr:uid="{00000000-0005-0000-0000-00009F000000}"/>
    <cellStyle name="Currency 5 5" xfId="86" xr:uid="{00000000-0005-0000-0000-0000A0000000}"/>
    <cellStyle name="Currency 5 6" xfId="87" xr:uid="{00000000-0005-0000-0000-0000A1000000}"/>
    <cellStyle name="Currency 6" xfId="88" xr:uid="{00000000-0005-0000-0000-0000A2000000}"/>
    <cellStyle name="Currency 6 2" xfId="89" xr:uid="{00000000-0005-0000-0000-0000A3000000}"/>
    <cellStyle name="Currency 6 3" xfId="312" xr:uid="{00000000-0005-0000-0000-0000A4000000}"/>
    <cellStyle name="Currency 6 4" xfId="311" xr:uid="{00000000-0005-0000-0000-0000A5000000}"/>
    <cellStyle name="Currency 7" xfId="90" xr:uid="{00000000-0005-0000-0000-0000A6000000}"/>
    <cellStyle name="Currency 7 2" xfId="313" xr:uid="{00000000-0005-0000-0000-0000A7000000}"/>
    <cellStyle name="Currency 7 3" xfId="314" xr:uid="{00000000-0005-0000-0000-0000A8000000}"/>
    <cellStyle name="Currency 8" xfId="91" xr:uid="{00000000-0005-0000-0000-0000A9000000}"/>
    <cellStyle name="Currency 8 2" xfId="92" xr:uid="{00000000-0005-0000-0000-0000AA000000}"/>
    <cellStyle name="Currency 8 3" xfId="315" xr:uid="{00000000-0005-0000-0000-0000AB000000}"/>
    <cellStyle name="Currency 9" xfId="93" xr:uid="{00000000-0005-0000-0000-0000AC000000}"/>
    <cellStyle name="Explanatory Text" xfId="229" builtinId="53" customBuiltin="1"/>
    <cellStyle name="Explanatory Text 2" xfId="94" xr:uid="{00000000-0005-0000-0000-0000AE000000}"/>
    <cellStyle name="Explanatory Text 2 2" xfId="316" xr:uid="{00000000-0005-0000-0000-0000AF000000}"/>
    <cellStyle name="Explanatory Text 2 3" xfId="317" xr:uid="{00000000-0005-0000-0000-0000B0000000}"/>
    <cellStyle name="Font: Calibri, 9pt regular" xfId="95" xr:uid="{00000000-0005-0000-0000-0000B1000000}"/>
    <cellStyle name="Footnotes: top row" xfId="96" xr:uid="{00000000-0005-0000-0000-0000B2000000}"/>
    <cellStyle name="Good" xfId="219" builtinId="26" customBuiltin="1"/>
    <cellStyle name="Good 2" xfId="97" xr:uid="{00000000-0005-0000-0000-0000B4000000}"/>
    <cellStyle name="Header: bottom row" xfId="98" xr:uid="{00000000-0005-0000-0000-0000B5000000}"/>
    <cellStyle name="Heading 1" xfId="215" builtinId="16" customBuiltin="1"/>
    <cellStyle name="Heading 1 2" xfId="99" xr:uid="{00000000-0005-0000-0000-0000B7000000}"/>
    <cellStyle name="Heading 1 2 2" xfId="318" xr:uid="{00000000-0005-0000-0000-0000B8000000}"/>
    <cellStyle name="Heading 1 2 3" xfId="319" xr:uid="{00000000-0005-0000-0000-0000B9000000}"/>
    <cellStyle name="Heading 2" xfId="216" builtinId="17" customBuiltin="1"/>
    <cellStyle name="Heading 2 2" xfId="100" xr:uid="{00000000-0005-0000-0000-0000BB000000}"/>
    <cellStyle name="Heading 2 2 2" xfId="320" xr:uid="{00000000-0005-0000-0000-0000BC000000}"/>
    <cellStyle name="Heading 2 2 3" xfId="321" xr:uid="{00000000-0005-0000-0000-0000BD000000}"/>
    <cellStyle name="Heading 3" xfId="217" builtinId="18" customBuiltin="1"/>
    <cellStyle name="Heading 3 2" xfId="101" xr:uid="{00000000-0005-0000-0000-0000BF000000}"/>
    <cellStyle name="Heading 3 2 2" xfId="322" xr:uid="{00000000-0005-0000-0000-0000C0000000}"/>
    <cellStyle name="Heading 3 2 3" xfId="323" xr:uid="{00000000-0005-0000-0000-0000C1000000}"/>
    <cellStyle name="Heading 4" xfId="218" builtinId="19" customBuiltin="1"/>
    <cellStyle name="Heading 4 2" xfId="102" xr:uid="{00000000-0005-0000-0000-0000C3000000}"/>
    <cellStyle name="Heading 4 2 2" xfId="324" xr:uid="{00000000-0005-0000-0000-0000C4000000}"/>
    <cellStyle name="Heading 4 2 3" xfId="325" xr:uid="{00000000-0005-0000-0000-0000C5000000}"/>
    <cellStyle name="Hyperlink 2" xfId="103" xr:uid="{00000000-0005-0000-0000-0000C6000000}"/>
    <cellStyle name="Hyperlink 3" xfId="375" xr:uid="{00000000-0005-0000-0000-0000C7000000}"/>
    <cellStyle name="Input" xfId="222" builtinId="20" customBuiltin="1"/>
    <cellStyle name="Input 2" xfId="104" xr:uid="{00000000-0005-0000-0000-0000C9000000}"/>
    <cellStyle name="Input 2 2" xfId="326" xr:uid="{00000000-0005-0000-0000-0000CA000000}"/>
    <cellStyle name="Input 2 3" xfId="327" xr:uid="{00000000-0005-0000-0000-0000CB000000}"/>
    <cellStyle name="Linked Cell" xfId="225" builtinId="24" customBuiltin="1"/>
    <cellStyle name="Linked Cell 2" xfId="105" xr:uid="{00000000-0005-0000-0000-0000CD000000}"/>
    <cellStyle name="Linked Cell 2 2" xfId="328" xr:uid="{00000000-0005-0000-0000-0000CE000000}"/>
    <cellStyle name="Linked Cell 2 3" xfId="329" xr:uid="{00000000-0005-0000-0000-0000CF000000}"/>
    <cellStyle name="Neutral" xfId="221" builtinId="28" customBuiltin="1"/>
    <cellStyle name="Neutral 2" xfId="106" xr:uid="{00000000-0005-0000-0000-0000D1000000}"/>
    <cellStyle name="Normal" xfId="0" builtinId="0"/>
    <cellStyle name="Normal 10" xfId="107" xr:uid="{00000000-0005-0000-0000-0000D3000000}"/>
    <cellStyle name="Normal 10 2" xfId="108" xr:uid="{00000000-0005-0000-0000-0000D4000000}"/>
    <cellStyle name="Normal 10 2 2" xfId="205" xr:uid="{00000000-0005-0000-0000-0000D5000000}"/>
    <cellStyle name="Normal 10 3" xfId="109" xr:uid="{00000000-0005-0000-0000-0000D6000000}"/>
    <cellStyle name="Normal 10 3 2" xfId="110" xr:uid="{00000000-0005-0000-0000-0000D7000000}"/>
    <cellStyle name="Normal 10 3 3" xfId="206" xr:uid="{00000000-0005-0000-0000-0000D8000000}"/>
    <cellStyle name="Normal 11" xfId="111" xr:uid="{00000000-0005-0000-0000-0000D9000000}"/>
    <cellStyle name="Normal 11 2" xfId="112" xr:uid="{00000000-0005-0000-0000-0000DA000000}"/>
    <cellStyle name="Normal 11 2 2" xfId="113" xr:uid="{00000000-0005-0000-0000-0000DB000000}"/>
    <cellStyle name="Normal 12" xfId="114" xr:uid="{00000000-0005-0000-0000-0000DC000000}"/>
    <cellStyle name="Normal 13" xfId="115" xr:uid="{00000000-0005-0000-0000-0000DD000000}"/>
    <cellStyle name="Normal 13 2" xfId="116" xr:uid="{00000000-0005-0000-0000-0000DE000000}"/>
    <cellStyle name="Normal 14" xfId="8" xr:uid="{00000000-0005-0000-0000-0000DF000000}"/>
    <cellStyle name="Normal 14 2" xfId="117" xr:uid="{00000000-0005-0000-0000-0000E0000000}"/>
    <cellStyle name="Normal 15" xfId="118" xr:uid="{00000000-0005-0000-0000-0000E1000000}"/>
    <cellStyle name="Normal 16" xfId="119" xr:uid="{00000000-0005-0000-0000-0000E2000000}"/>
    <cellStyle name="Normal 17" xfId="120" xr:uid="{00000000-0005-0000-0000-0000E3000000}"/>
    <cellStyle name="Normal 17 2" xfId="121" xr:uid="{00000000-0005-0000-0000-0000E4000000}"/>
    <cellStyle name="Normal 18" xfId="122" xr:uid="{00000000-0005-0000-0000-0000E5000000}"/>
    <cellStyle name="Normal 19" xfId="123" xr:uid="{00000000-0005-0000-0000-0000E6000000}"/>
    <cellStyle name="Normal 2" xfId="3" xr:uid="{00000000-0005-0000-0000-0000E7000000}"/>
    <cellStyle name="Normal 2 2" xfId="124" xr:uid="{00000000-0005-0000-0000-0000E8000000}"/>
    <cellStyle name="Normal 2 2 2" xfId="5" xr:uid="{00000000-0005-0000-0000-0000E9000000}"/>
    <cellStyle name="Normal 2 2 2 2" xfId="6" xr:uid="{00000000-0005-0000-0000-0000EA000000}"/>
    <cellStyle name="Normal 2 2 3" xfId="125" xr:uid="{00000000-0005-0000-0000-0000EB000000}"/>
    <cellStyle name="Normal 2 3" xfId="126" xr:uid="{00000000-0005-0000-0000-0000EC000000}"/>
    <cellStyle name="Normal 2 3 2" xfId="330" xr:uid="{00000000-0005-0000-0000-0000ED000000}"/>
    <cellStyle name="Normal 2 3 3 2" xfId="207" xr:uid="{00000000-0005-0000-0000-0000EE000000}"/>
    <cellStyle name="Normal 2 4" xfId="127" xr:uid="{00000000-0005-0000-0000-0000EF000000}"/>
    <cellStyle name="Normal 2 4 2" xfId="128" xr:uid="{00000000-0005-0000-0000-0000F0000000}"/>
    <cellStyle name="Normal 2 4 3" xfId="129" xr:uid="{00000000-0005-0000-0000-0000F1000000}"/>
    <cellStyle name="Normal 2 5" xfId="130" xr:uid="{00000000-0005-0000-0000-0000F2000000}"/>
    <cellStyle name="Normal 2 5 2" xfId="131" xr:uid="{00000000-0005-0000-0000-0000F3000000}"/>
    <cellStyle name="Normal 20" xfId="132" xr:uid="{00000000-0005-0000-0000-0000F4000000}"/>
    <cellStyle name="Normal 21" xfId="133" xr:uid="{00000000-0005-0000-0000-0000F5000000}"/>
    <cellStyle name="Normal 22" xfId="204" xr:uid="{00000000-0005-0000-0000-0000F6000000}"/>
    <cellStyle name="Normal 22 2" xfId="365" xr:uid="{00000000-0005-0000-0000-0000F7000000}"/>
    <cellStyle name="Normal 23" xfId="366" xr:uid="{00000000-0005-0000-0000-0000F8000000}"/>
    <cellStyle name="Normal 23 2" xfId="367" xr:uid="{00000000-0005-0000-0000-0000F9000000}"/>
    <cellStyle name="Normal 23 2 2" xfId="368" xr:uid="{00000000-0005-0000-0000-0000FA000000}"/>
    <cellStyle name="Normal 24" xfId="369" xr:uid="{00000000-0005-0000-0000-0000FB000000}"/>
    <cellStyle name="Normal 25" xfId="370" xr:uid="{00000000-0005-0000-0000-0000FC000000}"/>
    <cellStyle name="Normal 26" xfId="371" xr:uid="{00000000-0005-0000-0000-0000FD000000}"/>
    <cellStyle name="Normal 3" xfId="134" xr:uid="{00000000-0005-0000-0000-0000FE000000}"/>
    <cellStyle name="Normal 3 2" xfId="135" xr:uid="{00000000-0005-0000-0000-0000FF000000}"/>
    <cellStyle name="Normal 3 2 2" xfId="136" xr:uid="{00000000-0005-0000-0000-000000010000}"/>
    <cellStyle name="Normal 3 2 3" xfId="331" xr:uid="{00000000-0005-0000-0000-000001010000}"/>
    <cellStyle name="Normal 3 2 4" xfId="332" xr:uid="{00000000-0005-0000-0000-000002010000}"/>
    <cellStyle name="Normal 3 2 5" xfId="262" xr:uid="{00000000-0005-0000-0000-000003010000}"/>
    <cellStyle name="Normal 3 3" xfId="137" xr:uid="{00000000-0005-0000-0000-000004010000}"/>
    <cellStyle name="Normal 3 3 2" xfId="138" xr:uid="{00000000-0005-0000-0000-000005010000}"/>
    <cellStyle name="Normal 3 4" xfId="139" xr:uid="{00000000-0005-0000-0000-000006010000}"/>
    <cellStyle name="Normal 3 4 2" xfId="140" xr:uid="{00000000-0005-0000-0000-000007010000}"/>
    <cellStyle name="Normal 3 5" xfId="141" xr:uid="{00000000-0005-0000-0000-000008010000}"/>
    <cellStyle name="Normal 3 6" xfId="255" xr:uid="{00000000-0005-0000-0000-000009010000}"/>
    <cellStyle name="Normal 3 9" xfId="142" xr:uid="{00000000-0005-0000-0000-00000A010000}"/>
    <cellStyle name="Normal 4" xfId="143" xr:uid="{00000000-0005-0000-0000-00000B010000}"/>
    <cellStyle name="Normal 4 2" xfId="144" xr:uid="{00000000-0005-0000-0000-00000C010000}"/>
    <cellStyle name="Normal 4 2 2" xfId="145" xr:uid="{00000000-0005-0000-0000-00000D010000}"/>
    <cellStyle name="Normal 4 2 2 2" xfId="146" xr:uid="{00000000-0005-0000-0000-00000E010000}"/>
    <cellStyle name="Normal 4 2 3" xfId="147" xr:uid="{00000000-0005-0000-0000-00000F010000}"/>
    <cellStyle name="Normal 4 2 3 2" xfId="148" xr:uid="{00000000-0005-0000-0000-000010010000}"/>
    <cellStyle name="Normal 4 3" xfId="149" xr:uid="{00000000-0005-0000-0000-000011010000}"/>
    <cellStyle name="Normal 4 3 2" xfId="150" xr:uid="{00000000-0005-0000-0000-000012010000}"/>
    <cellStyle name="Normal 4 3 3" xfId="333" xr:uid="{00000000-0005-0000-0000-000013010000}"/>
    <cellStyle name="Normal 4 4" xfId="334" xr:uid="{00000000-0005-0000-0000-000014010000}"/>
    <cellStyle name="Normal 41" xfId="374" xr:uid="{00000000-0005-0000-0000-000015010000}"/>
    <cellStyle name="Normal 5" xfId="151" xr:uid="{00000000-0005-0000-0000-000016010000}"/>
    <cellStyle name="Normal 5 2" xfId="152" xr:uid="{00000000-0005-0000-0000-000017010000}"/>
    <cellStyle name="Normal 5 2 2" xfId="212" xr:uid="{00000000-0005-0000-0000-000018010000}"/>
    <cellStyle name="Normal 5 3" xfId="209" xr:uid="{00000000-0005-0000-0000-000019010000}"/>
    <cellStyle name="Normal 5 4" xfId="256" xr:uid="{00000000-0005-0000-0000-00001A010000}"/>
    <cellStyle name="Normal 6" xfId="153" xr:uid="{00000000-0005-0000-0000-00001B010000}"/>
    <cellStyle name="Normal 6 2" xfId="154" xr:uid="{00000000-0005-0000-0000-00001C010000}"/>
    <cellStyle name="Normal 6 2 2" xfId="155" xr:uid="{00000000-0005-0000-0000-00001D010000}"/>
    <cellStyle name="Normal 6 2 2 2" xfId="213" xr:uid="{00000000-0005-0000-0000-00001E010000}"/>
    <cellStyle name="Normal 6 2 3" xfId="210" xr:uid="{00000000-0005-0000-0000-00001F010000}"/>
    <cellStyle name="Normal 6 2 4" xfId="335" xr:uid="{00000000-0005-0000-0000-000020010000}"/>
    <cellStyle name="Normal 6 3" xfId="156" xr:uid="{00000000-0005-0000-0000-000021010000}"/>
    <cellStyle name="Normal 6 4" xfId="257" xr:uid="{00000000-0005-0000-0000-000022010000}"/>
    <cellStyle name="Normal 6 4 2" xfId="336" xr:uid="{00000000-0005-0000-0000-000023010000}"/>
    <cellStyle name="Normal 6 5" xfId="373" xr:uid="{00000000-0005-0000-0000-000024010000}"/>
    <cellStyle name="Normal 7" xfId="157" xr:uid="{00000000-0005-0000-0000-000025010000}"/>
    <cellStyle name="Normal 7 2" xfId="158" xr:uid="{00000000-0005-0000-0000-000026010000}"/>
    <cellStyle name="Normal 7 3" xfId="159" xr:uid="{00000000-0005-0000-0000-000027010000}"/>
    <cellStyle name="Normal 8" xfId="160" xr:uid="{00000000-0005-0000-0000-000028010000}"/>
    <cellStyle name="Normal 8 2" xfId="161" xr:uid="{00000000-0005-0000-0000-000029010000}"/>
    <cellStyle name="Normal 8 3" xfId="162" xr:uid="{00000000-0005-0000-0000-00002A010000}"/>
    <cellStyle name="Normal 8 4" xfId="163" xr:uid="{00000000-0005-0000-0000-00002B010000}"/>
    <cellStyle name="Normal 8 5" xfId="164" xr:uid="{00000000-0005-0000-0000-00002C010000}"/>
    <cellStyle name="Normal 8 6" xfId="211" xr:uid="{00000000-0005-0000-0000-00002D010000}"/>
    <cellStyle name="Normal 9" xfId="165" xr:uid="{00000000-0005-0000-0000-00002E010000}"/>
    <cellStyle name="Normal 9 2" xfId="166" xr:uid="{00000000-0005-0000-0000-00002F010000}"/>
    <cellStyle name="Normal 9 2 2" xfId="167" xr:uid="{00000000-0005-0000-0000-000030010000}"/>
    <cellStyle name="Normal 9 2 3" xfId="168" xr:uid="{00000000-0005-0000-0000-000031010000}"/>
    <cellStyle name="Normal 9 3" xfId="169" xr:uid="{00000000-0005-0000-0000-000032010000}"/>
    <cellStyle name="Note" xfId="228" builtinId="10" customBuiltin="1"/>
    <cellStyle name="Note 2" xfId="170" xr:uid="{00000000-0005-0000-0000-000034010000}"/>
    <cellStyle name="Note 2 2" xfId="171" xr:uid="{00000000-0005-0000-0000-000035010000}"/>
    <cellStyle name="Note 2 3" xfId="337" xr:uid="{00000000-0005-0000-0000-000036010000}"/>
    <cellStyle name="Output" xfId="223" builtinId="21" customBuiltin="1"/>
    <cellStyle name="Output 2" xfId="172" xr:uid="{00000000-0005-0000-0000-000038010000}"/>
    <cellStyle name="Output 2 2" xfId="338" xr:uid="{00000000-0005-0000-0000-000039010000}"/>
    <cellStyle name="Output 2 3" xfId="339" xr:uid="{00000000-0005-0000-0000-00003A010000}"/>
    <cellStyle name="Parent row" xfId="173" xr:uid="{00000000-0005-0000-0000-00003B010000}"/>
    <cellStyle name="Percent" xfId="2" builtinId="5"/>
    <cellStyle name="Percent 10" xfId="174" xr:uid="{00000000-0005-0000-0000-00003D010000}"/>
    <cellStyle name="Percent 10 2" xfId="175" xr:uid="{00000000-0005-0000-0000-00003E010000}"/>
    <cellStyle name="Percent 11" xfId="176" xr:uid="{00000000-0005-0000-0000-00003F010000}"/>
    <cellStyle name="Percent 12" xfId="372" xr:uid="{00000000-0005-0000-0000-000040010000}"/>
    <cellStyle name="Percent 13" xfId="359" xr:uid="{00000000-0005-0000-0000-000041010000}"/>
    <cellStyle name="Percent 2" xfId="7" xr:uid="{00000000-0005-0000-0000-000042010000}"/>
    <cellStyle name="Percent 2 2" xfId="177" xr:uid="{00000000-0005-0000-0000-000043010000}"/>
    <cellStyle name="Percent 2 2 2" xfId="178" xr:uid="{00000000-0005-0000-0000-000044010000}"/>
    <cellStyle name="Percent 2 2 3" xfId="340" xr:uid="{00000000-0005-0000-0000-000045010000}"/>
    <cellStyle name="Percent 2 2 3 2" xfId="208" xr:uid="{00000000-0005-0000-0000-000046010000}"/>
    <cellStyle name="Percent 2 3" xfId="179" xr:uid="{00000000-0005-0000-0000-000047010000}"/>
    <cellStyle name="Percent 2 3 2" xfId="358" xr:uid="{00000000-0005-0000-0000-000048010000}"/>
    <cellStyle name="Percent 2 4" xfId="180" xr:uid="{00000000-0005-0000-0000-000049010000}"/>
    <cellStyle name="Percent 2 5" xfId="181" xr:uid="{00000000-0005-0000-0000-00004A010000}"/>
    <cellStyle name="Percent 3" xfId="182" xr:uid="{00000000-0005-0000-0000-00004B010000}"/>
    <cellStyle name="Percent 3 2" xfId="183" xr:uid="{00000000-0005-0000-0000-00004C010000}"/>
    <cellStyle name="Percent 3 2 2" xfId="184" xr:uid="{00000000-0005-0000-0000-00004D010000}"/>
    <cellStyle name="Percent 3 2 3" xfId="341" xr:uid="{00000000-0005-0000-0000-00004E010000}"/>
    <cellStyle name="Percent 3 3" xfId="342" xr:uid="{00000000-0005-0000-0000-00004F010000}"/>
    <cellStyle name="Percent 4" xfId="185" xr:uid="{00000000-0005-0000-0000-000050010000}"/>
    <cellStyle name="Percent 4 2" xfId="186" xr:uid="{00000000-0005-0000-0000-000051010000}"/>
    <cellStyle name="Percent 4 2 2" xfId="343" xr:uid="{00000000-0005-0000-0000-000052010000}"/>
    <cellStyle name="Percent 4 2 3" xfId="344" xr:uid="{00000000-0005-0000-0000-000053010000}"/>
    <cellStyle name="Percent 4 3" xfId="187" xr:uid="{00000000-0005-0000-0000-000054010000}"/>
    <cellStyle name="Percent 5" xfId="188" xr:uid="{00000000-0005-0000-0000-000055010000}"/>
    <cellStyle name="Percent 5 2" xfId="189" xr:uid="{00000000-0005-0000-0000-000056010000}"/>
    <cellStyle name="Percent 5 2 2" xfId="190" xr:uid="{00000000-0005-0000-0000-000057010000}"/>
    <cellStyle name="Percent 5 3" xfId="191" xr:uid="{00000000-0005-0000-0000-000058010000}"/>
    <cellStyle name="Percent 5 4" xfId="345" xr:uid="{00000000-0005-0000-0000-000059010000}"/>
    <cellStyle name="Percent 5 5" xfId="346" xr:uid="{00000000-0005-0000-0000-00005A010000}"/>
    <cellStyle name="Percent 6" xfId="192" xr:uid="{00000000-0005-0000-0000-00005B010000}"/>
    <cellStyle name="Percent 6 2" xfId="193" xr:uid="{00000000-0005-0000-0000-00005C010000}"/>
    <cellStyle name="Percent 6 2 2" xfId="264" xr:uid="{00000000-0005-0000-0000-00005D010000}"/>
    <cellStyle name="Percent 6 3" xfId="194" xr:uid="{00000000-0005-0000-0000-00005E010000}"/>
    <cellStyle name="Percent 6 4" xfId="347" xr:uid="{00000000-0005-0000-0000-00005F010000}"/>
    <cellStyle name="Percent 7" xfId="195" xr:uid="{00000000-0005-0000-0000-000060010000}"/>
    <cellStyle name="Percent 7 2" xfId="196" xr:uid="{00000000-0005-0000-0000-000061010000}"/>
    <cellStyle name="Percent 7 3" xfId="348" xr:uid="{00000000-0005-0000-0000-000062010000}"/>
    <cellStyle name="Percent 7 4" xfId="349" xr:uid="{00000000-0005-0000-0000-000063010000}"/>
    <cellStyle name="Percent 7 5" xfId="263" xr:uid="{00000000-0005-0000-0000-000064010000}"/>
    <cellStyle name="Percent 8" xfId="197" xr:uid="{00000000-0005-0000-0000-000065010000}"/>
    <cellStyle name="Percent 8 2" xfId="350" xr:uid="{00000000-0005-0000-0000-000066010000}"/>
    <cellStyle name="Percent 8 3" xfId="351" xr:uid="{00000000-0005-0000-0000-000067010000}"/>
    <cellStyle name="Percent 8 4" xfId="265" xr:uid="{00000000-0005-0000-0000-000068010000}"/>
    <cellStyle name="Percent 9" xfId="198" xr:uid="{00000000-0005-0000-0000-000069010000}"/>
    <cellStyle name="Percent 9 2" xfId="352" xr:uid="{00000000-0005-0000-0000-00006A010000}"/>
    <cellStyle name="Table title" xfId="199" xr:uid="{00000000-0005-0000-0000-00006B010000}"/>
    <cellStyle name="Title" xfId="214" builtinId="15" customBuiltin="1"/>
    <cellStyle name="Title 2" xfId="200" xr:uid="{00000000-0005-0000-0000-00006D010000}"/>
    <cellStyle name="Title 2 2" xfId="201" xr:uid="{00000000-0005-0000-0000-00006E010000}"/>
    <cellStyle name="Title 2 3" xfId="353" xr:uid="{00000000-0005-0000-0000-00006F010000}"/>
    <cellStyle name="Total" xfId="230" builtinId="25" customBuiltin="1"/>
    <cellStyle name="Total 2" xfId="202" xr:uid="{00000000-0005-0000-0000-000071010000}"/>
    <cellStyle name="Total 2 2" xfId="354" xr:uid="{00000000-0005-0000-0000-000072010000}"/>
    <cellStyle name="Total 2 3" xfId="355" xr:uid="{00000000-0005-0000-0000-000073010000}"/>
    <cellStyle name="Warning Text" xfId="227" builtinId="11" customBuiltin="1"/>
    <cellStyle name="Warning Text 2" xfId="203" xr:uid="{00000000-0005-0000-0000-000075010000}"/>
    <cellStyle name="Warning Text 2 2" xfId="356" xr:uid="{00000000-0005-0000-0000-000076010000}"/>
    <cellStyle name="Warning Text 2 3" xfId="357" xr:uid="{00000000-0005-0000-0000-00007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2038350</xdr:colOff>
      <xdr:row>27</xdr:row>
      <xdr:rowOff>9525</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3835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mmon/Administrative%20Services-POS%20Policy%20Office/Rate%20Setting/Rate%20Projects/Youth%20and%20Young%20Adults%20Support%20Services/5.%20Final%20Rate%20Documents/Final%20Post%20PH%20Models%20.%20Day%20Servi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X/Data%20&amp;%20Reporting%20Tools/STARR%20Utilization/STARR%20Utilization%20Tool%20FY10%20Jun"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dministrative%20Services-POS%20Policy%20Office/Rate%20Setting/Rate%20Projects/In-Home%20Basic%20Living%20Supports-CMR%20423/FY23%20Rate%20Review/1.%20Materials/BLS%20Benchmarks%20for%20FY21%20FO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Impact "/>
      <sheetName val="Model I"/>
      <sheetName val="Model II"/>
      <sheetName val="Model III"/>
      <sheetName val="Model IV"/>
      <sheetName val="Clinc Add On"/>
      <sheetName val="DC or Peer Add On"/>
      <sheetName val="Pivots"/>
      <sheetName val="Salary"/>
      <sheetName val="Occupancy "/>
      <sheetName val="Spring 2016 Forecast"/>
      <sheetName val="VehicleAddOn"/>
      <sheetName val="DMH Contract Spend FY17"/>
      <sheetName val="FY17 Contracts Raw Data"/>
      <sheetName val="FY15 UFR Data"/>
    </sheetNames>
    <sheetDataSet>
      <sheetData sheetId="0" refreshError="1"/>
      <sheetData sheetId="1" refreshError="1"/>
      <sheetData sheetId="2" refreshError="1"/>
      <sheetData sheetId="3" refreshError="1"/>
      <sheetData sheetId="4" refreshError="1"/>
      <sheetData sheetId="5" refreshError="1"/>
      <sheetData sheetId="6"/>
      <sheetData sheetId="7">
        <row r="27">
          <cell r="E27">
            <v>0.10213346631589997</v>
          </cell>
        </row>
        <row r="28">
          <cell r="E28">
            <v>7.5016021950550016E-2</v>
          </cell>
        </row>
        <row r="29">
          <cell r="E29">
            <v>5.3120713381439047E-2</v>
          </cell>
        </row>
      </sheetData>
      <sheetData sheetId="8">
        <row r="28">
          <cell r="AD28">
            <v>31575.326535341828</v>
          </cell>
        </row>
      </sheetData>
      <sheetData sheetId="9" refreshError="1"/>
      <sheetData sheetId="10">
        <row r="26">
          <cell r="BM26">
            <v>4.3768475255077849E-2</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2020 BLS  SALARY CHART"/>
      <sheetName val="DC  CNA  DC III"/>
      <sheetName val="Case Social Worker.Manager"/>
      <sheetName val="Clinical"/>
      <sheetName val="Nursing"/>
      <sheetName val="Management"/>
      <sheetName val="Therapies"/>
    </sheetNames>
    <sheetDataSet>
      <sheetData sheetId="0"/>
      <sheetData sheetId="1">
        <row r="7">
          <cell r="G7">
            <v>16.791999999999998</v>
          </cell>
        </row>
        <row r="11">
          <cell r="G11">
            <v>17.260000000000002</v>
          </cell>
        </row>
        <row r="20">
          <cell r="G20">
            <v>21.736000000000001</v>
          </cell>
        </row>
      </sheetData>
      <sheetData sheetId="2">
        <row r="4">
          <cell r="G4">
            <v>21.814999999999998</v>
          </cell>
        </row>
        <row r="10">
          <cell r="G10">
            <v>26.16</v>
          </cell>
        </row>
      </sheetData>
      <sheetData sheetId="3">
        <row r="5">
          <cell r="G5">
            <v>30.59</v>
          </cell>
        </row>
        <row r="9">
          <cell r="G9">
            <v>40.57</v>
          </cell>
        </row>
      </sheetData>
      <sheetData sheetId="4">
        <row r="2">
          <cell r="G2">
            <v>28.8</v>
          </cell>
        </row>
        <row r="6">
          <cell r="G6">
            <v>43.41</v>
          </cell>
        </row>
        <row r="11">
          <cell r="G11">
            <v>59.6</v>
          </cell>
        </row>
      </sheetData>
      <sheetData sheetId="5">
        <row r="2">
          <cell r="G2">
            <v>33.46153846153846</v>
          </cell>
          <cell r="H2">
            <v>69600</v>
          </cell>
        </row>
      </sheetData>
      <sheetData sheetId="6">
        <row r="2">
          <cell r="E2">
            <v>31.99</v>
          </cell>
        </row>
        <row r="8">
          <cell r="E8">
            <v>34.022499999999994</v>
          </cell>
        </row>
        <row r="14">
          <cell r="E14">
            <v>36.380000000000003</v>
          </cell>
        </row>
        <row r="18">
          <cell r="E18">
            <v>37.751999999999995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46"/>
  <sheetViews>
    <sheetView topLeftCell="A28" zoomScale="80" zoomScaleNormal="80" workbookViewId="0">
      <selection activeCell="Q12" sqref="Q12"/>
    </sheetView>
  </sheetViews>
  <sheetFormatPr defaultRowHeight="14.5"/>
  <cols>
    <col min="1" max="1" width="5.54296875" style="311" customWidth="1"/>
    <col min="2" max="2" width="58" style="311" customWidth="1"/>
    <col min="3" max="3" width="24.08984375" style="311" customWidth="1"/>
    <col min="4" max="5" width="14.90625" style="311" hidden="1" customWidth="1"/>
    <col min="6" max="6" width="59.54296875" style="311" customWidth="1"/>
    <col min="7" max="7" width="58.54296875" style="312" customWidth="1"/>
    <col min="8" max="8" width="14.90625" style="311" hidden="1" customWidth="1"/>
    <col min="9" max="9" width="0" style="311" hidden="1" customWidth="1"/>
    <col min="10" max="10" width="11" style="311" hidden="1" customWidth="1"/>
    <col min="11" max="11" width="0" style="311" hidden="1" customWidth="1"/>
    <col min="12" max="12" width="44" style="312" customWidth="1"/>
    <col min="13" max="256" width="9.08984375" style="311"/>
    <col min="257" max="257" width="5.54296875" style="311" customWidth="1"/>
    <col min="258" max="258" width="58" style="311" customWidth="1"/>
    <col min="259" max="259" width="24.08984375" style="311" customWidth="1"/>
    <col min="260" max="261" width="0" style="311" hidden="1" customWidth="1"/>
    <col min="262" max="262" width="61.453125" style="311" customWidth="1"/>
    <col min="263" max="263" width="62.08984375" style="311" customWidth="1"/>
    <col min="264" max="267" width="0" style="311" hidden="1" customWidth="1"/>
    <col min="268" max="512" width="9.08984375" style="311"/>
    <col min="513" max="513" width="5.54296875" style="311" customWidth="1"/>
    <col min="514" max="514" width="58" style="311" customWidth="1"/>
    <col min="515" max="515" width="24.08984375" style="311" customWidth="1"/>
    <col min="516" max="517" width="0" style="311" hidden="1" customWidth="1"/>
    <col min="518" max="518" width="61.453125" style="311" customWidth="1"/>
    <col min="519" max="519" width="62.08984375" style="311" customWidth="1"/>
    <col min="520" max="523" width="0" style="311" hidden="1" customWidth="1"/>
    <col min="524" max="768" width="9.08984375" style="311"/>
    <col min="769" max="769" width="5.54296875" style="311" customWidth="1"/>
    <col min="770" max="770" width="58" style="311" customWidth="1"/>
    <col min="771" max="771" width="24.08984375" style="311" customWidth="1"/>
    <col min="772" max="773" width="0" style="311" hidden="1" customWidth="1"/>
    <col min="774" max="774" width="61.453125" style="311" customWidth="1"/>
    <col min="775" max="775" width="62.08984375" style="311" customWidth="1"/>
    <col min="776" max="779" width="0" style="311" hidden="1" customWidth="1"/>
    <col min="780" max="1024" width="9.08984375" style="311"/>
    <col min="1025" max="1025" width="5.54296875" style="311" customWidth="1"/>
    <col min="1026" max="1026" width="58" style="311" customWidth="1"/>
    <col min="1027" max="1027" width="24.08984375" style="311" customWidth="1"/>
    <col min="1028" max="1029" width="0" style="311" hidden="1" customWidth="1"/>
    <col min="1030" max="1030" width="61.453125" style="311" customWidth="1"/>
    <col min="1031" max="1031" width="62.08984375" style="311" customWidth="1"/>
    <col min="1032" max="1035" width="0" style="311" hidden="1" customWidth="1"/>
    <col min="1036" max="1280" width="9.08984375" style="311"/>
    <col min="1281" max="1281" width="5.54296875" style="311" customWidth="1"/>
    <col min="1282" max="1282" width="58" style="311" customWidth="1"/>
    <col min="1283" max="1283" width="24.08984375" style="311" customWidth="1"/>
    <col min="1284" max="1285" width="0" style="311" hidden="1" customWidth="1"/>
    <col min="1286" max="1286" width="61.453125" style="311" customWidth="1"/>
    <col min="1287" max="1287" width="62.08984375" style="311" customWidth="1"/>
    <col min="1288" max="1291" width="0" style="311" hidden="1" customWidth="1"/>
    <col min="1292" max="1536" width="9.08984375" style="311"/>
    <col min="1537" max="1537" width="5.54296875" style="311" customWidth="1"/>
    <col min="1538" max="1538" width="58" style="311" customWidth="1"/>
    <col min="1539" max="1539" width="24.08984375" style="311" customWidth="1"/>
    <col min="1540" max="1541" width="0" style="311" hidden="1" customWidth="1"/>
    <col min="1542" max="1542" width="61.453125" style="311" customWidth="1"/>
    <col min="1543" max="1543" width="62.08984375" style="311" customWidth="1"/>
    <col min="1544" max="1547" width="0" style="311" hidden="1" customWidth="1"/>
    <col min="1548" max="1792" width="9.08984375" style="311"/>
    <col min="1793" max="1793" width="5.54296875" style="311" customWidth="1"/>
    <col min="1794" max="1794" width="58" style="311" customWidth="1"/>
    <col min="1795" max="1795" width="24.08984375" style="311" customWidth="1"/>
    <col min="1796" max="1797" width="0" style="311" hidden="1" customWidth="1"/>
    <col min="1798" max="1798" width="61.453125" style="311" customWidth="1"/>
    <col min="1799" max="1799" width="62.08984375" style="311" customWidth="1"/>
    <col min="1800" max="1803" width="0" style="311" hidden="1" customWidth="1"/>
    <col min="1804" max="2048" width="9.08984375" style="311"/>
    <col min="2049" max="2049" width="5.54296875" style="311" customWidth="1"/>
    <col min="2050" max="2050" width="58" style="311" customWidth="1"/>
    <col min="2051" max="2051" width="24.08984375" style="311" customWidth="1"/>
    <col min="2052" max="2053" width="0" style="311" hidden="1" customWidth="1"/>
    <col min="2054" max="2054" width="61.453125" style="311" customWidth="1"/>
    <col min="2055" max="2055" width="62.08984375" style="311" customWidth="1"/>
    <col min="2056" max="2059" width="0" style="311" hidden="1" customWidth="1"/>
    <col min="2060" max="2304" width="9.08984375" style="311"/>
    <col min="2305" max="2305" width="5.54296875" style="311" customWidth="1"/>
    <col min="2306" max="2306" width="58" style="311" customWidth="1"/>
    <col min="2307" max="2307" width="24.08984375" style="311" customWidth="1"/>
    <col min="2308" max="2309" width="0" style="311" hidden="1" customWidth="1"/>
    <col min="2310" max="2310" width="61.453125" style="311" customWidth="1"/>
    <col min="2311" max="2311" width="62.08984375" style="311" customWidth="1"/>
    <col min="2312" max="2315" width="0" style="311" hidden="1" customWidth="1"/>
    <col min="2316" max="2560" width="9.08984375" style="311"/>
    <col min="2561" max="2561" width="5.54296875" style="311" customWidth="1"/>
    <col min="2562" max="2562" width="58" style="311" customWidth="1"/>
    <col min="2563" max="2563" width="24.08984375" style="311" customWidth="1"/>
    <col min="2564" max="2565" width="0" style="311" hidden="1" customWidth="1"/>
    <col min="2566" max="2566" width="61.453125" style="311" customWidth="1"/>
    <col min="2567" max="2567" width="62.08984375" style="311" customWidth="1"/>
    <col min="2568" max="2571" width="0" style="311" hidden="1" customWidth="1"/>
    <col min="2572" max="2816" width="9.08984375" style="311"/>
    <col min="2817" max="2817" width="5.54296875" style="311" customWidth="1"/>
    <col min="2818" max="2818" width="58" style="311" customWidth="1"/>
    <col min="2819" max="2819" width="24.08984375" style="311" customWidth="1"/>
    <col min="2820" max="2821" width="0" style="311" hidden="1" customWidth="1"/>
    <col min="2822" max="2822" width="61.453125" style="311" customWidth="1"/>
    <col min="2823" max="2823" width="62.08984375" style="311" customWidth="1"/>
    <col min="2824" max="2827" width="0" style="311" hidden="1" customWidth="1"/>
    <col min="2828" max="3072" width="9.08984375" style="311"/>
    <col min="3073" max="3073" width="5.54296875" style="311" customWidth="1"/>
    <col min="3074" max="3074" width="58" style="311" customWidth="1"/>
    <col min="3075" max="3075" width="24.08984375" style="311" customWidth="1"/>
    <col min="3076" max="3077" width="0" style="311" hidden="1" customWidth="1"/>
    <col min="3078" max="3078" width="61.453125" style="311" customWidth="1"/>
    <col min="3079" max="3079" width="62.08984375" style="311" customWidth="1"/>
    <col min="3080" max="3083" width="0" style="311" hidden="1" customWidth="1"/>
    <col min="3084" max="3328" width="9.08984375" style="311"/>
    <col min="3329" max="3329" width="5.54296875" style="311" customWidth="1"/>
    <col min="3330" max="3330" width="58" style="311" customWidth="1"/>
    <col min="3331" max="3331" width="24.08984375" style="311" customWidth="1"/>
    <col min="3332" max="3333" width="0" style="311" hidden="1" customWidth="1"/>
    <col min="3334" max="3334" width="61.453125" style="311" customWidth="1"/>
    <col min="3335" max="3335" width="62.08984375" style="311" customWidth="1"/>
    <col min="3336" max="3339" width="0" style="311" hidden="1" customWidth="1"/>
    <col min="3340" max="3584" width="9.08984375" style="311"/>
    <col min="3585" max="3585" width="5.54296875" style="311" customWidth="1"/>
    <col min="3586" max="3586" width="58" style="311" customWidth="1"/>
    <col min="3587" max="3587" width="24.08984375" style="311" customWidth="1"/>
    <col min="3588" max="3589" width="0" style="311" hidden="1" customWidth="1"/>
    <col min="3590" max="3590" width="61.453125" style="311" customWidth="1"/>
    <col min="3591" max="3591" width="62.08984375" style="311" customWidth="1"/>
    <col min="3592" max="3595" width="0" style="311" hidden="1" customWidth="1"/>
    <col min="3596" max="3840" width="9.08984375" style="311"/>
    <col min="3841" max="3841" width="5.54296875" style="311" customWidth="1"/>
    <col min="3842" max="3842" width="58" style="311" customWidth="1"/>
    <col min="3843" max="3843" width="24.08984375" style="311" customWidth="1"/>
    <col min="3844" max="3845" width="0" style="311" hidden="1" customWidth="1"/>
    <col min="3846" max="3846" width="61.453125" style="311" customWidth="1"/>
    <col min="3847" max="3847" width="62.08984375" style="311" customWidth="1"/>
    <col min="3848" max="3851" width="0" style="311" hidden="1" customWidth="1"/>
    <col min="3852" max="4096" width="9.08984375" style="311"/>
    <col min="4097" max="4097" width="5.54296875" style="311" customWidth="1"/>
    <col min="4098" max="4098" width="58" style="311" customWidth="1"/>
    <col min="4099" max="4099" width="24.08984375" style="311" customWidth="1"/>
    <col min="4100" max="4101" width="0" style="311" hidden="1" customWidth="1"/>
    <col min="4102" max="4102" width="61.453125" style="311" customWidth="1"/>
    <col min="4103" max="4103" width="62.08984375" style="311" customWidth="1"/>
    <col min="4104" max="4107" width="0" style="311" hidden="1" customWidth="1"/>
    <col min="4108" max="4352" width="9.08984375" style="311"/>
    <col min="4353" max="4353" width="5.54296875" style="311" customWidth="1"/>
    <col min="4354" max="4354" width="58" style="311" customWidth="1"/>
    <col min="4355" max="4355" width="24.08984375" style="311" customWidth="1"/>
    <col min="4356" max="4357" width="0" style="311" hidden="1" customWidth="1"/>
    <col min="4358" max="4358" width="61.453125" style="311" customWidth="1"/>
    <col min="4359" max="4359" width="62.08984375" style="311" customWidth="1"/>
    <col min="4360" max="4363" width="0" style="311" hidden="1" customWidth="1"/>
    <col min="4364" max="4608" width="9.08984375" style="311"/>
    <col min="4609" max="4609" width="5.54296875" style="311" customWidth="1"/>
    <col min="4610" max="4610" width="58" style="311" customWidth="1"/>
    <col min="4611" max="4611" width="24.08984375" style="311" customWidth="1"/>
    <col min="4612" max="4613" width="0" style="311" hidden="1" customWidth="1"/>
    <col min="4614" max="4614" width="61.453125" style="311" customWidth="1"/>
    <col min="4615" max="4615" width="62.08984375" style="311" customWidth="1"/>
    <col min="4616" max="4619" width="0" style="311" hidden="1" customWidth="1"/>
    <col min="4620" max="4864" width="9.08984375" style="311"/>
    <col min="4865" max="4865" width="5.54296875" style="311" customWidth="1"/>
    <col min="4866" max="4866" width="58" style="311" customWidth="1"/>
    <col min="4867" max="4867" width="24.08984375" style="311" customWidth="1"/>
    <col min="4868" max="4869" width="0" style="311" hidden="1" customWidth="1"/>
    <col min="4870" max="4870" width="61.453125" style="311" customWidth="1"/>
    <col min="4871" max="4871" width="62.08984375" style="311" customWidth="1"/>
    <col min="4872" max="4875" width="0" style="311" hidden="1" customWidth="1"/>
    <col min="4876" max="5120" width="9.08984375" style="311"/>
    <col min="5121" max="5121" width="5.54296875" style="311" customWidth="1"/>
    <col min="5122" max="5122" width="58" style="311" customWidth="1"/>
    <col min="5123" max="5123" width="24.08984375" style="311" customWidth="1"/>
    <col min="5124" max="5125" width="0" style="311" hidden="1" customWidth="1"/>
    <col min="5126" max="5126" width="61.453125" style="311" customWidth="1"/>
    <col min="5127" max="5127" width="62.08984375" style="311" customWidth="1"/>
    <col min="5128" max="5131" width="0" style="311" hidden="1" customWidth="1"/>
    <col min="5132" max="5376" width="9.08984375" style="311"/>
    <col min="5377" max="5377" width="5.54296875" style="311" customWidth="1"/>
    <col min="5378" max="5378" width="58" style="311" customWidth="1"/>
    <col min="5379" max="5379" width="24.08984375" style="311" customWidth="1"/>
    <col min="5380" max="5381" width="0" style="311" hidden="1" customWidth="1"/>
    <col min="5382" max="5382" width="61.453125" style="311" customWidth="1"/>
    <col min="5383" max="5383" width="62.08984375" style="311" customWidth="1"/>
    <col min="5384" max="5387" width="0" style="311" hidden="1" customWidth="1"/>
    <col min="5388" max="5632" width="9.08984375" style="311"/>
    <col min="5633" max="5633" width="5.54296875" style="311" customWidth="1"/>
    <col min="5634" max="5634" width="58" style="311" customWidth="1"/>
    <col min="5635" max="5635" width="24.08984375" style="311" customWidth="1"/>
    <col min="5636" max="5637" width="0" style="311" hidden="1" customWidth="1"/>
    <col min="5638" max="5638" width="61.453125" style="311" customWidth="1"/>
    <col min="5639" max="5639" width="62.08984375" style="311" customWidth="1"/>
    <col min="5640" max="5643" width="0" style="311" hidden="1" customWidth="1"/>
    <col min="5644" max="5888" width="9.08984375" style="311"/>
    <col min="5889" max="5889" width="5.54296875" style="311" customWidth="1"/>
    <col min="5890" max="5890" width="58" style="311" customWidth="1"/>
    <col min="5891" max="5891" width="24.08984375" style="311" customWidth="1"/>
    <col min="5892" max="5893" width="0" style="311" hidden="1" customWidth="1"/>
    <col min="5894" max="5894" width="61.453125" style="311" customWidth="1"/>
    <col min="5895" max="5895" width="62.08984375" style="311" customWidth="1"/>
    <col min="5896" max="5899" width="0" style="311" hidden="1" customWidth="1"/>
    <col min="5900" max="6144" width="9.08984375" style="311"/>
    <col min="6145" max="6145" width="5.54296875" style="311" customWidth="1"/>
    <col min="6146" max="6146" width="58" style="311" customWidth="1"/>
    <col min="6147" max="6147" width="24.08984375" style="311" customWidth="1"/>
    <col min="6148" max="6149" width="0" style="311" hidden="1" customWidth="1"/>
    <col min="6150" max="6150" width="61.453125" style="311" customWidth="1"/>
    <col min="6151" max="6151" width="62.08984375" style="311" customWidth="1"/>
    <col min="6152" max="6155" width="0" style="311" hidden="1" customWidth="1"/>
    <col min="6156" max="6400" width="9.08984375" style="311"/>
    <col min="6401" max="6401" width="5.54296875" style="311" customWidth="1"/>
    <col min="6402" max="6402" width="58" style="311" customWidth="1"/>
    <col min="6403" max="6403" width="24.08984375" style="311" customWidth="1"/>
    <col min="6404" max="6405" width="0" style="311" hidden="1" customWidth="1"/>
    <col min="6406" max="6406" width="61.453125" style="311" customWidth="1"/>
    <col min="6407" max="6407" width="62.08984375" style="311" customWidth="1"/>
    <col min="6408" max="6411" width="0" style="311" hidden="1" customWidth="1"/>
    <col min="6412" max="6656" width="9.08984375" style="311"/>
    <col min="6657" max="6657" width="5.54296875" style="311" customWidth="1"/>
    <col min="6658" max="6658" width="58" style="311" customWidth="1"/>
    <col min="6659" max="6659" width="24.08984375" style="311" customWidth="1"/>
    <col min="6660" max="6661" width="0" style="311" hidden="1" customWidth="1"/>
    <col min="6662" max="6662" width="61.453125" style="311" customWidth="1"/>
    <col min="6663" max="6663" width="62.08984375" style="311" customWidth="1"/>
    <col min="6664" max="6667" width="0" style="311" hidden="1" customWidth="1"/>
    <col min="6668" max="6912" width="9.08984375" style="311"/>
    <col min="6913" max="6913" width="5.54296875" style="311" customWidth="1"/>
    <col min="6914" max="6914" width="58" style="311" customWidth="1"/>
    <col min="6915" max="6915" width="24.08984375" style="311" customWidth="1"/>
    <col min="6916" max="6917" width="0" style="311" hidden="1" customWidth="1"/>
    <col min="6918" max="6918" width="61.453125" style="311" customWidth="1"/>
    <col min="6919" max="6919" width="62.08984375" style="311" customWidth="1"/>
    <col min="6920" max="6923" width="0" style="311" hidden="1" customWidth="1"/>
    <col min="6924" max="7168" width="9.08984375" style="311"/>
    <col min="7169" max="7169" width="5.54296875" style="311" customWidth="1"/>
    <col min="7170" max="7170" width="58" style="311" customWidth="1"/>
    <col min="7171" max="7171" width="24.08984375" style="311" customWidth="1"/>
    <col min="7172" max="7173" width="0" style="311" hidden="1" customWidth="1"/>
    <col min="7174" max="7174" width="61.453125" style="311" customWidth="1"/>
    <col min="7175" max="7175" width="62.08984375" style="311" customWidth="1"/>
    <col min="7176" max="7179" width="0" style="311" hidden="1" customWidth="1"/>
    <col min="7180" max="7424" width="9.08984375" style="311"/>
    <col min="7425" max="7425" width="5.54296875" style="311" customWidth="1"/>
    <col min="7426" max="7426" width="58" style="311" customWidth="1"/>
    <col min="7427" max="7427" width="24.08984375" style="311" customWidth="1"/>
    <col min="7428" max="7429" width="0" style="311" hidden="1" customWidth="1"/>
    <col min="7430" max="7430" width="61.453125" style="311" customWidth="1"/>
    <col min="7431" max="7431" width="62.08984375" style="311" customWidth="1"/>
    <col min="7432" max="7435" width="0" style="311" hidden="1" customWidth="1"/>
    <col min="7436" max="7680" width="9.08984375" style="311"/>
    <col min="7681" max="7681" width="5.54296875" style="311" customWidth="1"/>
    <col min="7682" max="7682" width="58" style="311" customWidth="1"/>
    <col min="7683" max="7683" width="24.08984375" style="311" customWidth="1"/>
    <col min="7684" max="7685" width="0" style="311" hidden="1" customWidth="1"/>
    <col min="7686" max="7686" width="61.453125" style="311" customWidth="1"/>
    <col min="7687" max="7687" width="62.08984375" style="311" customWidth="1"/>
    <col min="7688" max="7691" width="0" style="311" hidden="1" customWidth="1"/>
    <col min="7692" max="7936" width="9.08984375" style="311"/>
    <col min="7937" max="7937" width="5.54296875" style="311" customWidth="1"/>
    <col min="7938" max="7938" width="58" style="311" customWidth="1"/>
    <col min="7939" max="7939" width="24.08984375" style="311" customWidth="1"/>
    <col min="7940" max="7941" width="0" style="311" hidden="1" customWidth="1"/>
    <col min="7942" max="7942" width="61.453125" style="311" customWidth="1"/>
    <col min="7943" max="7943" width="62.08984375" style="311" customWidth="1"/>
    <col min="7944" max="7947" width="0" style="311" hidden="1" customWidth="1"/>
    <col min="7948" max="8192" width="9.08984375" style="311"/>
    <col min="8193" max="8193" width="5.54296875" style="311" customWidth="1"/>
    <col min="8194" max="8194" width="58" style="311" customWidth="1"/>
    <col min="8195" max="8195" width="24.08984375" style="311" customWidth="1"/>
    <col min="8196" max="8197" width="0" style="311" hidden="1" customWidth="1"/>
    <col min="8198" max="8198" width="61.453125" style="311" customWidth="1"/>
    <col min="8199" max="8199" width="62.08984375" style="311" customWidth="1"/>
    <col min="8200" max="8203" width="0" style="311" hidden="1" customWidth="1"/>
    <col min="8204" max="8448" width="9.08984375" style="311"/>
    <col min="8449" max="8449" width="5.54296875" style="311" customWidth="1"/>
    <col min="8450" max="8450" width="58" style="311" customWidth="1"/>
    <col min="8451" max="8451" width="24.08984375" style="311" customWidth="1"/>
    <col min="8452" max="8453" width="0" style="311" hidden="1" customWidth="1"/>
    <col min="8454" max="8454" width="61.453125" style="311" customWidth="1"/>
    <col min="8455" max="8455" width="62.08984375" style="311" customWidth="1"/>
    <col min="8456" max="8459" width="0" style="311" hidden="1" customWidth="1"/>
    <col min="8460" max="8704" width="9.08984375" style="311"/>
    <col min="8705" max="8705" width="5.54296875" style="311" customWidth="1"/>
    <col min="8706" max="8706" width="58" style="311" customWidth="1"/>
    <col min="8707" max="8707" width="24.08984375" style="311" customWidth="1"/>
    <col min="8708" max="8709" width="0" style="311" hidden="1" customWidth="1"/>
    <col min="8710" max="8710" width="61.453125" style="311" customWidth="1"/>
    <col min="8711" max="8711" width="62.08984375" style="311" customWidth="1"/>
    <col min="8712" max="8715" width="0" style="311" hidden="1" customWidth="1"/>
    <col min="8716" max="8960" width="9.08984375" style="311"/>
    <col min="8961" max="8961" width="5.54296875" style="311" customWidth="1"/>
    <col min="8962" max="8962" width="58" style="311" customWidth="1"/>
    <col min="8963" max="8963" width="24.08984375" style="311" customWidth="1"/>
    <col min="8964" max="8965" width="0" style="311" hidden="1" customWidth="1"/>
    <col min="8966" max="8966" width="61.453125" style="311" customWidth="1"/>
    <col min="8967" max="8967" width="62.08984375" style="311" customWidth="1"/>
    <col min="8968" max="8971" width="0" style="311" hidden="1" customWidth="1"/>
    <col min="8972" max="9216" width="9.08984375" style="311"/>
    <col min="9217" max="9217" width="5.54296875" style="311" customWidth="1"/>
    <col min="9218" max="9218" width="58" style="311" customWidth="1"/>
    <col min="9219" max="9219" width="24.08984375" style="311" customWidth="1"/>
    <col min="9220" max="9221" width="0" style="311" hidden="1" customWidth="1"/>
    <col min="9222" max="9222" width="61.453125" style="311" customWidth="1"/>
    <col min="9223" max="9223" width="62.08984375" style="311" customWidth="1"/>
    <col min="9224" max="9227" width="0" style="311" hidden="1" customWidth="1"/>
    <col min="9228" max="9472" width="9.08984375" style="311"/>
    <col min="9473" max="9473" width="5.54296875" style="311" customWidth="1"/>
    <col min="9474" max="9474" width="58" style="311" customWidth="1"/>
    <col min="9475" max="9475" width="24.08984375" style="311" customWidth="1"/>
    <col min="9476" max="9477" width="0" style="311" hidden="1" customWidth="1"/>
    <col min="9478" max="9478" width="61.453125" style="311" customWidth="1"/>
    <col min="9479" max="9479" width="62.08984375" style="311" customWidth="1"/>
    <col min="9480" max="9483" width="0" style="311" hidden="1" customWidth="1"/>
    <col min="9484" max="9728" width="9.08984375" style="311"/>
    <col min="9729" max="9729" width="5.54296875" style="311" customWidth="1"/>
    <col min="9730" max="9730" width="58" style="311" customWidth="1"/>
    <col min="9731" max="9731" width="24.08984375" style="311" customWidth="1"/>
    <col min="9732" max="9733" width="0" style="311" hidden="1" customWidth="1"/>
    <col min="9734" max="9734" width="61.453125" style="311" customWidth="1"/>
    <col min="9735" max="9735" width="62.08984375" style="311" customWidth="1"/>
    <col min="9736" max="9739" width="0" style="311" hidden="1" customWidth="1"/>
    <col min="9740" max="9984" width="9.08984375" style="311"/>
    <col min="9985" max="9985" width="5.54296875" style="311" customWidth="1"/>
    <col min="9986" max="9986" width="58" style="311" customWidth="1"/>
    <col min="9987" max="9987" width="24.08984375" style="311" customWidth="1"/>
    <col min="9988" max="9989" width="0" style="311" hidden="1" customWidth="1"/>
    <col min="9990" max="9990" width="61.453125" style="311" customWidth="1"/>
    <col min="9991" max="9991" width="62.08984375" style="311" customWidth="1"/>
    <col min="9992" max="9995" width="0" style="311" hidden="1" customWidth="1"/>
    <col min="9996" max="10240" width="9.08984375" style="311"/>
    <col min="10241" max="10241" width="5.54296875" style="311" customWidth="1"/>
    <col min="10242" max="10242" width="58" style="311" customWidth="1"/>
    <col min="10243" max="10243" width="24.08984375" style="311" customWidth="1"/>
    <col min="10244" max="10245" width="0" style="311" hidden="1" customWidth="1"/>
    <col min="10246" max="10246" width="61.453125" style="311" customWidth="1"/>
    <col min="10247" max="10247" width="62.08984375" style="311" customWidth="1"/>
    <col min="10248" max="10251" width="0" style="311" hidden="1" customWidth="1"/>
    <col min="10252" max="10496" width="9.08984375" style="311"/>
    <col min="10497" max="10497" width="5.54296875" style="311" customWidth="1"/>
    <col min="10498" max="10498" width="58" style="311" customWidth="1"/>
    <col min="10499" max="10499" width="24.08984375" style="311" customWidth="1"/>
    <col min="10500" max="10501" width="0" style="311" hidden="1" customWidth="1"/>
    <col min="10502" max="10502" width="61.453125" style="311" customWidth="1"/>
    <col min="10503" max="10503" width="62.08984375" style="311" customWidth="1"/>
    <col min="10504" max="10507" width="0" style="311" hidden="1" customWidth="1"/>
    <col min="10508" max="10752" width="9.08984375" style="311"/>
    <col min="10753" max="10753" width="5.54296875" style="311" customWidth="1"/>
    <col min="10754" max="10754" width="58" style="311" customWidth="1"/>
    <col min="10755" max="10755" width="24.08984375" style="311" customWidth="1"/>
    <col min="10756" max="10757" width="0" style="311" hidden="1" customWidth="1"/>
    <col min="10758" max="10758" width="61.453125" style="311" customWidth="1"/>
    <col min="10759" max="10759" width="62.08984375" style="311" customWidth="1"/>
    <col min="10760" max="10763" width="0" style="311" hidden="1" customWidth="1"/>
    <col min="10764" max="11008" width="9.08984375" style="311"/>
    <col min="11009" max="11009" width="5.54296875" style="311" customWidth="1"/>
    <col min="11010" max="11010" width="58" style="311" customWidth="1"/>
    <col min="11011" max="11011" width="24.08984375" style="311" customWidth="1"/>
    <col min="11012" max="11013" width="0" style="311" hidden="1" customWidth="1"/>
    <col min="11014" max="11014" width="61.453125" style="311" customWidth="1"/>
    <col min="11015" max="11015" width="62.08984375" style="311" customWidth="1"/>
    <col min="11016" max="11019" width="0" style="311" hidden="1" customWidth="1"/>
    <col min="11020" max="11264" width="9.08984375" style="311"/>
    <col min="11265" max="11265" width="5.54296875" style="311" customWidth="1"/>
    <col min="11266" max="11266" width="58" style="311" customWidth="1"/>
    <col min="11267" max="11267" width="24.08984375" style="311" customWidth="1"/>
    <col min="11268" max="11269" width="0" style="311" hidden="1" customWidth="1"/>
    <col min="11270" max="11270" width="61.453125" style="311" customWidth="1"/>
    <col min="11271" max="11271" width="62.08984375" style="311" customWidth="1"/>
    <col min="11272" max="11275" width="0" style="311" hidden="1" customWidth="1"/>
    <col min="11276" max="11520" width="9.08984375" style="311"/>
    <col min="11521" max="11521" width="5.54296875" style="311" customWidth="1"/>
    <col min="11522" max="11522" width="58" style="311" customWidth="1"/>
    <col min="11523" max="11523" width="24.08984375" style="311" customWidth="1"/>
    <col min="11524" max="11525" width="0" style="311" hidden="1" customWidth="1"/>
    <col min="11526" max="11526" width="61.453125" style="311" customWidth="1"/>
    <col min="11527" max="11527" width="62.08984375" style="311" customWidth="1"/>
    <col min="11528" max="11531" width="0" style="311" hidden="1" customWidth="1"/>
    <col min="11532" max="11776" width="9.08984375" style="311"/>
    <col min="11777" max="11777" width="5.54296875" style="311" customWidth="1"/>
    <col min="11778" max="11778" width="58" style="311" customWidth="1"/>
    <col min="11779" max="11779" width="24.08984375" style="311" customWidth="1"/>
    <col min="11780" max="11781" width="0" style="311" hidden="1" customWidth="1"/>
    <col min="11782" max="11782" width="61.453125" style="311" customWidth="1"/>
    <col min="11783" max="11783" width="62.08984375" style="311" customWidth="1"/>
    <col min="11784" max="11787" width="0" style="311" hidden="1" customWidth="1"/>
    <col min="11788" max="12032" width="9.08984375" style="311"/>
    <col min="12033" max="12033" width="5.54296875" style="311" customWidth="1"/>
    <col min="12034" max="12034" width="58" style="311" customWidth="1"/>
    <col min="12035" max="12035" width="24.08984375" style="311" customWidth="1"/>
    <col min="12036" max="12037" width="0" style="311" hidden="1" customWidth="1"/>
    <col min="12038" max="12038" width="61.453125" style="311" customWidth="1"/>
    <col min="12039" max="12039" width="62.08984375" style="311" customWidth="1"/>
    <col min="12040" max="12043" width="0" style="311" hidden="1" customWidth="1"/>
    <col min="12044" max="12288" width="9.08984375" style="311"/>
    <col min="12289" max="12289" width="5.54296875" style="311" customWidth="1"/>
    <col min="12290" max="12290" width="58" style="311" customWidth="1"/>
    <col min="12291" max="12291" width="24.08984375" style="311" customWidth="1"/>
    <col min="12292" max="12293" width="0" style="311" hidden="1" customWidth="1"/>
    <col min="12294" max="12294" width="61.453125" style="311" customWidth="1"/>
    <col min="12295" max="12295" width="62.08984375" style="311" customWidth="1"/>
    <col min="12296" max="12299" width="0" style="311" hidden="1" customWidth="1"/>
    <col min="12300" max="12544" width="9.08984375" style="311"/>
    <col min="12545" max="12545" width="5.54296875" style="311" customWidth="1"/>
    <col min="12546" max="12546" width="58" style="311" customWidth="1"/>
    <col min="12547" max="12547" width="24.08984375" style="311" customWidth="1"/>
    <col min="12548" max="12549" width="0" style="311" hidden="1" customWidth="1"/>
    <col min="12550" max="12550" width="61.453125" style="311" customWidth="1"/>
    <col min="12551" max="12551" width="62.08984375" style="311" customWidth="1"/>
    <col min="12552" max="12555" width="0" style="311" hidden="1" customWidth="1"/>
    <col min="12556" max="12800" width="9.08984375" style="311"/>
    <col min="12801" max="12801" width="5.54296875" style="311" customWidth="1"/>
    <col min="12802" max="12802" width="58" style="311" customWidth="1"/>
    <col min="12803" max="12803" width="24.08984375" style="311" customWidth="1"/>
    <col min="12804" max="12805" width="0" style="311" hidden="1" customWidth="1"/>
    <col min="12806" max="12806" width="61.453125" style="311" customWidth="1"/>
    <col min="12807" max="12807" width="62.08984375" style="311" customWidth="1"/>
    <col min="12808" max="12811" width="0" style="311" hidden="1" customWidth="1"/>
    <col min="12812" max="13056" width="9.08984375" style="311"/>
    <col min="13057" max="13057" width="5.54296875" style="311" customWidth="1"/>
    <col min="13058" max="13058" width="58" style="311" customWidth="1"/>
    <col min="13059" max="13059" width="24.08984375" style="311" customWidth="1"/>
    <col min="13060" max="13061" width="0" style="311" hidden="1" customWidth="1"/>
    <col min="13062" max="13062" width="61.453125" style="311" customWidth="1"/>
    <col min="13063" max="13063" width="62.08984375" style="311" customWidth="1"/>
    <col min="13064" max="13067" width="0" style="311" hidden="1" customWidth="1"/>
    <col min="13068" max="13312" width="9.08984375" style="311"/>
    <col min="13313" max="13313" width="5.54296875" style="311" customWidth="1"/>
    <col min="13314" max="13314" width="58" style="311" customWidth="1"/>
    <col min="13315" max="13315" width="24.08984375" style="311" customWidth="1"/>
    <col min="13316" max="13317" width="0" style="311" hidden="1" customWidth="1"/>
    <col min="13318" max="13318" width="61.453125" style="311" customWidth="1"/>
    <col min="13319" max="13319" width="62.08984375" style="311" customWidth="1"/>
    <col min="13320" max="13323" width="0" style="311" hidden="1" customWidth="1"/>
    <col min="13324" max="13568" width="9.08984375" style="311"/>
    <col min="13569" max="13569" width="5.54296875" style="311" customWidth="1"/>
    <col min="13570" max="13570" width="58" style="311" customWidth="1"/>
    <col min="13571" max="13571" width="24.08984375" style="311" customWidth="1"/>
    <col min="13572" max="13573" width="0" style="311" hidden="1" customWidth="1"/>
    <col min="13574" max="13574" width="61.453125" style="311" customWidth="1"/>
    <col min="13575" max="13575" width="62.08984375" style="311" customWidth="1"/>
    <col min="13576" max="13579" width="0" style="311" hidden="1" customWidth="1"/>
    <col min="13580" max="13824" width="9.08984375" style="311"/>
    <col min="13825" max="13825" width="5.54296875" style="311" customWidth="1"/>
    <col min="13826" max="13826" width="58" style="311" customWidth="1"/>
    <col min="13827" max="13827" width="24.08984375" style="311" customWidth="1"/>
    <col min="13828" max="13829" width="0" style="311" hidden="1" customWidth="1"/>
    <col min="13830" max="13830" width="61.453125" style="311" customWidth="1"/>
    <col min="13831" max="13831" width="62.08984375" style="311" customWidth="1"/>
    <col min="13832" max="13835" width="0" style="311" hidden="1" customWidth="1"/>
    <col min="13836" max="14080" width="9.08984375" style="311"/>
    <col min="14081" max="14081" width="5.54296875" style="311" customWidth="1"/>
    <col min="14082" max="14082" width="58" style="311" customWidth="1"/>
    <col min="14083" max="14083" width="24.08984375" style="311" customWidth="1"/>
    <col min="14084" max="14085" width="0" style="311" hidden="1" customWidth="1"/>
    <col min="14086" max="14086" width="61.453125" style="311" customWidth="1"/>
    <col min="14087" max="14087" width="62.08984375" style="311" customWidth="1"/>
    <col min="14088" max="14091" width="0" style="311" hidden="1" customWidth="1"/>
    <col min="14092" max="14336" width="9.08984375" style="311"/>
    <col min="14337" max="14337" width="5.54296875" style="311" customWidth="1"/>
    <col min="14338" max="14338" width="58" style="311" customWidth="1"/>
    <col min="14339" max="14339" width="24.08984375" style="311" customWidth="1"/>
    <col min="14340" max="14341" width="0" style="311" hidden="1" customWidth="1"/>
    <col min="14342" max="14342" width="61.453125" style="311" customWidth="1"/>
    <col min="14343" max="14343" width="62.08984375" style="311" customWidth="1"/>
    <col min="14344" max="14347" width="0" style="311" hidden="1" customWidth="1"/>
    <col min="14348" max="14592" width="9.08984375" style="311"/>
    <col min="14593" max="14593" width="5.54296875" style="311" customWidth="1"/>
    <col min="14594" max="14594" width="58" style="311" customWidth="1"/>
    <col min="14595" max="14595" width="24.08984375" style="311" customWidth="1"/>
    <col min="14596" max="14597" width="0" style="311" hidden="1" customWidth="1"/>
    <col min="14598" max="14598" width="61.453125" style="311" customWidth="1"/>
    <col min="14599" max="14599" width="62.08984375" style="311" customWidth="1"/>
    <col min="14600" max="14603" width="0" style="311" hidden="1" customWidth="1"/>
    <col min="14604" max="14848" width="9.08984375" style="311"/>
    <col min="14849" max="14849" width="5.54296875" style="311" customWidth="1"/>
    <col min="14850" max="14850" width="58" style="311" customWidth="1"/>
    <col min="14851" max="14851" width="24.08984375" style="311" customWidth="1"/>
    <col min="14852" max="14853" width="0" style="311" hidden="1" customWidth="1"/>
    <col min="14854" max="14854" width="61.453125" style="311" customWidth="1"/>
    <col min="14855" max="14855" width="62.08984375" style="311" customWidth="1"/>
    <col min="14856" max="14859" width="0" style="311" hidden="1" customWidth="1"/>
    <col min="14860" max="15104" width="9.08984375" style="311"/>
    <col min="15105" max="15105" width="5.54296875" style="311" customWidth="1"/>
    <col min="15106" max="15106" width="58" style="311" customWidth="1"/>
    <col min="15107" max="15107" width="24.08984375" style="311" customWidth="1"/>
    <col min="15108" max="15109" width="0" style="311" hidden="1" customWidth="1"/>
    <col min="15110" max="15110" width="61.453125" style="311" customWidth="1"/>
    <col min="15111" max="15111" width="62.08984375" style="311" customWidth="1"/>
    <col min="15112" max="15115" width="0" style="311" hidden="1" customWidth="1"/>
    <col min="15116" max="15360" width="9.08984375" style="311"/>
    <col min="15361" max="15361" width="5.54296875" style="311" customWidth="1"/>
    <col min="15362" max="15362" width="58" style="311" customWidth="1"/>
    <col min="15363" max="15363" width="24.08984375" style="311" customWidth="1"/>
    <col min="15364" max="15365" width="0" style="311" hidden="1" customWidth="1"/>
    <col min="15366" max="15366" width="61.453125" style="311" customWidth="1"/>
    <col min="15367" max="15367" width="62.08984375" style="311" customWidth="1"/>
    <col min="15368" max="15371" width="0" style="311" hidden="1" customWidth="1"/>
    <col min="15372" max="15616" width="9.08984375" style="311"/>
    <col min="15617" max="15617" width="5.54296875" style="311" customWidth="1"/>
    <col min="15618" max="15618" width="58" style="311" customWidth="1"/>
    <col min="15619" max="15619" width="24.08984375" style="311" customWidth="1"/>
    <col min="15620" max="15621" width="0" style="311" hidden="1" customWidth="1"/>
    <col min="15622" max="15622" width="61.453125" style="311" customWidth="1"/>
    <col min="15623" max="15623" width="62.08984375" style="311" customWidth="1"/>
    <col min="15624" max="15627" width="0" style="311" hidden="1" customWidth="1"/>
    <col min="15628" max="15872" width="9.08984375" style="311"/>
    <col min="15873" max="15873" width="5.54296875" style="311" customWidth="1"/>
    <col min="15874" max="15874" width="58" style="311" customWidth="1"/>
    <col min="15875" max="15875" width="24.08984375" style="311" customWidth="1"/>
    <col min="15876" max="15877" width="0" style="311" hidden="1" customWidth="1"/>
    <col min="15878" max="15878" width="61.453125" style="311" customWidth="1"/>
    <col min="15879" max="15879" width="62.08984375" style="311" customWidth="1"/>
    <col min="15880" max="15883" width="0" style="311" hidden="1" customWidth="1"/>
    <col min="15884" max="16128" width="9.08984375" style="311"/>
    <col min="16129" max="16129" width="5.54296875" style="311" customWidth="1"/>
    <col min="16130" max="16130" width="58" style="311" customWidth="1"/>
    <col min="16131" max="16131" width="24.08984375" style="311" customWidth="1"/>
    <col min="16132" max="16133" width="0" style="311" hidden="1" customWidth="1"/>
    <col min="16134" max="16134" width="61.453125" style="311" customWidth="1"/>
    <col min="16135" max="16135" width="62.08984375" style="311" customWidth="1"/>
    <col min="16136" max="16139" width="0" style="311" hidden="1" customWidth="1"/>
    <col min="16140" max="16384" width="9.08984375" style="311"/>
  </cols>
  <sheetData>
    <row r="1" spans="2:12" ht="21">
      <c r="B1" s="308"/>
      <c r="C1" s="309" t="s">
        <v>177</v>
      </c>
      <c r="D1" s="309" t="s">
        <v>177</v>
      </c>
      <c r="E1" s="310"/>
    </row>
    <row r="2" spans="2:12" ht="21">
      <c r="C2" s="313">
        <v>43952</v>
      </c>
      <c r="D2" s="314" t="s">
        <v>178</v>
      </c>
      <c r="E2" s="315"/>
    </row>
    <row r="3" spans="2:12" ht="21">
      <c r="B3" s="316"/>
      <c r="C3" s="314" t="s">
        <v>179</v>
      </c>
      <c r="D3" s="314" t="s">
        <v>179</v>
      </c>
      <c r="E3" s="314"/>
      <c r="F3" s="317"/>
      <c r="G3" s="318"/>
      <c r="L3" s="318"/>
    </row>
    <row r="4" spans="2:12" ht="19.399999999999999" customHeight="1" thickBot="1">
      <c r="B4" s="319" t="s">
        <v>180</v>
      </c>
      <c r="C4" s="320" t="s">
        <v>181</v>
      </c>
      <c r="D4" s="321" t="s">
        <v>182</v>
      </c>
      <c r="E4" s="321" t="s">
        <v>183</v>
      </c>
      <c r="F4" s="319" t="s">
        <v>184</v>
      </c>
      <c r="G4" s="322" t="s">
        <v>185</v>
      </c>
      <c r="H4" s="315" t="s">
        <v>186</v>
      </c>
      <c r="J4" s="311" t="s">
        <v>187</v>
      </c>
      <c r="L4" s="322" t="s">
        <v>188</v>
      </c>
    </row>
    <row r="5" spans="2:12" ht="31.4" customHeight="1">
      <c r="B5" s="323" t="s">
        <v>189</v>
      </c>
      <c r="C5" s="324">
        <f>'[9]DC  CNA  DC III'!G7</f>
        <v>16.791999999999998</v>
      </c>
      <c r="D5" s="324">
        <v>15.48</v>
      </c>
      <c r="E5" s="325"/>
      <c r="F5" s="615" t="s">
        <v>190</v>
      </c>
      <c r="G5" s="613" t="s">
        <v>191</v>
      </c>
      <c r="H5" s="326">
        <f>H6/2080</f>
        <v>15.480288461538462</v>
      </c>
      <c r="J5" s="327">
        <f>C5-H5</f>
        <v>1.3117115384615357</v>
      </c>
      <c r="L5" s="613" t="s">
        <v>192</v>
      </c>
    </row>
    <row r="6" spans="2:12" ht="31.4" customHeight="1" thickBot="1">
      <c r="B6" s="328" t="s">
        <v>193</v>
      </c>
      <c r="C6" s="329">
        <f>C5*2080</f>
        <v>34927.359999999993</v>
      </c>
      <c r="D6" s="330">
        <f>D5*2080</f>
        <v>32198.400000000001</v>
      </c>
      <c r="E6" s="331">
        <f>(C6-D6)/D6</f>
        <v>8.4754521963824034E-2</v>
      </c>
      <c r="F6" s="616"/>
      <c r="G6" s="614"/>
      <c r="H6" s="332">
        <v>32199</v>
      </c>
      <c r="J6" s="327"/>
      <c r="L6" s="614"/>
    </row>
    <row r="7" spans="2:12" ht="21">
      <c r="B7" s="323" t="s">
        <v>194</v>
      </c>
      <c r="C7" s="333">
        <f>'[9]DC  CNA  DC III'!G20</f>
        <v>21.736000000000001</v>
      </c>
      <c r="D7" s="324">
        <v>19.96</v>
      </c>
      <c r="E7" s="325"/>
      <c r="F7" s="334" t="s">
        <v>195</v>
      </c>
      <c r="G7" s="613" t="s">
        <v>196</v>
      </c>
      <c r="H7" s="326">
        <f>H8/2080</f>
        <v>18.400480769230768</v>
      </c>
      <c r="J7" s="327">
        <f>C7-H7</f>
        <v>3.3355192307692327</v>
      </c>
      <c r="L7" s="613" t="s">
        <v>197</v>
      </c>
    </row>
    <row r="8" spans="2:12" ht="21.5" thickBot="1">
      <c r="B8" s="335" t="s">
        <v>198</v>
      </c>
      <c r="C8" s="336">
        <f>C7*2080</f>
        <v>45210.880000000005</v>
      </c>
      <c r="D8" s="337">
        <f>D7*2080</f>
        <v>41516.800000000003</v>
      </c>
      <c r="E8" s="338">
        <f>(C8-D8)/D8</f>
        <v>8.8977955911823683E-2</v>
      </c>
      <c r="F8" s="339" t="s">
        <v>199</v>
      </c>
      <c r="G8" s="617"/>
      <c r="H8" s="332">
        <v>38273</v>
      </c>
      <c r="J8" s="327"/>
      <c r="L8" s="617"/>
    </row>
    <row r="9" spans="2:12" ht="21">
      <c r="B9" s="323" t="s">
        <v>200</v>
      </c>
      <c r="C9" s="333">
        <f>'[9]DC  CNA  DC III'!G11</f>
        <v>17.260000000000002</v>
      </c>
      <c r="D9" s="324">
        <v>15.53</v>
      </c>
      <c r="E9" s="325"/>
      <c r="F9" s="340"/>
      <c r="G9" s="613" t="s">
        <v>201</v>
      </c>
      <c r="H9" s="326">
        <f>H10/2080</f>
        <v>20.43028846153846</v>
      </c>
      <c r="J9" s="341">
        <f>C9-H9</f>
        <v>-3.1702884615384583</v>
      </c>
      <c r="L9" s="613" t="s">
        <v>202</v>
      </c>
    </row>
    <row r="10" spans="2:12" ht="21.5" thickBot="1">
      <c r="B10" s="328" t="s">
        <v>203</v>
      </c>
      <c r="C10" s="329">
        <f>C9*2080</f>
        <v>35900.800000000003</v>
      </c>
      <c r="D10" s="330">
        <f>D9*2080</f>
        <v>32302.399999999998</v>
      </c>
      <c r="E10" s="331">
        <f>(C10-D10)/D10</f>
        <v>0.11139729555698664</v>
      </c>
      <c r="F10" s="342"/>
      <c r="G10" s="614"/>
      <c r="H10" s="332">
        <v>42495</v>
      </c>
      <c r="J10" s="327"/>
      <c r="L10" s="614"/>
    </row>
    <row r="11" spans="2:12" ht="21">
      <c r="B11" s="323" t="s">
        <v>204</v>
      </c>
      <c r="C11" s="333">
        <f>'[9]Case Social Worker.Manager'!G4</f>
        <v>21.814999999999998</v>
      </c>
      <c r="D11" s="324">
        <v>21.14</v>
      </c>
      <c r="E11" s="325"/>
      <c r="F11" s="334" t="s">
        <v>205</v>
      </c>
      <c r="G11" s="613" t="s">
        <v>206</v>
      </c>
      <c r="H11" s="618" t="s">
        <v>207</v>
      </c>
      <c r="J11" s="327"/>
      <c r="L11" s="613" t="s">
        <v>208</v>
      </c>
    </row>
    <row r="12" spans="2:12" ht="21.5" thickBot="1">
      <c r="B12" s="335" t="s">
        <v>209</v>
      </c>
      <c r="C12" s="336">
        <f>C11*2080</f>
        <v>45375.199999999997</v>
      </c>
      <c r="D12" s="337">
        <f>D11*2080</f>
        <v>43971.200000000004</v>
      </c>
      <c r="E12" s="338">
        <f>(C12-D12)/D12</f>
        <v>3.192999053926189E-2</v>
      </c>
      <c r="F12" s="339" t="s">
        <v>210</v>
      </c>
      <c r="G12" s="617"/>
      <c r="H12" s="619"/>
      <c r="J12" s="327"/>
      <c r="L12" s="617"/>
    </row>
    <row r="13" spans="2:12" ht="42">
      <c r="B13" s="343" t="s">
        <v>211</v>
      </c>
      <c r="C13" s="333">
        <f>'[9]Case Social Worker.Manager'!G10</f>
        <v>26.16</v>
      </c>
      <c r="D13" s="324">
        <v>25.32</v>
      </c>
      <c r="E13" s="325"/>
      <c r="F13" s="334" t="s">
        <v>212</v>
      </c>
      <c r="G13" s="613" t="s">
        <v>213</v>
      </c>
      <c r="H13" s="326">
        <f>H14/2080</f>
        <v>19.703365384615385</v>
      </c>
      <c r="J13" s="327">
        <f>C13-H13</f>
        <v>6.4566346153846155</v>
      </c>
      <c r="L13" s="613" t="s">
        <v>214</v>
      </c>
    </row>
    <row r="14" spans="2:12" ht="42.5" thickBot="1">
      <c r="B14" s="344" t="s">
        <v>215</v>
      </c>
      <c r="C14" s="329">
        <f>C13*2080</f>
        <v>54412.800000000003</v>
      </c>
      <c r="D14" s="330">
        <f>D13*2080</f>
        <v>52665.599999999999</v>
      </c>
      <c r="E14" s="331">
        <f>(C14-D14)/D14</f>
        <v>3.3175355450237053E-2</v>
      </c>
      <c r="F14" s="612" t="s">
        <v>319</v>
      </c>
      <c r="G14" s="614"/>
      <c r="H14" s="332">
        <v>40983</v>
      </c>
      <c r="J14" s="327"/>
      <c r="L14" s="614"/>
    </row>
    <row r="15" spans="2:12" ht="21">
      <c r="B15" s="323" t="s">
        <v>216</v>
      </c>
      <c r="C15" s="333">
        <f>[9]Nursing!G2</f>
        <v>28.8</v>
      </c>
      <c r="D15" s="324">
        <v>27.62</v>
      </c>
      <c r="E15" s="325"/>
      <c r="F15" s="334"/>
      <c r="G15" s="613" t="s">
        <v>217</v>
      </c>
      <c r="H15" s="345"/>
      <c r="J15" s="327"/>
      <c r="L15" s="613" t="s">
        <v>218</v>
      </c>
    </row>
    <row r="16" spans="2:12" ht="21.5" thickBot="1">
      <c r="B16" s="328" t="s">
        <v>219</v>
      </c>
      <c r="C16" s="329">
        <f>C15*2080</f>
        <v>59904</v>
      </c>
      <c r="D16" s="330">
        <f>D15*2080</f>
        <v>57449.599999999999</v>
      </c>
      <c r="E16" s="331">
        <f>(C16-D16)/D16</f>
        <v>4.2722664735698794E-2</v>
      </c>
      <c r="F16" s="342"/>
      <c r="G16" s="614"/>
      <c r="H16" s="345"/>
      <c r="J16" s="327"/>
      <c r="L16" s="614"/>
    </row>
    <row r="17" spans="2:12" ht="21">
      <c r="B17" s="323" t="s">
        <v>220</v>
      </c>
      <c r="C17" s="333">
        <f>[9]Clinical!G5</f>
        <v>30.59</v>
      </c>
      <c r="D17" s="324">
        <v>29.29</v>
      </c>
      <c r="E17" s="325"/>
      <c r="F17" s="334" t="s">
        <v>221</v>
      </c>
      <c r="G17" s="613" t="s">
        <v>222</v>
      </c>
      <c r="H17" s="326">
        <f>H18/2080</f>
        <v>27.190865384615385</v>
      </c>
      <c r="J17" s="327">
        <f>C17-H17</f>
        <v>3.3991346153846145</v>
      </c>
      <c r="L17" s="613" t="s">
        <v>223</v>
      </c>
    </row>
    <row r="18" spans="2:12" ht="21.5" thickBot="1">
      <c r="B18" s="328" t="s">
        <v>224</v>
      </c>
      <c r="C18" s="329">
        <f>C17*2080</f>
        <v>63627.199999999997</v>
      </c>
      <c r="D18" s="330">
        <f>D17*2080</f>
        <v>60923.199999999997</v>
      </c>
      <c r="E18" s="331">
        <f>(C18-D18)/D18</f>
        <v>4.4383748719699558E-2</v>
      </c>
      <c r="F18" s="342"/>
      <c r="G18" s="614"/>
      <c r="H18" s="332">
        <v>56557</v>
      </c>
      <c r="J18" s="327"/>
      <c r="L18" s="614"/>
    </row>
    <row r="19" spans="2:12" ht="21">
      <c r="B19" s="323" t="s">
        <v>225</v>
      </c>
      <c r="C19" s="346">
        <f>[9]Therapies!E2</f>
        <v>31.99</v>
      </c>
      <c r="D19" s="347"/>
      <c r="E19" s="348"/>
      <c r="F19" s="334"/>
      <c r="G19" s="613" t="s">
        <v>226</v>
      </c>
      <c r="H19" s="345"/>
      <c r="J19" s="327"/>
      <c r="L19" s="613" t="s">
        <v>227</v>
      </c>
    </row>
    <row r="20" spans="2:12" ht="21.5" thickBot="1">
      <c r="B20" s="328" t="s">
        <v>228</v>
      </c>
      <c r="C20" s="329">
        <f>C19*2080</f>
        <v>66539.199999999997</v>
      </c>
      <c r="D20" s="330"/>
      <c r="E20" s="349"/>
      <c r="F20" s="342"/>
      <c r="G20" s="614"/>
      <c r="H20" s="345"/>
      <c r="J20" s="327"/>
      <c r="L20" s="614"/>
    </row>
    <row r="21" spans="2:12" s="355" customFormat="1" ht="21">
      <c r="B21" s="350" t="s">
        <v>229</v>
      </c>
      <c r="C21" s="351">
        <f>[9]Management!G2</f>
        <v>33.46153846153846</v>
      </c>
      <c r="D21" s="336" t="s">
        <v>207</v>
      </c>
      <c r="E21" s="352"/>
      <c r="F21" s="353" t="s">
        <v>230</v>
      </c>
      <c r="G21" s="620" t="s">
        <v>231</v>
      </c>
      <c r="H21" s="354"/>
      <c r="J21" s="356"/>
      <c r="L21" s="622" t="s">
        <v>232</v>
      </c>
    </row>
    <row r="22" spans="2:12" s="355" customFormat="1" ht="21.5" thickBot="1">
      <c r="B22" s="357" t="s">
        <v>233</v>
      </c>
      <c r="C22" s="329">
        <f>[9]Management!H2</f>
        <v>69600</v>
      </c>
      <c r="D22" s="329" t="s">
        <v>207</v>
      </c>
      <c r="E22" s="358"/>
      <c r="F22" s="359" t="s">
        <v>234</v>
      </c>
      <c r="G22" s="621"/>
      <c r="H22" s="354"/>
      <c r="J22" s="356"/>
      <c r="L22" s="623"/>
    </row>
    <row r="23" spans="2:12" ht="21">
      <c r="B23" s="335" t="s">
        <v>235</v>
      </c>
      <c r="C23" s="351">
        <f>[9]Therapies!E8</f>
        <v>34.022499999999994</v>
      </c>
      <c r="D23" s="337"/>
      <c r="E23" s="360"/>
      <c r="F23" s="339" t="s">
        <v>236</v>
      </c>
      <c r="G23" s="613" t="s">
        <v>213</v>
      </c>
      <c r="H23" s="345"/>
      <c r="J23" s="327"/>
      <c r="L23" s="613" t="s">
        <v>237</v>
      </c>
    </row>
    <row r="24" spans="2:12" ht="21.5" thickBot="1">
      <c r="B24" s="328" t="s">
        <v>238</v>
      </c>
      <c r="C24" s="329">
        <f>C23*2080</f>
        <v>70766.799999999988</v>
      </c>
      <c r="D24" s="330"/>
      <c r="E24" s="349"/>
      <c r="F24" s="342"/>
      <c r="G24" s="614"/>
      <c r="H24" s="345"/>
      <c r="J24" s="327"/>
      <c r="L24" s="614"/>
    </row>
    <row r="25" spans="2:12" ht="21">
      <c r="B25" s="335" t="s">
        <v>239</v>
      </c>
      <c r="C25" s="351">
        <f>[9]Therapies!E14</f>
        <v>36.380000000000003</v>
      </c>
      <c r="D25" s="337"/>
      <c r="E25" s="360"/>
      <c r="F25" s="353" t="s">
        <v>240</v>
      </c>
      <c r="G25" s="613" t="s">
        <v>213</v>
      </c>
      <c r="H25" s="345"/>
      <c r="J25" s="327"/>
      <c r="L25" s="613" t="s">
        <v>241</v>
      </c>
    </row>
    <row r="26" spans="2:12" ht="21.5" thickBot="1">
      <c r="B26" s="328" t="s">
        <v>242</v>
      </c>
      <c r="C26" s="336">
        <f>C25*2080</f>
        <v>75670.400000000009</v>
      </c>
      <c r="D26" s="337"/>
      <c r="E26" s="360"/>
      <c r="F26" s="339"/>
      <c r="G26" s="614"/>
      <c r="H26" s="345"/>
      <c r="J26" s="327"/>
      <c r="L26" s="614"/>
    </row>
    <row r="27" spans="2:12" ht="21">
      <c r="B27" s="323" t="s">
        <v>243</v>
      </c>
      <c r="C27" s="333">
        <f>[9]Clinical!G9</f>
        <v>40.57</v>
      </c>
      <c r="D27" s="324">
        <v>40.06</v>
      </c>
      <c r="E27" s="325"/>
      <c r="F27" s="624" t="s">
        <v>244</v>
      </c>
      <c r="G27" s="613" t="s">
        <v>245</v>
      </c>
      <c r="H27" s="326">
        <f>H28/2080</f>
        <v>33.217788461538461</v>
      </c>
      <c r="J27" s="327">
        <f>C27-H27</f>
        <v>7.352211538461539</v>
      </c>
      <c r="L27" s="613" t="s">
        <v>246</v>
      </c>
    </row>
    <row r="28" spans="2:12" ht="34.5" customHeight="1" thickBot="1">
      <c r="B28" s="328" t="s">
        <v>247</v>
      </c>
      <c r="C28" s="329">
        <f>C27*2080</f>
        <v>84385.600000000006</v>
      </c>
      <c r="D28" s="330">
        <f>D27*2080</f>
        <v>83324.800000000003</v>
      </c>
      <c r="E28" s="331">
        <f>(C28-D28)/D28</f>
        <v>1.2730903644533234E-2</v>
      </c>
      <c r="F28" s="625"/>
      <c r="G28" s="614"/>
      <c r="H28" s="332">
        <v>69093</v>
      </c>
      <c r="J28" s="327"/>
      <c r="L28" s="614"/>
    </row>
    <row r="29" spans="2:12" ht="21">
      <c r="B29" s="323" t="s">
        <v>248</v>
      </c>
      <c r="C29" s="333">
        <f>[9]Therapies!E18</f>
        <v>37.751999999999995</v>
      </c>
      <c r="D29" s="324"/>
      <c r="E29" s="325"/>
      <c r="F29" s="334"/>
      <c r="G29" s="613" t="s">
        <v>213</v>
      </c>
      <c r="H29" s="326">
        <f>H30/2080</f>
        <v>25.143750000000001</v>
      </c>
      <c r="J29" s="327">
        <f>C29-H29</f>
        <v>12.608249999999995</v>
      </c>
      <c r="L29" s="613" t="s">
        <v>249</v>
      </c>
    </row>
    <row r="30" spans="2:12" ht="21.5" thickBot="1">
      <c r="B30" s="328" t="s">
        <v>250</v>
      </c>
      <c r="C30" s="329">
        <f>C29*2080</f>
        <v>78524.159999999989</v>
      </c>
      <c r="D30" s="330"/>
      <c r="E30" s="331"/>
      <c r="F30" s="342"/>
      <c r="G30" s="614"/>
      <c r="H30" s="332">
        <v>52299</v>
      </c>
      <c r="J30" s="327"/>
      <c r="L30" s="614"/>
    </row>
    <row r="31" spans="2:12" ht="21">
      <c r="B31" s="323" t="s">
        <v>251</v>
      </c>
      <c r="C31" s="333">
        <f>[9]Nursing!G6</f>
        <v>43.41</v>
      </c>
      <c r="D31" s="324">
        <v>41.76</v>
      </c>
      <c r="E31" s="325"/>
      <c r="F31" s="334"/>
      <c r="G31" s="613" t="s">
        <v>252</v>
      </c>
      <c r="H31" s="361">
        <f>H32/2080</f>
        <v>33.460576923076921</v>
      </c>
      <c r="J31" s="327">
        <f>C31-H31</f>
        <v>9.9494230769230754</v>
      </c>
      <c r="L31" s="613" t="s">
        <v>253</v>
      </c>
    </row>
    <row r="32" spans="2:12" ht="38.4" customHeight="1" thickBot="1">
      <c r="B32" s="328" t="s">
        <v>254</v>
      </c>
      <c r="C32" s="329">
        <f>C31*2080</f>
        <v>90292.799999999988</v>
      </c>
      <c r="D32" s="330">
        <f>D31*2080</f>
        <v>86860.800000000003</v>
      </c>
      <c r="E32" s="331">
        <f>(C32-D32)/D32</f>
        <v>3.9511494252873397E-2</v>
      </c>
      <c r="F32" s="342"/>
      <c r="G32" s="614"/>
      <c r="H32" s="332">
        <v>69598</v>
      </c>
      <c r="J32" s="327"/>
      <c r="L32" s="614"/>
    </row>
    <row r="33" spans="2:12" ht="21">
      <c r="B33" s="323" t="s">
        <v>255</v>
      </c>
      <c r="C33" s="333">
        <f>[9]Nursing!G11</f>
        <v>59.6</v>
      </c>
      <c r="D33" s="324">
        <v>57.41</v>
      </c>
      <c r="E33" s="325"/>
      <c r="F33" s="334"/>
      <c r="G33" s="613" t="s">
        <v>256</v>
      </c>
      <c r="H33" s="326">
        <f>H34/2080</f>
        <v>48.354326923076925</v>
      </c>
      <c r="J33" s="327">
        <f>C33-H33</f>
        <v>11.245673076923076</v>
      </c>
      <c r="L33" s="613" t="s">
        <v>257</v>
      </c>
    </row>
    <row r="34" spans="2:12" ht="21.5" thickBot="1">
      <c r="B34" s="328" t="s">
        <v>258</v>
      </c>
      <c r="C34" s="329">
        <f>C33*2080</f>
        <v>123968</v>
      </c>
      <c r="D34" s="330">
        <f>D33*2080</f>
        <v>119412.79999999999</v>
      </c>
      <c r="E34" s="331">
        <f>(C34-D34)/D34</f>
        <v>3.8146664344191006E-2</v>
      </c>
      <c r="F34" s="342"/>
      <c r="G34" s="614"/>
      <c r="H34" s="332">
        <v>100577</v>
      </c>
      <c r="J34" s="327"/>
      <c r="L34" s="614"/>
    </row>
    <row r="35" spans="2:12" ht="21">
      <c r="B35" s="317"/>
      <c r="C35" s="317"/>
      <c r="D35" s="317"/>
      <c r="E35" s="317"/>
      <c r="F35" s="317"/>
      <c r="G35" s="318"/>
      <c r="L35" s="318"/>
    </row>
    <row r="36" spans="2:12" ht="37">
      <c r="B36" s="362" t="s">
        <v>259</v>
      </c>
      <c r="C36" s="363">
        <f>C6</f>
        <v>34927.359999999993</v>
      </c>
      <c r="D36" s="364"/>
      <c r="E36" s="364"/>
      <c r="F36" s="364"/>
      <c r="G36" s="365"/>
      <c r="L36" s="365"/>
    </row>
    <row r="37" spans="2:12" ht="18.5">
      <c r="B37" s="364"/>
      <c r="C37" s="364"/>
      <c r="D37" s="364"/>
      <c r="E37" s="364"/>
      <c r="F37" s="364"/>
      <c r="G37" s="365"/>
      <c r="L37" s="365"/>
    </row>
    <row r="38" spans="2:12" ht="18.5">
      <c r="B38" s="364"/>
      <c r="C38" s="364"/>
      <c r="D38" s="364"/>
      <c r="E38" s="364"/>
      <c r="F38" s="364"/>
      <c r="G38" s="365"/>
      <c r="L38" s="365"/>
    </row>
    <row r="39" spans="2:12" ht="18.5">
      <c r="B39" s="366" t="s">
        <v>260</v>
      </c>
      <c r="C39" s="367">
        <v>0.2422</v>
      </c>
      <c r="D39" s="364"/>
      <c r="E39" s="364"/>
      <c r="F39" s="364" t="s">
        <v>270</v>
      </c>
      <c r="G39" s="365"/>
      <c r="L39" s="365"/>
    </row>
    <row r="40" spans="2:12" ht="18.5">
      <c r="B40" s="366"/>
      <c r="C40" s="364"/>
      <c r="D40" s="364"/>
      <c r="E40" s="364"/>
      <c r="F40" s="626" t="s">
        <v>271</v>
      </c>
      <c r="G40" s="626"/>
      <c r="L40" s="311"/>
    </row>
    <row r="41" spans="2:12" ht="18.5">
      <c r="B41" s="368" t="s">
        <v>42</v>
      </c>
      <c r="C41" s="367">
        <v>3.7000000000000002E-3</v>
      </c>
      <c r="D41" s="364"/>
      <c r="E41" s="364"/>
      <c r="F41" s="364"/>
      <c r="G41" s="365"/>
      <c r="L41" s="365"/>
    </row>
    <row r="42" spans="2:12" ht="18.5">
      <c r="B42" s="364"/>
      <c r="C42" s="364"/>
      <c r="D42" s="364"/>
      <c r="E42" s="364"/>
      <c r="F42" s="364"/>
      <c r="G42" s="365"/>
      <c r="L42" s="365"/>
    </row>
    <row r="43" spans="2:12" ht="18.5">
      <c r="B43" s="368" t="s">
        <v>261</v>
      </c>
      <c r="C43" s="369">
        <v>0.12</v>
      </c>
      <c r="D43" s="364"/>
      <c r="E43" s="364"/>
      <c r="F43" s="364" t="s">
        <v>262</v>
      </c>
      <c r="G43" s="365"/>
      <c r="L43" s="365"/>
    </row>
    <row r="45" spans="2:12">
      <c r="C45" s="327"/>
    </row>
    <row r="46" spans="2:12">
      <c r="C46" s="370"/>
    </row>
  </sheetData>
  <mergeCells count="34">
    <mergeCell ref="F40:G40"/>
    <mergeCell ref="G29:G30"/>
    <mergeCell ref="L29:L30"/>
    <mergeCell ref="G31:G32"/>
    <mergeCell ref="L31:L32"/>
    <mergeCell ref="G33:G34"/>
    <mergeCell ref="L33:L34"/>
    <mergeCell ref="G23:G24"/>
    <mergeCell ref="L23:L24"/>
    <mergeCell ref="G25:G26"/>
    <mergeCell ref="L25:L26"/>
    <mergeCell ref="F27:F28"/>
    <mergeCell ref="G27:G28"/>
    <mergeCell ref="L27:L28"/>
    <mergeCell ref="G17:G18"/>
    <mergeCell ref="L17:L18"/>
    <mergeCell ref="G19:G20"/>
    <mergeCell ref="L19:L20"/>
    <mergeCell ref="G21:G22"/>
    <mergeCell ref="L21:L22"/>
    <mergeCell ref="G15:G16"/>
    <mergeCell ref="L15:L16"/>
    <mergeCell ref="F5:F6"/>
    <mergeCell ref="G5:G6"/>
    <mergeCell ref="L5:L6"/>
    <mergeCell ref="G7:G8"/>
    <mergeCell ref="L7:L8"/>
    <mergeCell ref="G9:G10"/>
    <mergeCell ref="L9:L10"/>
    <mergeCell ref="G11:G12"/>
    <mergeCell ref="H11:H12"/>
    <mergeCell ref="L11:L12"/>
    <mergeCell ref="G13:G14"/>
    <mergeCell ref="L13:L14"/>
  </mergeCells>
  <pageMargins left="0.7" right="0.7" top="0.75" bottom="0.75" header="0.3" footer="0.3"/>
  <pageSetup scale="59" fitToHeight="0" orientation="landscape" r:id="rId1"/>
  <ignoredErrors>
    <ignoredError sqref="C7:C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L25"/>
  <sheetViews>
    <sheetView topLeftCell="BM4" workbookViewId="0">
      <selection activeCell="BW38" sqref="BW38"/>
    </sheetView>
  </sheetViews>
  <sheetFormatPr defaultRowHeight="13"/>
  <cols>
    <col min="1" max="1" width="38.453125" style="379" customWidth="1"/>
    <col min="2" max="2" width="12.90625" style="384" customWidth="1"/>
    <col min="3" max="64" width="7.6328125" style="379" hidden="1" customWidth="1"/>
    <col min="65" max="82" width="7.6328125" style="379" customWidth="1"/>
    <col min="83" max="256" width="8.90625" style="379"/>
    <col min="257" max="257" width="38.453125" style="379" customWidth="1"/>
    <col min="258" max="258" width="12.90625" style="379" customWidth="1"/>
    <col min="259" max="320" width="0" style="379" hidden="1" customWidth="1"/>
    <col min="321" max="338" width="7.6328125" style="379" customWidth="1"/>
    <col min="339" max="512" width="8.90625" style="379"/>
    <col min="513" max="513" width="38.453125" style="379" customWidth="1"/>
    <col min="514" max="514" width="12.90625" style="379" customWidth="1"/>
    <col min="515" max="576" width="0" style="379" hidden="1" customWidth="1"/>
    <col min="577" max="594" width="7.6328125" style="379" customWidth="1"/>
    <col min="595" max="768" width="8.90625" style="379"/>
    <col min="769" max="769" width="38.453125" style="379" customWidth="1"/>
    <col min="770" max="770" width="12.90625" style="379" customWidth="1"/>
    <col min="771" max="832" width="0" style="379" hidden="1" customWidth="1"/>
    <col min="833" max="850" width="7.6328125" style="379" customWidth="1"/>
    <col min="851" max="1024" width="8.90625" style="379"/>
    <col min="1025" max="1025" width="38.453125" style="379" customWidth="1"/>
    <col min="1026" max="1026" width="12.90625" style="379" customWidth="1"/>
    <col min="1027" max="1088" width="0" style="379" hidden="1" customWidth="1"/>
    <col min="1089" max="1106" width="7.6328125" style="379" customWidth="1"/>
    <col min="1107" max="1280" width="8.90625" style="379"/>
    <col min="1281" max="1281" width="38.453125" style="379" customWidth="1"/>
    <col min="1282" max="1282" width="12.90625" style="379" customWidth="1"/>
    <col min="1283" max="1344" width="0" style="379" hidden="1" customWidth="1"/>
    <col min="1345" max="1362" width="7.6328125" style="379" customWidth="1"/>
    <col min="1363" max="1536" width="8.90625" style="379"/>
    <col min="1537" max="1537" width="38.453125" style="379" customWidth="1"/>
    <col min="1538" max="1538" width="12.90625" style="379" customWidth="1"/>
    <col min="1539" max="1600" width="0" style="379" hidden="1" customWidth="1"/>
    <col min="1601" max="1618" width="7.6328125" style="379" customWidth="1"/>
    <col min="1619" max="1792" width="8.90625" style="379"/>
    <col min="1793" max="1793" width="38.453125" style="379" customWidth="1"/>
    <col min="1794" max="1794" width="12.90625" style="379" customWidth="1"/>
    <col min="1795" max="1856" width="0" style="379" hidden="1" customWidth="1"/>
    <col min="1857" max="1874" width="7.6328125" style="379" customWidth="1"/>
    <col min="1875" max="2048" width="8.90625" style="379"/>
    <col min="2049" max="2049" width="38.453125" style="379" customWidth="1"/>
    <col min="2050" max="2050" width="12.90625" style="379" customWidth="1"/>
    <col min="2051" max="2112" width="0" style="379" hidden="1" customWidth="1"/>
    <col min="2113" max="2130" width="7.6328125" style="379" customWidth="1"/>
    <col min="2131" max="2304" width="8.90625" style="379"/>
    <col min="2305" max="2305" width="38.453125" style="379" customWidth="1"/>
    <col min="2306" max="2306" width="12.90625" style="379" customWidth="1"/>
    <col min="2307" max="2368" width="0" style="379" hidden="1" customWidth="1"/>
    <col min="2369" max="2386" width="7.6328125" style="379" customWidth="1"/>
    <col min="2387" max="2560" width="8.90625" style="379"/>
    <col min="2561" max="2561" width="38.453125" style="379" customWidth="1"/>
    <col min="2562" max="2562" width="12.90625" style="379" customWidth="1"/>
    <col min="2563" max="2624" width="0" style="379" hidden="1" customWidth="1"/>
    <col min="2625" max="2642" width="7.6328125" style="379" customWidth="1"/>
    <col min="2643" max="2816" width="8.90625" style="379"/>
    <col min="2817" max="2817" width="38.453125" style="379" customWidth="1"/>
    <col min="2818" max="2818" width="12.90625" style="379" customWidth="1"/>
    <col min="2819" max="2880" width="0" style="379" hidden="1" customWidth="1"/>
    <col min="2881" max="2898" width="7.6328125" style="379" customWidth="1"/>
    <col min="2899" max="3072" width="8.90625" style="379"/>
    <col min="3073" max="3073" width="38.453125" style="379" customWidth="1"/>
    <col min="3074" max="3074" width="12.90625" style="379" customWidth="1"/>
    <col min="3075" max="3136" width="0" style="379" hidden="1" customWidth="1"/>
    <col min="3137" max="3154" width="7.6328125" style="379" customWidth="1"/>
    <col min="3155" max="3328" width="8.90625" style="379"/>
    <col min="3329" max="3329" width="38.453125" style="379" customWidth="1"/>
    <col min="3330" max="3330" width="12.90625" style="379" customWidth="1"/>
    <col min="3331" max="3392" width="0" style="379" hidden="1" customWidth="1"/>
    <col min="3393" max="3410" width="7.6328125" style="379" customWidth="1"/>
    <col min="3411" max="3584" width="8.90625" style="379"/>
    <col min="3585" max="3585" width="38.453125" style="379" customWidth="1"/>
    <col min="3586" max="3586" width="12.90625" style="379" customWidth="1"/>
    <col min="3587" max="3648" width="0" style="379" hidden="1" customWidth="1"/>
    <col min="3649" max="3666" width="7.6328125" style="379" customWidth="1"/>
    <col min="3667" max="3840" width="8.90625" style="379"/>
    <col min="3841" max="3841" width="38.453125" style="379" customWidth="1"/>
    <col min="3842" max="3842" width="12.90625" style="379" customWidth="1"/>
    <col min="3843" max="3904" width="0" style="379" hidden="1" customWidth="1"/>
    <col min="3905" max="3922" width="7.6328125" style="379" customWidth="1"/>
    <col min="3923" max="4096" width="8.90625" style="379"/>
    <col min="4097" max="4097" width="38.453125" style="379" customWidth="1"/>
    <col min="4098" max="4098" width="12.90625" style="379" customWidth="1"/>
    <col min="4099" max="4160" width="0" style="379" hidden="1" customWidth="1"/>
    <col min="4161" max="4178" width="7.6328125" style="379" customWidth="1"/>
    <col min="4179" max="4352" width="8.90625" style="379"/>
    <col min="4353" max="4353" width="38.453125" style="379" customWidth="1"/>
    <col min="4354" max="4354" width="12.90625" style="379" customWidth="1"/>
    <col min="4355" max="4416" width="0" style="379" hidden="1" customWidth="1"/>
    <col min="4417" max="4434" width="7.6328125" style="379" customWidth="1"/>
    <col min="4435" max="4608" width="8.90625" style="379"/>
    <col min="4609" max="4609" width="38.453125" style="379" customWidth="1"/>
    <col min="4610" max="4610" width="12.90625" style="379" customWidth="1"/>
    <col min="4611" max="4672" width="0" style="379" hidden="1" customWidth="1"/>
    <col min="4673" max="4690" width="7.6328125" style="379" customWidth="1"/>
    <col min="4691" max="4864" width="8.90625" style="379"/>
    <col min="4865" max="4865" width="38.453125" style="379" customWidth="1"/>
    <col min="4866" max="4866" width="12.90625" style="379" customWidth="1"/>
    <col min="4867" max="4928" width="0" style="379" hidden="1" customWidth="1"/>
    <col min="4929" max="4946" width="7.6328125" style="379" customWidth="1"/>
    <col min="4947" max="5120" width="8.90625" style="379"/>
    <col min="5121" max="5121" width="38.453125" style="379" customWidth="1"/>
    <col min="5122" max="5122" width="12.90625" style="379" customWidth="1"/>
    <col min="5123" max="5184" width="0" style="379" hidden="1" customWidth="1"/>
    <col min="5185" max="5202" width="7.6328125" style="379" customWidth="1"/>
    <col min="5203" max="5376" width="8.90625" style="379"/>
    <col min="5377" max="5377" width="38.453125" style="379" customWidth="1"/>
    <col min="5378" max="5378" width="12.90625" style="379" customWidth="1"/>
    <col min="5379" max="5440" width="0" style="379" hidden="1" customWidth="1"/>
    <col min="5441" max="5458" width="7.6328125" style="379" customWidth="1"/>
    <col min="5459" max="5632" width="8.90625" style="379"/>
    <col min="5633" max="5633" width="38.453125" style="379" customWidth="1"/>
    <col min="5634" max="5634" width="12.90625" style="379" customWidth="1"/>
    <col min="5635" max="5696" width="0" style="379" hidden="1" customWidth="1"/>
    <col min="5697" max="5714" width="7.6328125" style="379" customWidth="1"/>
    <col min="5715" max="5888" width="8.90625" style="379"/>
    <col min="5889" max="5889" width="38.453125" style="379" customWidth="1"/>
    <col min="5890" max="5890" width="12.90625" style="379" customWidth="1"/>
    <col min="5891" max="5952" width="0" style="379" hidden="1" customWidth="1"/>
    <col min="5953" max="5970" width="7.6328125" style="379" customWidth="1"/>
    <col min="5971" max="6144" width="8.90625" style="379"/>
    <col min="6145" max="6145" width="38.453125" style="379" customWidth="1"/>
    <col min="6146" max="6146" width="12.90625" style="379" customWidth="1"/>
    <col min="6147" max="6208" width="0" style="379" hidden="1" customWidth="1"/>
    <col min="6209" max="6226" width="7.6328125" style="379" customWidth="1"/>
    <col min="6227" max="6400" width="8.90625" style="379"/>
    <col min="6401" max="6401" width="38.453125" style="379" customWidth="1"/>
    <col min="6402" max="6402" width="12.90625" style="379" customWidth="1"/>
    <col min="6403" max="6464" width="0" style="379" hidden="1" customWidth="1"/>
    <col min="6465" max="6482" width="7.6328125" style="379" customWidth="1"/>
    <col min="6483" max="6656" width="8.90625" style="379"/>
    <col min="6657" max="6657" width="38.453125" style="379" customWidth="1"/>
    <col min="6658" max="6658" width="12.90625" style="379" customWidth="1"/>
    <col min="6659" max="6720" width="0" style="379" hidden="1" customWidth="1"/>
    <col min="6721" max="6738" width="7.6328125" style="379" customWidth="1"/>
    <col min="6739" max="6912" width="8.90625" style="379"/>
    <col min="6913" max="6913" width="38.453125" style="379" customWidth="1"/>
    <col min="6914" max="6914" width="12.90625" style="379" customWidth="1"/>
    <col min="6915" max="6976" width="0" style="379" hidden="1" customWidth="1"/>
    <col min="6977" max="6994" width="7.6328125" style="379" customWidth="1"/>
    <col min="6995" max="7168" width="8.90625" style="379"/>
    <col min="7169" max="7169" width="38.453125" style="379" customWidth="1"/>
    <col min="7170" max="7170" width="12.90625" style="379" customWidth="1"/>
    <col min="7171" max="7232" width="0" style="379" hidden="1" customWidth="1"/>
    <col min="7233" max="7250" width="7.6328125" style="379" customWidth="1"/>
    <col min="7251" max="7424" width="8.90625" style="379"/>
    <col min="7425" max="7425" width="38.453125" style="379" customWidth="1"/>
    <col min="7426" max="7426" width="12.90625" style="379" customWidth="1"/>
    <col min="7427" max="7488" width="0" style="379" hidden="1" customWidth="1"/>
    <col min="7489" max="7506" width="7.6328125" style="379" customWidth="1"/>
    <col min="7507" max="7680" width="8.90625" style="379"/>
    <col min="7681" max="7681" width="38.453125" style="379" customWidth="1"/>
    <col min="7682" max="7682" width="12.90625" style="379" customWidth="1"/>
    <col min="7683" max="7744" width="0" style="379" hidden="1" customWidth="1"/>
    <col min="7745" max="7762" width="7.6328125" style="379" customWidth="1"/>
    <col min="7763" max="7936" width="8.90625" style="379"/>
    <col min="7937" max="7937" width="38.453125" style="379" customWidth="1"/>
    <col min="7938" max="7938" width="12.90625" style="379" customWidth="1"/>
    <col min="7939" max="8000" width="0" style="379" hidden="1" customWidth="1"/>
    <col min="8001" max="8018" width="7.6328125" style="379" customWidth="1"/>
    <col min="8019" max="8192" width="8.90625" style="379"/>
    <col min="8193" max="8193" width="38.453125" style="379" customWidth="1"/>
    <col min="8194" max="8194" width="12.90625" style="379" customWidth="1"/>
    <col min="8195" max="8256" width="0" style="379" hidden="1" customWidth="1"/>
    <col min="8257" max="8274" width="7.6328125" style="379" customWidth="1"/>
    <col min="8275" max="8448" width="8.90625" style="379"/>
    <col min="8449" max="8449" width="38.453125" style="379" customWidth="1"/>
    <col min="8450" max="8450" width="12.90625" style="379" customWidth="1"/>
    <col min="8451" max="8512" width="0" style="379" hidden="1" customWidth="1"/>
    <col min="8513" max="8530" width="7.6328125" style="379" customWidth="1"/>
    <col min="8531" max="8704" width="8.90625" style="379"/>
    <col min="8705" max="8705" width="38.453125" style="379" customWidth="1"/>
    <col min="8706" max="8706" width="12.90625" style="379" customWidth="1"/>
    <col min="8707" max="8768" width="0" style="379" hidden="1" customWidth="1"/>
    <col min="8769" max="8786" width="7.6328125" style="379" customWidth="1"/>
    <col min="8787" max="8960" width="8.90625" style="379"/>
    <col min="8961" max="8961" width="38.453125" style="379" customWidth="1"/>
    <col min="8962" max="8962" width="12.90625" style="379" customWidth="1"/>
    <col min="8963" max="9024" width="0" style="379" hidden="1" customWidth="1"/>
    <col min="9025" max="9042" width="7.6328125" style="379" customWidth="1"/>
    <col min="9043" max="9216" width="8.90625" style="379"/>
    <col min="9217" max="9217" width="38.453125" style="379" customWidth="1"/>
    <col min="9218" max="9218" width="12.90625" style="379" customWidth="1"/>
    <col min="9219" max="9280" width="0" style="379" hidden="1" customWidth="1"/>
    <col min="9281" max="9298" width="7.6328125" style="379" customWidth="1"/>
    <col min="9299" max="9472" width="8.90625" style="379"/>
    <col min="9473" max="9473" width="38.453125" style="379" customWidth="1"/>
    <col min="9474" max="9474" width="12.90625" style="379" customWidth="1"/>
    <col min="9475" max="9536" width="0" style="379" hidden="1" customWidth="1"/>
    <col min="9537" max="9554" width="7.6328125" style="379" customWidth="1"/>
    <col min="9555" max="9728" width="8.90625" style="379"/>
    <col min="9729" max="9729" width="38.453125" style="379" customWidth="1"/>
    <col min="9730" max="9730" width="12.90625" style="379" customWidth="1"/>
    <col min="9731" max="9792" width="0" style="379" hidden="1" customWidth="1"/>
    <col min="9793" max="9810" width="7.6328125" style="379" customWidth="1"/>
    <col min="9811" max="9984" width="8.90625" style="379"/>
    <col min="9985" max="9985" width="38.453125" style="379" customWidth="1"/>
    <col min="9986" max="9986" width="12.90625" style="379" customWidth="1"/>
    <col min="9987" max="10048" width="0" style="379" hidden="1" customWidth="1"/>
    <col min="10049" max="10066" width="7.6328125" style="379" customWidth="1"/>
    <col min="10067" max="10240" width="8.90625" style="379"/>
    <col min="10241" max="10241" width="38.453125" style="379" customWidth="1"/>
    <col min="10242" max="10242" width="12.90625" style="379" customWidth="1"/>
    <col min="10243" max="10304" width="0" style="379" hidden="1" customWidth="1"/>
    <col min="10305" max="10322" width="7.6328125" style="379" customWidth="1"/>
    <col min="10323" max="10496" width="8.90625" style="379"/>
    <col min="10497" max="10497" width="38.453125" style="379" customWidth="1"/>
    <col min="10498" max="10498" width="12.90625" style="379" customWidth="1"/>
    <col min="10499" max="10560" width="0" style="379" hidden="1" customWidth="1"/>
    <col min="10561" max="10578" width="7.6328125" style="379" customWidth="1"/>
    <col min="10579" max="10752" width="8.90625" style="379"/>
    <col min="10753" max="10753" width="38.453125" style="379" customWidth="1"/>
    <col min="10754" max="10754" width="12.90625" style="379" customWidth="1"/>
    <col min="10755" max="10816" width="0" style="379" hidden="1" customWidth="1"/>
    <col min="10817" max="10834" width="7.6328125" style="379" customWidth="1"/>
    <col min="10835" max="11008" width="8.90625" style="379"/>
    <col min="11009" max="11009" width="38.453125" style="379" customWidth="1"/>
    <col min="11010" max="11010" width="12.90625" style="379" customWidth="1"/>
    <col min="11011" max="11072" width="0" style="379" hidden="1" customWidth="1"/>
    <col min="11073" max="11090" width="7.6328125" style="379" customWidth="1"/>
    <col min="11091" max="11264" width="8.90625" style="379"/>
    <col min="11265" max="11265" width="38.453125" style="379" customWidth="1"/>
    <col min="11266" max="11266" width="12.90625" style="379" customWidth="1"/>
    <col min="11267" max="11328" width="0" style="379" hidden="1" customWidth="1"/>
    <col min="11329" max="11346" width="7.6328125" style="379" customWidth="1"/>
    <col min="11347" max="11520" width="8.90625" style="379"/>
    <col min="11521" max="11521" width="38.453125" style="379" customWidth="1"/>
    <col min="11522" max="11522" width="12.90625" style="379" customWidth="1"/>
    <col min="11523" max="11584" width="0" style="379" hidden="1" customWidth="1"/>
    <col min="11585" max="11602" width="7.6328125" style="379" customWidth="1"/>
    <col min="11603" max="11776" width="8.90625" style="379"/>
    <col min="11777" max="11777" width="38.453125" style="379" customWidth="1"/>
    <col min="11778" max="11778" width="12.90625" style="379" customWidth="1"/>
    <col min="11779" max="11840" width="0" style="379" hidden="1" customWidth="1"/>
    <col min="11841" max="11858" width="7.6328125" style="379" customWidth="1"/>
    <col min="11859" max="12032" width="8.90625" style="379"/>
    <col min="12033" max="12033" width="38.453125" style="379" customWidth="1"/>
    <col min="12034" max="12034" width="12.90625" style="379" customWidth="1"/>
    <col min="12035" max="12096" width="0" style="379" hidden="1" customWidth="1"/>
    <col min="12097" max="12114" width="7.6328125" style="379" customWidth="1"/>
    <col min="12115" max="12288" width="8.90625" style="379"/>
    <col min="12289" max="12289" width="38.453125" style="379" customWidth="1"/>
    <col min="12290" max="12290" width="12.90625" style="379" customWidth="1"/>
    <col min="12291" max="12352" width="0" style="379" hidden="1" customWidth="1"/>
    <col min="12353" max="12370" width="7.6328125" style="379" customWidth="1"/>
    <col min="12371" max="12544" width="8.90625" style="379"/>
    <col min="12545" max="12545" width="38.453125" style="379" customWidth="1"/>
    <col min="12546" max="12546" width="12.90625" style="379" customWidth="1"/>
    <col min="12547" max="12608" width="0" style="379" hidden="1" customWidth="1"/>
    <col min="12609" max="12626" width="7.6328125" style="379" customWidth="1"/>
    <col min="12627" max="12800" width="8.90625" style="379"/>
    <col min="12801" max="12801" width="38.453125" style="379" customWidth="1"/>
    <col min="12802" max="12802" width="12.90625" style="379" customWidth="1"/>
    <col min="12803" max="12864" width="0" style="379" hidden="1" customWidth="1"/>
    <col min="12865" max="12882" width="7.6328125" style="379" customWidth="1"/>
    <col min="12883" max="13056" width="8.90625" style="379"/>
    <col min="13057" max="13057" width="38.453125" style="379" customWidth="1"/>
    <col min="13058" max="13058" width="12.90625" style="379" customWidth="1"/>
    <col min="13059" max="13120" width="0" style="379" hidden="1" customWidth="1"/>
    <col min="13121" max="13138" width="7.6328125" style="379" customWidth="1"/>
    <col min="13139" max="13312" width="8.90625" style="379"/>
    <col min="13313" max="13313" width="38.453125" style="379" customWidth="1"/>
    <col min="13314" max="13314" width="12.90625" style="379" customWidth="1"/>
    <col min="13315" max="13376" width="0" style="379" hidden="1" customWidth="1"/>
    <col min="13377" max="13394" width="7.6328125" style="379" customWidth="1"/>
    <col min="13395" max="13568" width="8.90625" style="379"/>
    <col min="13569" max="13569" width="38.453125" style="379" customWidth="1"/>
    <col min="13570" max="13570" width="12.90625" style="379" customWidth="1"/>
    <col min="13571" max="13632" width="0" style="379" hidden="1" customWidth="1"/>
    <col min="13633" max="13650" width="7.6328125" style="379" customWidth="1"/>
    <col min="13651" max="13824" width="8.90625" style="379"/>
    <col min="13825" max="13825" width="38.453125" style="379" customWidth="1"/>
    <col min="13826" max="13826" width="12.90625" style="379" customWidth="1"/>
    <col min="13827" max="13888" width="0" style="379" hidden="1" customWidth="1"/>
    <col min="13889" max="13906" width="7.6328125" style="379" customWidth="1"/>
    <col min="13907" max="14080" width="8.90625" style="379"/>
    <col min="14081" max="14081" width="38.453125" style="379" customWidth="1"/>
    <col min="14082" max="14082" width="12.90625" style="379" customWidth="1"/>
    <col min="14083" max="14144" width="0" style="379" hidden="1" customWidth="1"/>
    <col min="14145" max="14162" width="7.6328125" style="379" customWidth="1"/>
    <col min="14163" max="14336" width="8.90625" style="379"/>
    <col min="14337" max="14337" width="38.453125" style="379" customWidth="1"/>
    <col min="14338" max="14338" width="12.90625" style="379" customWidth="1"/>
    <col min="14339" max="14400" width="0" style="379" hidden="1" customWidth="1"/>
    <col min="14401" max="14418" width="7.6328125" style="379" customWidth="1"/>
    <col min="14419" max="14592" width="8.90625" style="379"/>
    <col min="14593" max="14593" width="38.453125" style="379" customWidth="1"/>
    <col min="14594" max="14594" width="12.90625" style="379" customWidth="1"/>
    <col min="14595" max="14656" width="0" style="379" hidden="1" customWidth="1"/>
    <col min="14657" max="14674" width="7.6328125" style="379" customWidth="1"/>
    <col min="14675" max="14848" width="8.90625" style="379"/>
    <col min="14849" max="14849" width="38.453125" style="379" customWidth="1"/>
    <col min="14850" max="14850" width="12.90625" style="379" customWidth="1"/>
    <col min="14851" max="14912" width="0" style="379" hidden="1" customWidth="1"/>
    <col min="14913" max="14930" width="7.6328125" style="379" customWidth="1"/>
    <col min="14931" max="15104" width="8.90625" style="379"/>
    <col min="15105" max="15105" width="38.453125" style="379" customWidth="1"/>
    <col min="15106" max="15106" width="12.90625" style="379" customWidth="1"/>
    <col min="15107" max="15168" width="0" style="379" hidden="1" customWidth="1"/>
    <col min="15169" max="15186" width="7.6328125" style="379" customWidth="1"/>
    <col min="15187" max="15360" width="8.90625" style="379"/>
    <col min="15361" max="15361" width="38.453125" style="379" customWidth="1"/>
    <col min="15362" max="15362" width="12.90625" style="379" customWidth="1"/>
    <col min="15363" max="15424" width="0" style="379" hidden="1" customWidth="1"/>
    <col min="15425" max="15442" width="7.6328125" style="379" customWidth="1"/>
    <col min="15443" max="15616" width="8.90625" style="379"/>
    <col min="15617" max="15617" width="38.453125" style="379" customWidth="1"/>
    <col min="15618" max="15618" width="12.90625" style="379" customWidth="1"/>
    <col min="15619" max="15680" width="0" style="379" hidden="1" customWidth="1"/>
    <col min="15681" max="15698" width="7.6328125" style="379" customWidth="1"/>
    <col min="15699" max="15872" width="8.90625" style="379"/>
    <col min="15873" max="15873" width="38.453125" style="379" customWidth="1"/>
    <col min="15874" max="15874" width="12.90625" style="379" customWidth="1"/>
    <col min="15875" max="15936" width="0" style="379" hidden="1" customWidth="1"/>
    <col min="15937" max="15954" width="7.6328125" style="379" customWidth="1"/>
    <col min="15955" max="16128" width="8.90625" style="379"/>
    <col min="16129" max="16129" width="38.453125" style="379" customWidth="1"/>
    <col min="16130" max="16130" width="12.90625" style="379" customWidth="1"/>
    <col min="16131" max="16192" width="0" style="379" hidden="1" customWidth="1"/>
    <col min="16193" max="16210" width="7.6328125" style="379" customWidth="1"/>
    <col min="16211" max="16384" width="8.90625" style="379"/>
  </cols>
  <sheetData>
    <row r="1" spans="1:90" ht="18">
      <c r="A1" s="377" t="s">
        <v>66</v>
      </c>
      <c r="B1" s="378"/>
    </row>
    <row r="2" spans="1:90" ht="15.5">
      <c r="A2" s="380" t="s">
        <v>264</v>
      </c>
      <c r="B2" s="381"/>
    </row>
    <row r="3" spans="1:90" ht="14.5" thickBot="1">
      <c r="A3" s="382" t="s">
        <v>67</v>
      </c>
      <c r="B3" s="383"/>
    </row>
    <row r="6" spans="1:90">
      <c r="BM6" s="286" t="s">
        <v>68</v>
      </c>
      <c r="BN6" s="286" t="s">
        <v>68</v>
      </c>
      <c r="BO6" s="286" t="s">
        <v>68</v>
      </c>
      <c r="BP6" s="286" t="s">
        <v>68</v>
      </c>
      <c r="BQ6" s="287" t="s">
        <v>69</v>
      </c>
      <c r="BR6" s="287" t="s">
        <v>69</v>
      </c>
      <c r="BS6" s="287" t="s">
        <v>69</v>
      </c>
      <c r="BT6" s="287" t="s">
        <v>69</v>
      </c>
      <c r="BU6" s="288" t="s">
        <v>70</v>
      </c>
      <c r="BV6" s="288" t="s">
        <v>70</v>
      </c>
      <c r="BW6" s="288" t="s">
        <v>70</v>
      </c>
      <c r="BX6" s="288" t="s">
        <v>70</v>
      </c>
      <c r="BY6" s="289" t="s">
        <v>71</v>
      </c>
      <c r="BZ6" s="289" t="s">
        <v>71</v>
      </c>
      <c r="CA6" s="289" t="s">
        <v>71</v>
      </c>
      <c r="CB6" s="289" t="s">
        <v>71</v>
      </c>
      <c r="CC6" s="385" t="s">
        <v>72</v>
      </c>
      <c r="CD6" s="385" t="s">
        <v>72</v>
      </c>
      <c r="CE6" s="385" t="s">
        <v>72</v>
      </c>
      <c r="CF6" s="385" t="s">
        <v>72</v>
      </c>
      <c r="CG6" s="386" t="s">
        <v>73</v>
      </c>
      <c r="CH6" s="386" t="s">
        <v>73</v>
      </c>
      <c r="CI6" s="386" t="s">
        <v>73</v>
      </c>
      <c r="CJ6" s="386" t="s">
        <v>73</v>
      </c>
    </row>
    <row r="7" spans="1:90" s="384" customFormat="1">
      <c r="B7" s="384" t="s">
        <v>74</v>
      </c>
      <c r="C7" s="387" t="s">
        <v>75</v>
      </c>
      <c r="D7" s="387" t="s">
        <v>76</v>
      </c>
      <c r="E7" s="387" t="s">
        <v>77</v>
      </c>
      <c r="F7" s="387" t="s">
        <v>78</v>
      </c>
      <c r="G7" s="387" t="s">
        <v>79</v>
      </c>
      <c r="H7" s="387" t="s">
        <v>80</v>
      </c>
      <c r="I7" s="387" t="s">
        <v>81</v>
      </c>
      <c r="J7" s="387" t="s">
        <v>82</v>
      </c>
      <c r="K7" s="387" t="s">
        <v>83</v>
      </c>
      <c r="L7" s="387" t="s">
        <v>84</v>
      </c>
      <c r="M7" s="387" t="s">
        <v>85</v>
      </c>
      <c r="N7" s="387" t="s">
        <v>86</v>
      </c>
      <c r="O7" s="387" t="s">
        <v>87</v>
      </c>
      <c r="P7" s="387" t="s">
        <v>88</v>
      </c>
      <c r="Q7" s="387" t="s">
        <v>89</v>
      </c>
      <c r="R7" s="387" t="s">
        <v>90</v>
      </c>
      <c r="S7" s="387" t="s">
        <v>91</v>
      </c>
      <c r="T7" s="387" t="s">
        <v>92</v>
      </c>
      <c r="U7" s="387" t="s">
        <v>93</v>
      </c>
      <c r="V7" s="387" t="s">
        <v>94</v>
      </c>
      <c r="W7" s="387" t="s">
        <v>95</v>
      </c>
      <c r="X7" s="387" t="s">
        <v>96</v>
      </c>
      <c r="Y7" s="387" t="s">
        <v>97</v>
      </c>
      <c r="Z7" s="387" t="s">
        <v>98</v>
      </c>
      <c r="AA7" s="387" t="s">
        <v>99</v>
      </c>
      <c r="AB7" s="387" t="s">
        <v>100</v>
      </c>
      <c r="AC7" s="387" t="s">
        <v>101</v>
      </c>
      <c r="AD7" s="387" t="s">
        <v>102</v>
      </c>
      <c r="AE7" s="387" t="s">
        <v>103</v>
      </c>
      <c r="AF7" s="387" t="s">
        <v>104</v>
      </c>
      <c r="AG7" s="387" t="s">
        <v>105</v>
      </c>
      <c r="AH7" s="387" t="s">
        <v>106</v>
      </c>
      <c r="AI7" s="387" t="s">
        <v>107</v>
      </c>
      <c r="AJ7" s="387" t="s">
        <v>108</v>
      </c>
      <c r="AK7" s="387" t="s">
        <v>109</v>
      </c>
      <c r="AL7" s="387" t="s">
        <v>110</v>
      </c>
      <c r="AM7" s="387" t="s">
        <v>111</v>
      </c>
      <c r="AN7" s="387" t="s">
        <v>112</v>
      </c>
      <c r="AO7" s="387" t="s">
        <v>113</v>
      </c>
      <c r="AP7" s="387" t="s">
        <v>114</v>
      </c>
      <c r="AQ7" s="387" t="s">
        <v>115</v>
      </c>
      <c r="AR7" s="387" t="s">
        <v>116</v>
      </c>
      <c r="AS7" s="387" t="s">
        <v>117</v>
      </c>
      <c r="AT7" s="387" t="s">
        <v>118</v>
      </c>
      <c r="AU7" s="384" t="s">
        <v>119</v>
      </c>
      <c r="AV7" s="384" t="s">
        <v>120</v>
      </c>
      <c r="AW7" s="384" t="s">
        <v>121</v>
      </c>
      <c r="AX7" s="384" t="s">
        <v>122</v>
      </c>
      <c r="AY7" s="384" t="s">
        <v>123</v>
      </c>
      <c r="AZ7" s="384" t="s">
        <v>124</v>
      </c>
      <c r="BA7" s="384" t="s">
        <v>125</v>
      </c>
      <c r="BB7" s="384" t="s">
        <v>126</v>
      </c>
      <c r="BC7" s="384" t="s">
        <v>127</v>
      </c>
      <c r="BD7" s="384" t="s">
        <v>128</v>
      </c>
      <c r="BE7" s="384" t="s">
        <v>129</v>
      </c>
      <c r="BF7" s="384" t="s">
        <v>130</v>
      </c>
      <c r="BG7" s="384" t="s">
        <v>131</v>
      </c>
      <c r="BH7" s="384" t="s">
        <v>132</v>
      </c>
      <c r="BI7" s="384" t="s">
        <v>133</v>
      </c>
      <c r="BJ7" s="384" t="s">
        <v>134</v>
      </c>
      <c r="BK7" s="384" t="s">
        <v>135</v>
      </c>
      <c r="BL7" s="384" t="s">
        <v>136</v>
      </c>
      <c r="BM7" s="384" t="s">
        <v>137</v>
      </c>
      <c r="BN7" s="384" t="s">
        <v>138</v>
      </c>
      <c r="BO7" s="384" t="s">
        <v>139</v>
      </c>
      <c r="BP7" s="384" t="s">
        <v>140</v>
      </c>
      <c r="BQ7" s="384" t="s">
        <v>141</v>
      </c>
      <c r="BR7" s="384" t="s">
        <v>142</v>
      </c>
      <c r="BS7" s="384" t="s">
        <v>143</v>
      </c>
      <c r="BT7" s="384" t="s">
        <v>144</v>
      </c>
      <c r="BU7" s="384" t="s">
        <v>145</v>
      </c>
      <c r="BV7" s="384" t="s">
        <v>146</v>
      </c>
      <c r="BW7" s="384" t="s">
        <v>147</v>
      </c>
      <c r="BX7" s="384" t="s">
        <v>148</v>
      </c>
      <c r="BY7" s="384" t="s">
        <v>149</v>
      </c>
      <c r="BZ7" s="384" t="s">
        <v>150</v>
      </c>
      <c r="CA7" s="384" t="s">
        <v>151</v>
      </c>
      <c r="CB7" s="384" t="s">
        <v>152</v>
      </c>
      <c r="CC7" s="384" t="s">
        <v>153</v>
      </c>
      <c r="CD7" s="384" t="s">
        <v>154</v>
      </c>
      <c r="CE7" s="384" t="s">
        <v>155</v>
      </c>
      <c r="CF7" s="384" t="s">
        <v>156</v>
      </c>
      <c r="CG7" s="384" t="s">
        <v>157</v>
      </c>
      <c r="CH7" s="384" t="s">
        <v>158</v>
      </c>
      <c r="CI7" s="384" t="s">
        <v>159</v>
      </c>
      <c r="CJ7" s="384" t="s">
        <v>160</v>
      </c>
      <c r="CK7" s="384" t="s">
        <v>161</v>
      </c>
      <c r="CL7" s="384" t="s">
        <v>162</v>
      </c>
    </row>
    <row r="8" spans="1:90">
      <c r="A8" s="384" t="s">
        <v>163</v>
      </c>
      <c r="B8" s="384" t="s">
        <v>164</v>
      </c>
      <c r="C8" s="388">
        <v>2.0346113976543099</v>
      </c>
      <c r="D8" s="388">
        <v>2.0596500771746999</v>
      </c>
      <c r="E8" s="388">
        <v>2.0647060372238499</v>
      </c>
      <c r="F8" s="388">
        <v>2.08676028581668</v>
      </c>
      <c r="G8" s="388">
        <v>2.10441481814272</v>
      </c>
      <c r="H8" s="388">
        <v>2.1147152065649601</v>
      </c>
      <c r="I8" s="388">
        <v>2.1510993425276599</v>
      </c>
      <c r="J8" s="388">
        <v>2.1700303556901499</v>
      </c>
      <c r="K8" s="388">
        <v>2.1872092233455001</v>
      </c>
      <c r="L8" s="388">
        <v>2.2125396282877201</v>
      </c>
      <c r="M8" s="388">
        <v>2.2351374505046602</v>
      </c>
      <c r="N8" s="388">
        <v>2.2204817980336999</v>
      </c>
      <c r="O8" s="388">
        <v>2.2320116226990798</v>
      </c>
      <c r="P8" s="388">
        <v>2.2583096838239101</v>
      </c>
      <c r="Q8" s="388">
        <v>2.27564540872048</v>
      </c>
      <c r="R8" s="388">
        <v>2.30212674606845</v>
      </c>
      <c r="S8" s="388">
        <v>2.31936770794078</v>
      </c>
      <c r="T8" s="388">
        <v>2.3630887075886</v>
      </c>
      <c r="U8" s="388">
        <v>2.40401775208483</v>
      </c>
      <c r="V8" s="388">
        <v>2.3508872068266702</v>
      </c>
      <c r="W8" s="388">
        <v>2.3397884211161499</v>
      </c>
      <c r="X8" s="388">
        <v>2.3463315593326199</v>
      </c>
      <c r="Y8" s="388">
        <v>2.3660251530796899</v>
      </c>
      <c r="Z8" s="388">
        <v>2.38072574928248</v>
      </c>
      <c r="AA8" s="388">
        <v>2.3786733941980902</v>
      </c>
      <c r="AB8" s="388">
        <v>2.3833613783132601</v>
      </c>
      <c r="AC8" s="388">
        <v>2.3978430594132099</v>
      </c>
      <c r="AD8" s="388">
        <v>2.42168970868748</v>
      </c>
      <c r="AE8" s="388">
        <v>2.4317072324959299</v>
      </c>
      <c r="AF8" s="388">
        <v>2.47695645025907</v>
      </c>
      <c r="AG8" s="388">
        <v>2.4885116546577</v>
      </c>
      <c r="AH8" s="388">
        <v>2.4969754819522398</v>
      </c>
      <c r="AI8" s="388">
        <v>2.5130795409255899</v>
      </c>
      <c r="AJ8" s="388">
        <v>2.5194466142060299</v>
      </c>
      <c r="AK8" s="388">
        <v>2.52963857685537</v>
      </c>
      <c r="AL8" s="388">
        <v>2.5501989464999602</v>
      </c>
      <c r="AM8" s="388">
        <v>2.55712003670995</v>
      </c>
      <c r="AN8" s="388">
        <v>2.5546952042684001</v>
      </c>
      <c r="AO8" s="388">
        <v>2.57375608575328</v>
      </c>
      <c r="AP8" s="388">
        <v>2.5883411608511002</v>
      </c>
      <c r="AQ8" s="388">
        <v>2.5966793575059901</v>
      </c>
      <c r="AR8" s="388">
        <v>2.6079522450453201</v>
      </c>
      <c r="AS8" s="388">
        <v>2.6142540104276799</v>
      </c>
      <c r="AT8" s="388">
        <v>2.6167589769378798</v>
      </c>
      <c r="AU8" s="388">
        <v>2.6115923571662201</v>
      </c>
      <c r="AV8" s="388">
        <v>2.62275484000673</v>
      </c>
      <c r="AW8" s="388">
        <v>2.6191293013400601</v>
      </c>
      <c r="AX8" s="388">
        <v>2.62627714923654</v>
      </c>
      <c r="AY8" s="388">
        <v>2.6194265314110301</v>
      </c>
      <c r="AZ8" s="388">
        <v>2.6415043138832401</v>
      </c>
      <c r="BA8" s="388">
        <v>2.662062301288</v>
      </c>
      <c r="BB8" s="388">
        <v>2.67729020882655</v>
      </c>
      <c r="BC8" s="388">
        <v>2.6907954146946098</v>
      </c>
      <c r="BD8" s="388">
        <v>2.6947387967675498</v>
      </c>
      <c r="BE8" s="388">
        <v>2.7066859028113202</v>
      </c>
      <c r="BF8" s="388">
        <v>2.72054827789868</v>
      </c>
      <c r="BG8" s="388">
        <v>2.7569640168604699</v>
      </c>
      <c r="BH8" s="388">
        <v>2.7703563734588399</v>
      </c>
      <c r="BI8" s="388">
        <v>2.7758420471732599</v>
      </c>
      <c r="BJ8" s="388">
        <v>2.78863899429814</v>
      </c>
      <c r="BK8" s="388">
        <v>2.80152864366993</v>
      </c>
      <c r="BL8" s="388">
        <v>2.8145299240305102</v>
      </c>
      <c r="BM8" s="388">
        <v>2.8281189721556101</v>
      </c>
      <c r="BN8" s="388">
        <v>2.8436922082042799</v>
      </c>
      <c r="BO8" s="388">
        <v>2.8613737788287201</v>
      </c>
      <c r="BP8" s="388">
        <v>2.8656515498241899</v>
      </c>
      <c r="BQ8" s="388">
        <v>2.9040288860327399</v>
      </c>
      <c r="BR8" s="388">
        <v>2.91977882121695</v>
      </c>
      <c r="BS8" s="388">
        <v>2.93326675921104</v>
      </c>
      <c r="BT8" s="388">
        <v>2.97685668244746</v>
      </c>
      <c r="BU8" s="388">
        <v>3.0371208125829399</v>
      </c>
      <c r="BV8" s="388">
        <v>3.1020153690202301</v>
      </c>
      <c r="BW8" s="388">
        <v>3.1100610044392401</v>
      </c>
      <c r="BX8" s="388">
        <v>3.1395252293610501</v>
      </c>
      <c r="BY8" s="388">
        <v>3.1649822337431801</v>
      </c>
      <c r="BZ8" s="388">
        <v>3.1857564897189699</v>
      </c>
      <c r="CA8" s="388">
        <v>3.2089601115627802</v>
      </c>
      <c r="CB8" s="388">
        <v>3.2251006295920801</v>
      </c>
      <c r="CC8" s="388">
        <v>3.2438223796834902</v>
      </c>
      <c r="CD8" s="388">
        <v>3.2612789195942602</v>
      </c>
      <c r="CE8" s="388">
        <v>3.2772287993110498</v>
      </c>
      <c r="CF8" s="388">
        <v>3.29441871755468</v>
      </c>
      <c r="CG8" s="388">
        <v>3.3120850786098299</v>
      </c>
      <c r="CH8" s="388">
        <v>3.3308896530961198</v>
      </c>
      <c r="CI8" s="388">
        <v>3.34923634399235</v>
      </c>
      <c r="CJ8" s="388">
        <v>3.3692526326061798</v>
      </c>
      <c r="CK8" s="388">
        <v>3.3881610508489999</v>
      </c>
      <c r="CL8" s="388">
        <v>3.4084892012091399</v>
      </c>
    </row>
    <row r="9" spans="1:90">
      <c r="A9" s="384" t="s">
        <v>165</v>
      </c>
      <c r="B9" s="384" t="s">
        <v>166</v>
      </c>
      <c r="C9" s="388">
        <v>2.0346113976543099</v>
      </c>
      <c r="D9" s="388">
        <v>2.0596500771746999</v>
      </c>
      <c r="E9" s="388">
        <v>2.0647060372238499</v>
      </c>
      <c r="F9" s="388">
        <v>2.08676028581668</v>
      </c>
      <c r="G9" s="388">
        <v>2.10441481814272</v>
      </c>
      <c r="H9" s="388">
        <v>2.1147152065649601</v>
      </c>
      <c r="I9" s="388">
        <v>2.1510993425276599</v>
      </c>
      <c r="J9" s="388">
        <v>2.1700303556901499</v>
      </c>
      <c r="K9" s="388">
        <v>2.1872092233455001</v>
      </c>
      <c r="L9" s="388">
        <v>2.2125396282877201</v>
      </c>
      <c r="M9" s="388">
        <v>2.2351374505046602</v>
      </c>
      <c r="N9" s="388">
        <v>2.2204817980336999</v>
      </c>
      <c r="O9" s="388">
        <v>2.2320116226990798</v>
      </c>
      <c r="P9" s="388">
        <v>2.2583096838239101</v>
      </c>
      <c r="Q9" s="388">
        <v>2.27564540872048</v>
      </c>
      <c r="R9" s="388">
        <v>2.30212674606845</v>
      </c>
      <c r="S9" s="388">
        <v>2.31936770794078</v>
      </c>
      <c r="T9" s="388">
        <v>2.3630887075886</v>
      </c>
      <c r="U9" s="388">
        <v>2.40401775208483</v>
      </c>
      <c r="V9" s="388">
        <v>2.3508872068266702</v>
      </c>
      <c r="W9" s="388">
        <v>2.3397884211161499</v>
      </c>
      <c r="X9" s="388">
        <v>2.3463315593326199</v>
      </c>
      <c r="Y9" s="388">
        <v>2.3660251530796899</v>
      </c>
      <c r="Z9" s="388">
        <v>2.38072574928248</v>
      </c>
      <c r="AA9" s="388">
        <v>2.3786733941980902</v>
      </c>
      <c r="AB9" s="388">
        <v>2.3833613783132601</v>
      </c>
      <c r="AC9" s="388">
        <v>2.3978430594132099</v>
      </c>
      <c r="AD9" s="388">
        <v>2.42168970868748</v>
      </c>
      <c r="AE9" s="388">
        <v>2.4317072324959299</v>
      </c>
      <c r="AF9" s="388">
        <v>2.47695645025907</v>
      </c>
      <c r="AG9" s="388">
        <v>2.4885116546577</v>
      </c>
      <c r="AH9" s="388">
        <v>2.4969754819522398</v>
      </c>
      <c r="AI9" s="388">
        <v>2.5130795409255899</v>
      </c>
      <c r="AJ9" s="388">
        <v>2.5194466142060299</v>
      </c>
      <c r="AK9" s="388">
        <v>2.52963857685537</v>
      </c>
      <c r="AL9" s="388">
        <v>2.5501989464999602</v>
      </c>
      <c r="AM9" s="388">
        <v>2.55712003670995</v>
      </c>
      <c r="AN9" s="388">
        <v>2.5546952042684001</v>
      </c>
      <c r="AO9" s="388">
        <v>2.57375608575328</v>
      </c>
      <c r="AP9" s="388">
        <v>2.5883411608511002</v>
      </c>
      <c r="AQ9" s="388">
        <v>2.5966793575059901</v>
      </c>
      <c r="AR9" s="388">
        <v>2.6079522450453201</v>
      </c>
      <c r="AS9" s="388">
        <v>2.6142540104276799</v>
      </c>
      <c r="AT9" s="388">
        <v>2.6167589769378798</v>
      </c>
      <c r="AU9" s="388">
        <v>2.6115923571662201</v>
      </c>
      <c r="AV9" s="388">
        <v>2.62275484000673</v>
      </c>
      <c r="AW9" s="388">
        <v>2.6191293013400601</v>
      </c>
      <c r="AX9" s="388">
        <v>2.62627714923654</v>
      </c>
      <c r="AY9" s="388">
        <v>2.6194265314110301</v>
      </c>
      <c r="AZ9" s="388">
        <v>2.6415043138832401</v>
      </c>
      <c r="BA9" s="388">
        <v>2.662062301288</v>
      </c>
      <c r="BB9" s="388">
        <v>2.67729020882655</v>
      </c>
      <c r="BC9" s="388">
        <v>2.6907954146946098</v>
      </c>
      <c r="BD9" s="388">
        <v>2.6947387967675498</v>
      </c>
      <c r="BE9" s="388">
        <v>2.7066859028113202</v>
      </c>
      <c r="BF9" s="388">
        <v>2.72054827789868</v>
      </c>
      <c r="BG9" s="388">
        <v>2.7569640168604699</v>
      </c>
      <c r="BH9" s="388">
        <v>2.7703563734588399</v>
      </c>
      <c r="BI9" s="388">
        <v>2.7758420471732599</v>
      </c>
      <c r="BJ9" s="388">
        <v>2.78863899429814</v>
      </c>
      <c r="BK9" s="388">
        <v>2.80152864366993</v>
      </c>
      <c r="BL9" s="388">
        <v>2.8145299240305102</v>
      </c>
      <c r="BM9" s="388">
        <v>2.8281189721556101</v>
      </c>
      <c r="BN9" s="388">
        <v>2.8436922082042799</v>
      </c>
      <c r="BO9" s="388">
        <v>2.8613737788287201</v>
      </c>
      <c r="BP9" s="388">
        <v>2.8656515498241899</v>
      </c>
      <c r="BQ9" s="388">
        <v>2.9040288860327399</v>
      </c>
      <c r="BR9" s="388">
        <v>2.91977882121695</v>
      </c>
      <c r="BS9" s="388">
        <v>2.93326675921104</v>
      </c>
      <c r="BT9" s="388">
        <v>2.97685668244746</v>
      </c>
      <c r="BU9" s="388">
        <v>3.0371208125829399</v>
      </c>
      <c r="BV9" s="388">
        <v>3.0959472484614499</v>
      </c>
      <c r="BW9" s="388">
        <v>3.0976631041438898</v>
      </c>
      <c r="BX9" s="388">
        <v>3.1216976513906798</v>
      </c>
      <c r="BY9" s="388">
        <v>3.1419964810498202</v>
      </c>
      <c r="BZ9" s="388">
        <v>3.1572395520324501</v>
      </c>
      <c r="CA9" s="388">
        <v>3.1752468332852302</v>
      </c>
      <c r="CB9" s="388">
        <v>3.1874038099320501</v>
      </c>
      <c r="CC9" s="388">
        <v>3.2020926608413101</v>
      </c>
      <c r="CD9" s="388">
        <v>3.2161508717239098</v>
      </c>
      <c r="CE9" s="388">
        <v>3.22822510404264</v>
      </c>
      <c r="CF9" s="388">
        <v>3.2415569103144701</v>
      </c>
      <c r="CG9" s="388">
        <v>3.2555670741349401</v>
      </c>
      <c r="CH9" s="388">
        <v>3.2707270341806298</v>
      </c>
      <c r="CI9" s="388">
        <v>3.2856628789659599</v>
      </c>
      <c r="CJ9" s="388">
        <v>3.3023973816657799</v>
      </c>
      <c r="CK9" s="388">
        <v>3.3181498816848198</v>
      </c>
      <c r="CL9" s="388">
        <v>3.3354145185996198</v>
      </c>
    </row>
    <row r="10" spans="1:90">
      <c r="A10" s="384" t="s">
        <v>167</v>
      </c>
      <c r="B10" s="384" t="s">
        <v>168</v>
      </c>
      <c r="C10" s="388">
        <v>2.0346113976543099</v>
      </c>
      <c r="D10" s="388">
        <v>2.0596500771746999</v>
      </c>
      <c r="E10" s="388">
        <v>2.0647060372238499</v>
      </c>
      <c r="F10" s="388">
        <v>2.08676028581668</v>
      </c>
      <c r="G10" s="388">
        <v>2.10441481814272</v>
      </c>
      <c r="H10" s="388">
        <v>2.1147152065649601</v>
      </c>
      <c r="I10" s="388">
        <v>2.1510993425276599</v>
      </c>
      <c r="J10" s="388">
        <v>2.1700303556901499</v>
      </c>
      <c r="K10" s="388">
        <v>2.1872092233455001</v>
      </c>
      <c r="L10" s="388">
        <v>2.2125396282877201</v>
      </c>
      <c r="M10" s="388">
        <v>2.2351374505046602</v>
      </c>
      <c r="N10" s="388">
        <v>2.2204817980336999</v>
      </c>
      <c r="O10" s="388">
        <v>2.2320116226990798</v>
      </c>
      <c r="P10" s="388">
        <v>2.2583096838239101</v>
      </c>
      <c r="Q10" s="388">
        <v>2.27564540872048</v>
      </c>
      <c r="R10" s="388">
        <v>2.30212674606845</v>
      </c>
      <c r="S10" s="388">
        <v>2.31936770794078</v>
      </c>
      <c r="T10" s="388">
        <v>2.3630887075886</v>
      </c>
      <c r="U10" s="388">
        <v>2.40401775208483</v>
      </c>
      <c r="V10" s="388">
        <v>2.3508872068266702</v>
      </c>
      <c r="W10" s="388">
        <v>2.3397884211161499</v>
      </c>
      <c r="X10" s="388">
        <v>2.3463315593326199</v>
      </c>
      <c r="Y10" s="388">
        <v>2.3660251530796899</v>
      </c>
      <c r="Z10" s="388">
        <v>2.38072574928248</v>
      </c>
      <c r="AA10" s="388">
        <v>2.3786733941980902</v>
      </c>
      <c r="AB10" s="388">
        <v>2.3833613783132601</v>
      </c>
      <c r="AC10" s="388">
        <v>2.3978430594132099</v>
      </c>
      <c r="AD10" s="388">
        <v>2.42168970868748</v>
      </c>
      <c r="AE10" s="388">
        <v>2.4317072324959299</v>
      </c>
      <c r="AF10" s="388">
        <v>2.47695645025907</v>
      </c>
      <c r="AG10" s="388">
        <v>2.4885116546577</v>
      </c>
      <c r="AH10" s="388">
        <v>2.4969754819522398</v>
      </c>
      <c r="AI10" s="388">
        <v>2.5130795409255899</v>
      </c>
      <c r="AJ10" s="388">
        <v>2.5194466142060299</v>
      </c>
      <c r="AK10" s="388">
        <v>2.52963857685537</v>
      </c>
      <c r="AL10" s="388">
        <v>2.5501989464999602</v>
      </c>
      <c r="AM10" s="388">
        <v>2.55712003670995</v>
      </c>
      <c r="AN10" s="388">
        <v>2.5546952042684001</v>
      </c>
      <c r="AO10" s="388">
        <v>2.57375608575328</v>
      </c>
      <c r="AP10" s="388">
        <v>2.5883411608511002</v>
      </c>
      <c r="AQ10" s="388">
        <v>2.5966793575059901</v>
      </c>
      <c r="AR10" s="388">
        <v>2.6079522450453201</v>
      </c>
      <c r="AS10" s="388">
        <v>2.6142540104276799</v>
      </c>
      <c r="AT10" s="388">
        <v>2.6167589769378798</v>
      </c>
      <c r="AU10" s="388">
        <v>2.6115923571662201</v>
      </c>
      <c r="AV10" s="388">
        <v>2.62275484000673</v>
      </c>
      <c r="AW10" s="388">
        <v>2.6191293013400601</v>
      </c>
      <c r="AX10" s="388">
        <v>2.62627714923654</v>
      </c>
      <c r="AY10" s="388">
        <v>2.6194265314110301</v>
      </c>
      <c r="AZ10" s="388">
        <v>2.6415043138832401</v>
      </c>
      <c r="BA10" s="388">
        <v>2.662062301288</v>
      </c>
      <c r="BB10" s="388">
        <v>2.67729020882655</v>
      </c>
      <c r="BC10" s="388">
        <v>2.6907954146946098</v>
      </c>
      <c r="BD10" s="388">
        <v>2.6947387967675498</v>
      </c>
      <c r="BE10" s="388">
        <v>2.7066859028113202</v>
      </c>
      <c r="BF10" s="388">
        <v>2.72054827789868</v>
      </c>
      <c r="BG10" s="388">
        <v>2.7569640168604699</v>
      </c>
      <c r="BH10" s="388">
        <v>2.7703563734588399</v>
      </c>
      <c r="BI10" s="388">
        <v>2.7758420471732599</v>
      </c>
      <c r="BJ10" s="388">
        <v>2.78863899429814</v>
      </c>
      <c r="BK10" s="388">
        <v>2.80152864366993</v>
      </c>
      <c r="BL10" s="388">
        <v>2.8145299240305102</v>
      </c>
      <c r="BM10" s="388">
        <v>2.8281189721556101</v>
      </c>
      <c r="BN10" s="388">
        <v>2.8436922082042799</v>
      </c>
      <c r="BO10" s="388">
        <v>2.8613737788287201</v>
      </c>
      <c r="BP10" s="388">
        <v>2.8656515498241899</v>
      </c>
      <c r="BQ10" s="388">
        <v>2.9040288860327399</v>
      </c>
      <c r="BR10" s="388">
        <v>2.91977882121695</v>
      </c>
      <c r="BS10" s="388">
        <v>2.93326675921104</v>
      </c>
      <c r="BT10" s="388">
        <v>2.97685668244746</v>
      </c>
      <c r="BU10" s="388">
        <v>3.0371208125829399</v>
      </c>
      <c r="BV10" s="388">
        <v>3.1088573789987799</v>
      </c>
      <c r="BW10" s="388">
        <v>3.1239179214581299</v>
      </c>
      <c r="BX10" s="388">
        <v>3.1603777797394499</v>
      </c>
      <c r="BY10" s="388">
        <v>3.19320129266299</v>
      </c>
      <c r="BZ10" s="388">
        <v>3.2216577384305198</v>
      </c>
      <c r="CA10" s="388">
        <v>3.2523592132470598</v>
      </c>
      <c r="CB10" s="388">
        <v>3.2758148065757999</v>
      </c>
      <c r="CC10" s="388">
        <v>3.3018263656289402</v>
      </c>
      <c r="CD10" s="388">
        <v>3.3267091139689202</v>
      </c>
      <c r="CE10" s="388">
        <v>3.3503420472321199</v>
      </c>
      <c r="CF10" s="388">
        <v>3.3755320197722698</v>
      </c>
      <c r="CG10" s="388">
        <v>3.4013821049706801</v>
      </c>
      <c r="CH10" s="388">
        <v>3.4285196349741498</v>
      </c>
      <c r="CI10" s="388">
        <v>3.4554729414972001</v>
      </c>
      <c r="CJ10" s="388">
        <v>3.4846161149341701</v>
      </c>
      <c r="CK10" s="388">
        <v>3.51305467966387</v>
      </c>
      <c r="CL10" s="388">
        <v>3.5434825289363499</v>
      </c>
    </row>
    <row r="12" spans="1:90">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row>
    <row r="13" spans="1:90">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89"/>
      <c r="AM13" s="389"/>
      <c r="AN13" s="389"/>
      <c r="AO13" s="389"/>
      <c r="AP13" s="389"/>
      <c r="AQ13" s="389"/>
      <c r="AR13" s="389"/>
      <c r="AS13" s="389"/>
      <c r="AT13" s="389"/>
      <c r="BS13" s="290" t="s">
        <v>169</v>
      </c>
      <c r="BT13" s="291"/>
      <c r="BU13" s="291"/>
      <c r="BV13" s="292" t="s">
        <v>170</v>
      </c>
      <c r="BW13" s="293"/>
      <c r="BX13" s="293"/>
      <c r="BY13" s="293"/>
      <c r="BZ13" s="293"/>
      <c r="CA13" s="293"/>
      <c r="CB13" s="291"/>
      <c r="CC13" s="291"/>
      <c r="CD13" s="291"/>
    </row>
    <row r="14" spans="1:90">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BS14" s="294"/>
      <c r="BT14" s="295"/>
      <c r="BU14" s="295"/>
      <c r="BV14" s="295"/>
      <c r="BW14" s="295"/>
      <c r="BX14" s="295"/>
      <c r="BY14" s="295"/>
      <c r="BZ14" s="295"/>
      <c r="CA14" s="295"/>
      <c r="CB14" s="295"/>
      <c r="CC14" s="295"/>
      <c r="CD14" s="296"/>
    </row>
    <row r="15" spans="1:90">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BS15" s="297"/>
      <c r="BT15" s="374" t="s">
        <v>171</v>
      </c>
      <c r="BU15" s="298" t="str">
        <f>BX7</f>
        <v>2022Q2</v>
      </c>
      <c r="BV15" s="291"/>
      <c r="BW15" s="291"/>
      <c r="BX15" s="291"/>
      <c r="BY15" s="291"/>
      <c r="BZ15" s="291"/>
      <c r="CA15" s="291"/>
      <c r="CB15" s="291"/>
      <c r="CC15" s="291"/>
      <c r="CD15" s="299"/>
    </row>
    <row r="16" spans="1:90">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BS16" s="297"/>
      <c r="BT16" s="291"/>
      <c r="BU16" s="390" t="s">
        <v>172</v>
      </c>
      <c r="BV16" s="291"/>
      <c r="BW16" s="291"/>
      <c r="BX16" s="291"/>
      <c r="BY16" s="291"/>
      <c r="BZ16" s="291"/>
      <c r="CA16" s="291"/>
      <c r="CB16" s="291"/>
      <c r="CC16" s="291"/>
      <c r="CD16" s="300" t="s">
        <v>173</v>
      </c>
    </row>
    <row r="17" spans="3:82">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BS17" s="297"/>
      <c r="BT17" s="291"/>
      <c r="BU17" s="392">
        <f>BX9</f>
        <v>3.1216976513906798</v>
      </c>
      <c r="BV17" s="301"/>
      <c r="BW17" s="291"/>
      <c r="BX17" s="291"/>
      <c r="BY17" s="291"/>
      <c r="BZ17" s="291"/>
      <c r="CA17" s="291"/>
      <c r="CB17" s="291"/>
      <c r="CC17" s="291"/>
      <c r="CD17" s="302">
        <f>BU17</f>
        <v>3.1216976513906798</v>
      </c>
    </row>
    <row r="18" spans="3:82">
      <c r="BS18" s="297"/>
      <c r="BT18" s="291"/>
      <c r="BU18" s="291"/>
      <c r="BV18" s="291"/>
      <c r="BW18" s="291"/>
      <c r="BX18" s="291"/>
      <c r="BY18" s="291"/>
      <c r="BZ18" s="291"/>
      <c r="CA18" s="291"/>
      <c r="CB18" s="291"/>
      <c r="CC18" s="291"/>
      <c r="CD18" s="303"/>
    </row>
    <row r="19" spans="3:82">
      <c r="BS19" s="627" t="s">
        <v>174</v>
      </c>
      <c r="BT19" s="628"/>
      <c r="BU19" s="628"/>
      <c r="BV19" s="291" t="s">
        <v>175</v>
      </c>
      <c r="BW19" s="291"/>
      <c r="BX19" s="291"/>
      <c r="BY19" s="291"/>
      <c r="BZ19" s="291"/>
      <c r="CA19" s="291"/>
      <c r="CB19" s="291"/>
      <c r="CC19" s="291"/>
      <c r="CD19" s="303"/>
    </row>
    <row r="20" spans="3:82">
      <c r="BS20" s="373"/>
      <c r="BT20" s="374"/>
      <c r="BU20" s="298" t="str">
        <f>BY7</f>
        <v>2022Q3</v>
      </c>
      <c r="BV20" s="298" t="str">
        <f t="shared" ref="BV20:CB20" si="0">BZ7</f>
        <v>2022Q4</v>
      </c>
      <c r="BW20" s="298" t="str">
        <f t="shared" si="0"/>
        <v>2023Q1</v>
      </c>
      <c r="BX20" s="298" t="str">
        <f t="shared" si="0"/>
        <v>2023Q2</v>
      </c>
      <c r="BY20" s="298" t="str">
        <f t="shared" si="0"/>
        <v>2023Q3</v>
      </c>
      <c r="BZ20" s="298" t="str">
        <f t="shared" si="0"/>
        <v>2023Q4</v>
      </c>
      <c r="CA20" s="298" t="str">
        <f t="shared" si="0"/>
        <v>2024Q1</v>
      </c>
      <c r="CB20" s="298" t="str">
        <f t="shared" si="0"/>
        <v>2024Q2</v>
      </c>
      <c r="CC20" s="291"/>
      <c r="CD20" s="303"/>
    </row>
    <row r="21" spans="3:82">
      <c r="BS21" s="297"/>
      <c r="BT21" s="291"/>
      <c r="BU21" s="393" t="str">
        <f>BY6</f>
        <v>FY23</v>
      </c>
      <c r="BV21" s="393" t="str">
        <f t="shared" ref="BV21:CB21" si="1">BZ6</f>
        <v>FY23</v>
      </c>
      <c r="BW21" s="393" t="str">
        <f t="shared" si="1"/>
        <v>FY23</v>
      </c>
      <c r="BX21" s="393" t="str">
        <f t="shared" si="1"/>
        <v>FY23</v>
      </c>
      <c r="BY21" s="393" t="str">
        <f t="shared" si="1"/>
        <v>FY24</v>
      </c>
      <c r="BZ21" s="393" t="str">
        <f t="shared" si="1"/>
        <v>FY24</v>
      </c>
      <c r="CA21" s="393" t="str">
        <f t="shared" si="1"/>
        <v>FY24</v>
      </c>
      <c r="CB21" s="393" t="str">
        <f t="shared" si="1"/>
        <v>FY24</v>
      </c>
      <c r="CC21" s="291"/>
      <c r="CD21" s="303"/>
    </row>
    <row r="22" spans="3:82">
      <c r="BS22" s="297"/>
      <c r="BT22" s="291"/>
      <c r="BU22" s="394">
        <f>BY9</f>
        <v>3.1419964810498202</v>
      </c>
      <c r="BV22" s="394">
        <f t="shared" ref="BV22:CB22" si="2">BZ9</f>
        <v>3.1572395520324501</v>
      </c>
      <c r="BW22" s="394">
        <f t="shared" si="2"/>
        <v>3.1752468332852302</v>
      </c>
      <c r="BX22" s="394">
        <f t="shared" si="2"/>
        <v>3.1874038099320501</v>
      </c>
      <c r="BY22" s="394">
        <f t="shared" si="2"/>
        <v>3.2020926608413101</v>
      </c>
      <c r="BZ22" s="394">
        <f t="shared" si="2"/>
        <v>3.2161508717239098</v>
      </c>
      <c r="CA22" s="394">
        <f t="shared" si="2"/>
        <v>3.22822510404264</v>
      </c>
      <c r="CB22" s="394">
        <f t="shared" si="2"/>
        <v>3.2415569103144701</v>
      </c>
      <c r="CC22" s="291"/>
      <c r="CD22" s="302">
        <f>AVERAGE(BU22:CB22)</f>
        <v>3.1937390279027351</v>
      </c>
    </row>
    <row r="23" spans="3:82">
      <c r="BS23" s="297"/>
      <c r="BT23" s="291"/>
      <c r="BU23" s="291"/>
      <c r="BV23" s="291"/>
      <c r="BW23" s="291"/>
      <c r="BX23" s="291"/>
      <c r="BY23" s="291"/>
      <c r="BZ23" s="291"/>
      <c r="CA23" s="291"/>
      <c r="CB23" s="291"/>
      <c r="CC23" s="291"/>
      <c r="CD23" s="303"/>
    </row>
    <row r="24" spans="3:82">
      <c r="BS24" s="297"/>
      <c r="BT24" s="291"/>
      <c r="BU24" s="291"/>
      <c r="BV24" s="291"/>
      <c r="BW24" s="291"/>
      <c r="BX24" s="291"/>
      <c r="BY24" s="291"/>
      <c r="BZ24" s="291"/>
      <c r="CA24" s="291"/>
      <c r="CB24" s="291"/>
      <c r="CC24" s="304" t="s">
        <v>176</v>
      </c>
      <c r="CD24" s="395">
        <f>(CD22-CD17)/CD17</f>
        <v>2.3077627802923752E-2</v>
      </c>
    </row>
    <row r="25" spans="3:82">
      <c r="BS25" s="305"/>
      <c r="BT25" s="306"/>
      <c r="BU25" s="306"/>
      <c r="BV25" s="306"/>
      <c r="BW25" s="306"/>
      <c r="BX25" s="306"/>
      <c r="BY25" s="306"/>
      <c r="BZ25" s="306"/>
      <c r="CA25" s="306"/>
      <c r="CB25" s="306"/>
      <c r="CC25" s="306"/>
      <c r="CD25" s="307"/>
    </row>
  </sheetData>
  <mergeCells count="1">
    <mergeCell ref="BS19:BU19"/>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V63"/>
  <sheetViews>
    <sheetView zoomScale="90" zoomScaleNormal="90" workbookViewId="0">
      <selection activeCell="E35" sqref="E35"/>
    </sheetView>
  </sheetViews>
  <sheetFormatPr defaultColWidth="9.08984375" defaultRowHeight="14.5"/>
  <cols>
    <col min="1" max="1" width="37.453125" style="82" customWidth="1"/>
    <col min="2" max="2" width="29" style="82" customWidth="1"/>
    <col min="3" max="3" width="26.08984375" style="82" customWidth="1"/>
    <col min="4" max="4" width="5.08984375" style="82" customWidth="1"/>
    <col min="5" max="5" width="13.1796875" style="82" customWidth="1"/>
    <col min="6" max="8" width="13.1796875" style="92" customWidth="1"/>
    <col min="9" max="9" width="13.1796875" style="82" customWidth="1"/>
    <col min="10" max="10" width="5.54296875" style="82" bestFit="1" customWidth="1"/>
    <col min="11" max="11" width="22.08984375" style="82" customWidth="1"/>
    <col min="12" max="12" width="5.453125" style="92" customWidth="1"/>
    <col min="13" max="13" width="11.08984375" style="92" customWidth="1"/>
    <col min="14" max="14" width="10" style="92" customWidth="1"/>
    <col min="15" max="15" width="14.90625" style="82" customWidth="1"/>
    <col min="16" max="16384" width="9.08984375" style="82"/>
  </cols>
  <sheetData>
    <row r="1" spans="1:15" ht="15" thickBot="1"/>
    <row r="2" spans="1:15" ht="16" thickBot="1">
      <c r="A2" s="636" t="s">
        <v>277</v>
      </c>
      <c r="B2" s="637"/>
      <c r="C2" s="637"/>
      <c r="E2" s="639" t="s">
        <v>16</v>
      </c>
      <c r="F2" s="640"/>
      <c r="G2" s="640"/>
      <c r="H2" s="640"/>
      <c r="I2" s="641"/>
      <c r="J2" s="67"/>
      <c r="K2" s="642" t="s">
        <v>17</v>
      </c>
      <c r="L2" s="643"/>
      <c r="M2" s="643"/>
      <c r="N2" s="643"/>
      <c r="O2" s="644"/>
    </row>
    <row r="3" spans="1:15" ht="18" customHeight="1">
      <c r="A3" s="105"/>
      <c r="B3" s="93"/>
      <c r="C3" s="94" t="s">
        <v>263</v>
      </c>
      <c r="E3" s="169" t="s">
        <v>19</v>
      </c>
      <c r="F3" s="170" t="s">
        <v>20</v>
      </c>
      <c r="G3" s="171" t="s">
        <v>21</v>
      </c>
      <c r="H3" s="172">
        <v>365</v>
      </c>
      <c r="I3" s="173">
        <f>H3*F4</f>
        <v>2920</v>
      </c>
      <c r="J3" s="67"/>
      <c r="K3" s="169" t="s">
        <v>19</v>
      </c>
      <c r="L3" s="170" t="s">
        <v>20</v>
      </c>
      <c r="M3" s="171" t="s">
        <v>21</v>
      </c>
      <c r="N3" s="172">
        <v>365</v>
      </c>
      <c r="O3" s="173">
        <v>2920</v>
      </c>
    </row>
    <row r="4" spans="1:15" ht="15.5">
      <c r="A4" s="472" t="s">
        <v>317</v>
      </c>
      <c r="B4" s="399" t="s">
        <v>274</v>
      </c>
      <c r="C4" s="400">
        <f>'M2020 BLS  SALARY CHART'!C14</f>
        <v>54412.800000000003</v>
      </c>
      <c r="E4" s="169"/>
      <c r="F4" s="175">
        <v>8</v>
      </c>
      <c r="G4" s="171"/>
      <c r="H4" s="172"/>
      <c r="I4" s="176"/>
      <c r="J4" s="67"/>
      <c r="K4" s="169"/>
      <c r="L4" s="175">
        <v>8</v>
      </c>
      <c r="M4" s="171"/>
      <c r="N4" s="172"/>
      <c r="O4" s="176"/>
    </row>
    <row r="5" spans="1:15" ht="15.5">
      <c r="A5" s="472" t="s">
        <v>61</v>
      </c>
      <c r="B5" s="399" t="s">
        <v>274</v>
      </c>
      <c r="C5" s="400">
        <f>'M2020 BLS  SALARY CHART'!C8</f>
        <v>45210.880000000005</v>
      </c>
      <c r="E5" s="645"/>
      <c r="F5" s="646"/>
      <c r="G5" s="177" t="s">
        <v>24</v>
      </c>
      <c r="H5" s="178" t="s">
        <v>25</v>
      </c>
      <c r="I5" s="179" t="s">
        <v>26</v>
      </c>
      <c r="J5" s="67"/>
      <c r="K5" s="645"/>
      <c r="L5" s="646"/>
      <c r="M5" s="177" t="s">
        <v>24</v>
      </c>
      <c r="N5" s="178" t="s">
        <v>25</v>
      </c>
      <c r="O5" s="179" t="s">
        <v>26</v>
      </c>
    </row>
    <row r="6" spans="1:15" ht="15.5">
      <c r="A6" s="472" t="s">
        <v>27</v>
      </c>
      <c r="B6" s="399" t="s">
        <v>274</v>
      </c>
      <c r="C6" s="400">
        <f>'M2020 BLS  SALARY CHART'!C6</f>
        <v>34927.359999999993</v>
      </c>
      <c r="E6" s="630" t="str">
        <f>A4</f>
        <v>Specialty Site Supervisor</v>
      </c>
      <c r="F6" s="631"/>
      <c r="G6" s="180">
        <f>C4</f>
        <v>54412.800000000003</v>
      </c>
      <c r="H6" s="481">
        <v>0.89500000000000002</v>
      </c>
      <c r="I6" s="182">
        <f>G6*H6</f>
        <v>48699.456000000006</v>
      </c>
      <c r="J6" s="67"/>
      <c r="K6" s="630" t="str">
        <f>E6</f>
        <v>Specialty Site Supervisor</v>
      </c>
      <c r="L6" s="631"/>
      <c r="M6" s="180">
        <f>G6</f>
        <v>54412.800000000003</v>
      </c>
      <c r="N6" s="181">
        <v>0.9</v>
      </c>
      <c r="O6" s="182">
        <f>M6*N6</f>
        <v>48971.520000000004</v>
      </c>
    </row>
    <row r="7" spans="1:15" ht="15.5">
      <c r="A7" s="399" t="str">
        <f>'4625 - Residential Housing Stab'!A7</f>
        <v xml:space="preserve">Relief / Consult / Temp </v>
      </c>
      <c r="B7" s="399" t="s">
        <v>274</v>
      </c>
      <c r="C7" s="400">
        <f>C6</f>
        <v>34927.359999999993</v>
      </c>
      <c r="E7" s="632" t="s">
        <v>30</v>
      </c>
      <c r="F7" s="633"/>
      <c r="G7" s="180">
        <f>C5</f>
        <v>45210.880000000005</v>
      </c>
      <c r="H7" s="181">
        <v>0.39750000000000002</v>
      </c>
      <c r="I7" s="182">
        <f>G7*H7</f>
        <v>17971.324800000002</v>
      </c>
      <c r="J7" s="67"/>
      <c r="K7" s="632" t="str">
        <f t="shared" ref="K7:K8" si="0">E7</f>
        <v xml:space="preserve">Direct Care III  </v>
      </c>
      <c r="L7" s="633"/>
      <c r="M7" s="180">
        <f t="shared" ref="M7:N8" si="1">G7</f>
        <v>45210.880000000005</v>
      </c>
      <c r="N7" s="181">
        <f t="shared" si="1"/>
        <v>0.39750000000000002</v>
      </c>
      <c r="O7" s="182">
        <f t="shared" ref="O7:O8" si="2">M7*N7</f>
        <v>17971.324800000002</v>
      </c>
    </row>
    <row r="8" spans="1:15" ht="16" thickBot="1">
      <c r="A8" s="87" t="s">
        <v>32</v>
      </c>
      <c r="B8" s="89"/>
      <c r="C8" s="140"/>
      <c r="E8" s="634" t="s">
        <v>9</v>
      </c>
      <c r="F8" s="635"/>
      <c r="G8" s="180">
        <f>C6</f>
        <v>34927.359999999993</v>
      </c>
      <c r="H8" s="181">
        <v>6.0328999999999997</v>
      </c>
      <c r="I8" s="182">
        <f t="shared" ref="I8" si="3">G8*H8</f>
        <v>210713.27014399995</v>
      </c>
      <c r="J8" s="67"/>
      <c r="K8" s="632" t="str">
        <f t="shared" si="0"/>
        <v xml:space="preserve">Direct Care </v>
      </c>
      <c r="L8" s="633"/>
      <c r="M8" s="180">
        <f t="shared" si="1"/>
        <v>34927.359999999993</v>
      </c>
      <c r="N8" s="181">
        <f t="shared" si="1"/>
        <v>6.0328999999999997</v>
      </c>
      <c r="O8" s="182">
        <f t="shared" si="2"/>
        <v>210713.27014399995</v>
      </c>
    </row>
    <row r="9" spans="1:15" ht="16" thickBot="1">
      <c r="A9" s="473" t="s">
        <v>12</v>
      </c>
      <c r="B9" s="401" t="s">
        <v>273</v>
      </c>
      <c r="C9" s="402">
        <f>'M2020 BLS  SALARY CHART'!C39</f>
        <v>0.2422</v>
      </c>
      <c r="E9" s="483" t="s">
        <v>29</v>
      </c>
      <c r="F9" s="488"/>
      <c r="G9" s="489"/>
      <c r="H9" s="490">
        <f>SUM(H6:H8)</f>
        <v>7.3254000000000001</v>
      </c>
      <c r="I9" s="491">
        <f>SUM(I6:I8)</f>
        <v>277384.05094399996</v>
      </c>
      <c r="J9" s="67"/>
      <c r="K9" s="483" t="s">
        <v>29</v>
      </c>
      <c r="L9" s="488"/>
      <c r="M9" s="489"/>
      <c r="N9" s="490">
        <f>SUM(N6:N8)</f>
        <v>7.3304</v>
      </c>
      <c r="O9" s="491">
        <f>SUM(O6:O8)</f>
        <v>277656.11494399997</v>
      </c>
    </row>
    <row r="10" spans="1:15" ht="15.5">
      <c r="A10" s="473" t="s">
        <v>298</v>
      </c>
      <c r="B10" s="401" t="s">
        <v>266</v>
      </c>
      <c r="C10" s="403">
        <f>'FY20 UFR Data'!Q29</f>
        <v>16.051994044073851</v>
      </c>
      <c r="E10" s="185" t="s">
        <v>12</v>
      </c>
      <c r="F10" s="186"/>
      <c r="G10" s="187">
        <f>C9</f>
        <v>0.2422</v>
      </c>
      <c r="H10" s="188"/>
      <c r="I10" s="182">
        <f>G10*I9</f>
        <v>67182.417138636796</v>
      </c>
      <c r="J10" s="67"/>
      <c r="K10" s="185" t="s">
        <v>12</v>
      </c>
      <c r="L10" s="186"/>
      <c r="M10" s="187">
        <f>G10</f>
        <v>0.2422</v>
      </c>
      <c r="N10" s="188"/>
      <c r="O10" s="182">
        <f>M10*O9</f>
        <v>67248.311039436798</v>
      </c>
    </row>
    <row r="11" spans="1:15" ht="16" thickBot="1">
      <c r="A11" s="473" t="s">
        <v>299</v>
      </c>
      <c r="B11" s="401" t="s">
        <v>276</v>
      </c>
      <c r="C11" s="403">
        <f>C10*(30%)</f>
        <v>4.8155982132221551</v>
      </c>
      <c r="E11" s="189" t="s">
        <v>31</v>
      </c>
      <c r="F11" s="190"/>
      <c r="G11" s="191"/>
      <c r="H11" s="192"/>
      <c r="I11" s="193">
        <f>SUM(I9:I10)</f>
        <v>344566.46808263677</v>
      </c>
      <c r="J11" s="67"/>
      <c r="K11" s="199" t="s">
        <v>31</v>
      </c>
      <c r="L11" s="200"/>
      <c r="M11" s="493"/>
      <c r="N11" s="494"/>
      <c r="O11" s="495">
        <f>SUM(O9:O10)</f>
        <v>344904.42598343675</v>
      </c>
    </row>
    <row r="12" spans="1:15" ht="16" thickBot="1">
      <c r="A12" s="473" t="s">
        <v>300</v>
      </c>
      <c r="B12" s="401" t="s">
        <v>266</v>
      </c>
      <c r="C12" s="404">
        <f>'FY20 UFR Data'!T29</f>
        <v>0.11695413936867183</v>
      </c>
      <c r="E12" s="483" t="s">
        <v>32</v>
      </c>
      <c r="F12" s="484"/>
      <c r="G12" s="485"/>
      <c r="H12" s="486" t="s">
        <v>33</v>
      </c>
      <c r="I12" s="487"/>
      <c r="J12" s="67"/>
      <c r="K12" s="483" t="s">
        <v>32</v>
      </c>
      <c r="L12" s="484"/>
      <c r="M12" s="485"/>
      <c r="N12" s="486" t="s">
        <v>33</v>
      </c>
      <c r="O12" s="487"/>
    </row>
    <row r="13" spans="1:15" ht="15.5">
      <c r="A13" s="473" t="s">
        <v>269</v>
      </c>
      <c r="B13" s="401" t="s">
        <v>266</v>
      </c>
      <c r="C13" s="404">
        <f>'FY20 UFR Data'!N29</f>
        <v>18.421618225134008</v>
      </c>
      <c r="E13" s="185" t="str">
        <f>A7</f>
        <v xml:space="preserve">Relief / Consult / Temp </v>
      </c>
      <c r="F13" s="186"/>
      <c r="G13" s="194"/>
      <c r="H13" s="172"/>
      <c r="I13" s="182">
        <f>(H8+H7)*C24*C7</f>
        <v>32307.399618559994</v>
      </c>
      <c r="J13" s="67"/>
      <c r="K13" s="185" t="str">
        <f>A7</f>
        <v xml:space="preserve">Relief / Consult / Temp </v>
      </c>
      <c r="L13" s="186"/>
      <c r="M13" s="194"/>
      <c r="N13" s="172"/>
      <c r="O13" s="182">
        <f>I13</f>
        <v>32307.399618559994</v>
      </c>
    </row>
    <row r="14" spans="1:15" ht="15.5">
      <c r="A14" s="473" t="s">
        <v>38</v>
      </c>
      <c r="B14" s="401" t="s">
        <v>272</v>
      </c>
      <c r="C14" s="402">
        <f>'M2020 BLS  SALARY CHART'!C43</f>
        <v>0.12</v>
      </c>
      <c r="E14" s="185" t="str">
        <f>A10</f>
        <v>Occupancy (per unit)</v>
      </c>
      <c r="F14" s="186"/>
      <c r="G14" s="194"/>
      <c r="H14" s="477">
        <f>C10</f>
        <v>16.051994044073851</v>
      </c>
      <c r="I14" s="182">
        <f>H14*I3</f>
        <v>46871.822608695642</v>
      </c>
      <c r="J14" s="67"/>
      <c r="K14" s="185" t="str">
        <f>E14</f>
        <v>Occupancy (per unit)</v>
      </c>
      <c r="L14" s="186"/>
      <c r="M14" s="194"/>
      <c r="N14" s="477">
        <f>C11</f>
        <v>4.8155982132221551</v>
      </c>
      <c r="O14" s="182">
        <f>O3*N14</f>
        <v>14061.546782608693</v>
      </c>
    </row>
    <row r="15" spans="1:15" ht="15.5">
      <c r="A15" s="474" t="s">
        <v>278</v>
      </c>
      <c r="B15" s="407"/>
      <c r="C15" s="406">
        <v>0.98</v>
      </c>
      <c r="E15" s="185" t="str">
        <f>A13</f>
        <v xml:space="preserve">All other expenses </v>
      </c>
      <c r="F15" s="186"/>
      <c r="G15" s="194"/>
      <c r="H15" s="477">
        <f>C13</f>
        <v>18.421618225134008</v>
      </c>
      <c r="I15" s="182">
        <f>I3*H15</f>
        <v>53791.125217391302</v>
      </c>
      <c r="J15" s="67"/>
      <c r="K15" s="185" t="str">
        <f t="shared" ref="K15:K16" si="4">E15</f>
        <v xml:space="preserve">All other expenses </v>
      </c>
      <c r="L15" s="186"/>
      <c r="M15" s="194"/>
      <c r="N15" s="477">
        <f>H15</f>
        <v>18.421618225134008</v>
      </c>
      <c r="O15" s="182">
        <f>O3*N15</f>
        <v>53791.125217391302</v>
      </c>
    </row>
    <row r="16" spans="1:15" ht="16" thickBot="1">
      <c r="A16" s="474" t="s">
        <v>14</v>
      </c>
      <c r="B16" s="407"/>
      <c r="C16" s="408">
        <f>'Fall CAF 2021'!CD24</f>
        <v>2.3077627802923752E-2</v>
      </c>
      <c r="E16" s="185" t="str">
        <f>A12</f>
        <v>Staff Training (per  unit)</v>
      </c>
      <c r="F16" s="186"/>
      <c r="G16" s="194"/>
      <c r="H16" s="477">
        <f>C12</f>
        <v>0.11695413936867183</v>
      </c>
      <c r="I16" s="205">
        <f>H16*I3</f>
        <v>341.50608695652176</v>
      </c>
      <c r="J16" s="67"/>
      <c r="K16" s="185" t="str">
        <f t="shared" si="4"/>
        <v>Staff Training (per  unit)</v>
      </c>
      <c r="L16" s="186"/>
      <c r="M16" s="194"/>
      <c r="N16" s="477">
        <f>H16</f>
        <v>0.11695413936867183</v>
      </c>
      <c r="O16" s="205">
        <f>I16</f>
        <v>341.50608695652176</v>
      </c>
    </row>
    <row r="17" spans="1:16" ht="15.5" thickTop="1" thickBot="1">
      <c r="A17" s="475"/>
      <c r="B17" s="85"/>
      <c r="C17" s="371"/>
      <c r="E17" s="185"/>
      <c r="F17" s="186"/>
      <c r="G17" s="194"/>
      <c r="H17" s="183"/>
      <c r="I17" s="184">
        <f>SUM(I13:I16)</f>
        <v>133311.85353160347</v>
      </c>
      <c r="J17" s="67"/>
      <c r="K17" s="185"/>
      <c r="L17" s="186"/>
      <c r="M17" s="194"/>
      <c r="N17" s="183"/>
      <c r="O17" s="184">
        <f>SUM(O14:O16)</f>
        <v>68194.178086956512</v>
      </c>
    </row>
    <row r="18" spans="1:16" ht="16" thickBot="1">
      <c r="A18" s="136" t="s">
        <v>43</v>
      </c>
      <c r="B18" s="137" t="s">
        <v>44</v>
      </c>
      <c r="C18" s="138" t="s">
        <v>45</v>
      </c>
      <c r="E18" s="483" t="s">
        <v>37</v>
      </c>
      <c r="F18" s="488"/>
      <c r="G18" s="492"/>
      <c r="H18" s="490"/>
      <c r="I18" s="491">
        <f>I11+I17</f>
        <v>477878.32161424024</v>
      </c>
      <c r="J18" s="67"/>
      <c r="K18" s="483" t="s">
        <v>37</v>
      </c>
      <c r="L18" s="488"/>
      <c r="M18" s="492"/>
      <c r="N18" s="490"/>
      <c r="O18" s="491">
        <f>O11+O17</f>
        <v>413098.60407039325</v>
      </c>
    </row>
    <row r="19" spans="1:16" ht="15.5">
      <c r="A19" s="139" t="s">
        <v>46</v>
      </c>
      <c r="B19" s="140">
        <v>15</v>
      </c>
      <c r="C19" s="50">
        <f>B19*8</f>
        <v>120</v>
      </c>
      <c r="E19" s="185" t="s">
        <v>38</v>
      </c>
      <c r="F19" s="186"/>
      <c r="G19" s="187">
        <f>C14</f>
        <v>0.12</v>
      </c>
      <c r="H19" s="197"/>
      <c r="I19" s="198">
        <f>G19*I18</f>
        <v>57345.398593708829</v>
      </c>
      <c r="J19" s="67"/>
      <c r="K19" s="185" t="s">
        <v>38</v>
      </c>
      <c r="L19" s="186"/>
      <c r="M19" s="187">
        <f>C14</f>
        <v>0.12</v>
      </c>
      <c r="N19" s="197"/>
      <c r="O19" s="182">
        <f>O18*M19</f>
        <v>49571.832488447188</v>
      </c>
    </row>
    <row r="20" spans="1:16" ht="15.5">
      <c r="A20" s="139" t="s">
        <v>47</v>
      </c>
      <c r="B20" s="140">
        <v>8</v>
      </c>
      <c r="C20" s="50">
        <f t="shared" ref="C20:C22" si="5">B20*8</f>
        <v>64</v>
      </c>
      <c r="E20" s="199" t="s">
        <v>39</v>
      </c>
      <c r="F20" s="200"/>
      <c r="G20" s="201"/>
      <c r="H20" s="183"/>
      <c r="I20" s="202">
        <f>SUM(I18:I19)</f>
        <v>535223.72020794905</v>
      </c>
      <c r="J20" s="67"/>
      <c r="K20" s="199" t="s">
        <v>39</v>
      </c>
      <c r="L20" s="200"/>
      <c r="M20" s="201"/>
      <c r="N20" s="183"/>
      <c r="O20" s="203">
        <f>SUM(O18:O19)</f>
        <v>462670.43655884045</v>
      </c>
    </row>
    <row r="21" spans="1:16" ht="16" thickBot="1">
      <c r="A21" s="139" t="s">
        <v>48</v>
      </c>
      <c r="B21" s="140">
        <v>10</v>
      </c>
      <c r="C21" s="50">
        <f t="shared" si="5"/>
        <v>80</v>
      </c>
      <c r="E21" s="204" t="str">
        <f>A16</f>
        <v>CAF</v>
      </c>
      <c r="F21" s="161"/>
      <c r="G21" s="162">
        <f>C16</f>
        <v>2.3077627802923752E-2</v>
      </c>
      <c r="H21" s="183"/>
      <c r="I21" s="205">
        <f>I18*G21</f>
        <v>11028.298041299329</v>
      </c>
      <c r="J21" s="67"/>
      <c r="K21" s="204" t="str">
        <f>E21</f>
        <v>CAF</v>
      </c>
      <c r="L21" s="163"/>
      <c r="M21" s="162">
        <f>C16</f>
        <v>2.3077627802923752E-2</v>
      </c>
      <c r="N21" s="183"/>
      <c r="O21" s="205">
        <f>O18*M21</f>
        <v>9533.3358306438986</v>
      </c>
    </row>
    <row r="22" spans="1:16" ht="16.5" thickTop="1" thickBot="1">
      <c r="A22" s="141" t="s">
        <v>49</v>
      </c>
      <c r="B22" s="142">
        <v>4.4000000000000004</v>
      </c>
      <c r="C22" s="143">
        <f t="shared" si="5"/>
        <v>35.200000000000003</v>
      </c>
      <c r="E22" s="75"/>
      <c r="F22" s="74"/>
      <c r="G22" s="74"/>
      <c r="H22" s="183"/>
      <c r="I22" s="206">
        <f>SUM(I20:I21)</f>
        <v>546252.01824924839</v>
      </c>
      <c r="J22" s="67"/>
      <c r="K22" s="75"/>
      <c r="L22" s="74"/>
      <c r="M22" s="74"/>
      <c r="N22" s="183"/>
      <c r="O22" s="206">
        <f>SUM(O20:O21)</f>
        <v>472203.77238948434</v>
      </c>
    </row>
    <row r="23" spans="1:16" ht="16.5" thickTop="1" thickBot="1">
      <c r="A23" s="139"/>
      <c r="B23" s="144" t="s">
        <v>50</v>
      </c>
      <c r="C23" s="50">
        <f>SUM(C19:C22)</f>
        <v>299.2</v>
      </c>
      <c r="E23" s="207"/>
      <c r="F23" s="208"/>
      <c r="G23" s="209"/>
      <c r="H23" s="210"/>
      <c r="I23" s="482">
        <f>I22/I3</f>
        <v>187.07260898946862</v>
      </c>
      <c r="J23" s="67"/>
      <c r="K23" s="164"/>
      <c r="L23" s="208"/>
      <c r="M23" s="209"/>
      <c r="N23" s="210"/>
      <c r="O23" s="482">
        <f>O22/O3</f>
        <v>161.71362068133024</v>
      </c>
    </row>
    <row r="24" spans="1:16" ht="16" thickBot="1">
      <c r="A24" s="145"/>
      <c r="B24" s="146" t="s">
        <v>51</v>
      </c>
      <c r="C24" s="147">
        <f>C23/(52*40)</f>
        <v>0.14384615384615385</v>
      </c>
      <c r="E24" s="165" t="s">
        <v>40</v>
      </c>
      <c r="F24" s="166"/>
      <c r="G24" s="167">
        <f>C15</f>
        <v>0.98</v>
      </c>
      <c r="H24" s="166"/>
      <c r="I24" s="211">
        <f>I23/G24+0.02</f>
        <v>190.91041733619249</v>
      </c>
      <c r="J24" s="67"/>
      <c r="K24" s="165" t="s">
        <v>40</v>
      </c>
      <c r="L24" s="168"/>
      <c r="M24" s="167">
        <f>C15</f>
        <v>0.98</v>
      </c>
      <c r="N24" s="213"/>
      <c r="O24" s="211">
        <f>O23/M24-0.02</f>
        <v>164.99389865441862</v>
      </c>
    </row>
    <row r="25" spans="1:16">
      <c r="A25" s="174"/>
      <c r="B25" s="174"/>
      <c r="C25" s="196"/>
      <c r="H25" s="104"/>
      <c r="I25" s="372"/>
      <c r="J25" s="67"/>
      <c r="N25" s="104"/>
      <c r="O25" s="372"/>
    </row>
    <row r="26" spans="1:16">
      <c r="A26" s="174"/>
      <c r="B26" s="174"/>
      <c r="C26" s="196"/>
      <c r="F26" s="104"/>
      <c r="G26" s="104"/>
      <c r="H26" s="104"/>
      <c r="I26" s="155"/>
      <c r="J26" s="67"/>
      <c r="K26" s="67"/>
      <c r="L26" s="104"/>
      <c r="M26" s="104"/>
      <c r="N26" s="104"/>
      <c r="O26" s="155"/>
    </row>
    <row r="27" spans="1:16">
      <c r="A27" s="174"/>
      <c r="B27" s="174"/>
      <c r="C27" s="196"/>
      <c r="F27" s="104"/>
      <c r="G27" s="104"/>
      <c r="H27" s="104"/>
      <c r="I27" s="156"/>
      <c r="J27" s="160"/>
      <c r="K27" s="67"/>
      <c r="L27" s="104"/>
      <c r="M27" s="104"/>
      <c r="N27" s="104"/>
      <c r="O27" s="156"/>
    </row>
    <row r="28" spans="1:16">
      <c r="A28" s="174"/>
      <c r="B28" s="174"/>
      <c r="C28" s="196"/>
      <c r="F28" s="104"/>
      <c r="G28" s="104"/>
      <c r="J28" s="160"/>
      <c r="K28" s="67"/>
      <c r="L28" s="104"/>
      <c r="M28" s="104"/>
      <c r="P28" s="97"/>
    </row>
    <row r="29" spans="1:16">
      <c r="A29" s="471"/>
      <c r="B29" s="174"/>
      <c r="C29" s="196"/>
      <c r="F29" s="104"/>
      <c r="G29" s="104"/>
      <c r="H29" s="104"/>
      <c r="I29" s="67"/>
      <c r="J29" s="160"/>
      <c r="K29" s="67"/>
      <c r="L29" s="104"/>
      <c r="M29" s="104"/>
      <c r="N29" s="104"/>
      <c r="O29" s="67"/>
      <c r="P29" s="97"/>
    </row>
    <row r="30" spans="1:16">
      <c r="A30" s="471"/>
      <c r="B30" s="174"/>
      <c r="C30" s="195"/>
      <c r="F30" s="104"/>
      <c r="G30" s="104"/>
      <c r="H30" s="104"/>
      <c r="I30" s="67"/>
      <c r="J30" s="160"/>
      <c r="L30" s="104"/>
      <c r="M30" s="104"/>
      <c r="N30" s="104"/>
      <c r="O30" s="67"/>
      <c r="P30" s="67"/>
    </row>
    <row r="31" spans="1:16">
      <c r="A31" s="471"/>
      <c r="B31" s="174"/>
      <c r="C31" s="162"/>
      <c r="F31" s="104"/>
      <c r="G31" s="510"/>
      <c r="H31" s="510"/>
      <c r="I31" s="156"/>
      <c r="J31" s="212"/>
      <c r="K31" s="67"/>
      <c r="L31" s="104"/>
      <c r="M31" s="104"/>
      <c r="N31" s="104"/>
      <c r="O31" s="157"/>
      <c r="P31" s="67"/>
    </row>
    <row r="32" spans="1:16">
      <c r="A32" s="471"/>
      <c r="B32" s="174"/>
      <c r="C32" s="162"/>
      <c r="F32" s="104"/>
      <c r="G32" s="509"/>
      <c r="H32" s="509"/>
      <c r="I32" s="508"/>
      <c r="J32" s="212"/>
      <c r="K32" s="67"/>
      <c r="L32" s="104"/>
      <c r="M32" s="104"/>
      <c r="N32" s="104"/>
      <c r="O32" s="157"/>
      <c r="P32" s="67"/>
    </row>
    <row r="33" spans="1:22">
      <c r="A33" s="174"/>
      <c r="B33" s="174"/>
      <c r="C33" s="216"/>
      <c r="F33" s="104"/>
      <c r="G33" s="104"/>
      <c r="H33" s="104"/>
      <c r="I33" s="67"/>
      <c r="J33" s="214"/>
      <c r="K33" s="67"/>
      <c r="L33" s="104"/>
      <c r="M33" s="104"/>
      <c r="N33" s="104"/>
      <c r="O33" s="158"/>
      <c r="P33" s="67"/>
    </row>
    <row r="34" spans="1:22">
      <c r="A34" s="217"/>
      <c r="B34" s="217"/>
      <c r="C34" s="162"/>
      <c r="F34" s="159"/>
      <c r="G34" s="104"/>
      <c r="H34" s="104"/>
      <c r="I34" s="67"/>
      <c r="J34" s="215"/>
      <c r="K34" s="67"/>
      <c r="L34" s="104"/>
      <c r="M34" s="104"/>
      <c r="N34" s="104"/>
      <c r="O34" s="158"/>
      <c r="P34" s="67"/>
      <c r="Q34" s="67"/>
      <c r="R34" s="67"/>
      <c r="S34" s="67"/>
      <c r="T34" s="67"/>
      <c r="U34" s="67"/>
      <c r="V34" s="67"/>
    </row>
    <row r="35" spans="1:22">
      <c r="A35" s="629"/>
      <c r="B35" s="629"/>
      <c r="C35" s="162"/>
      <c r="F35" s="104"/>
      <c r="G35" s="104"/>
      <c r="H35" s="104"/>
      <c r="I35" s="67"/>
      <c r="J35" s="214"/>
      <c r="K35" s="67"/>
      <c r="L35" s="104"/>
      <c r="M35" s="104"/>
      <c r="N35" s="104"/>
      <c r="O35" s="158"/>
      <c r="P35" s="67"/>
      <c r="Q35" s="67"/>
      <c r="R35" s="67"/>
      <c r="S35" s="67"/>
      <c r="T35" s="67"/>
      <c r="U35" s="67"/>
      <c r="V35" s="67"/>
    </row>
    <row r="36" spans="1:22">
      <c r="A36" s="375"/>
      <c r="B36" s="375"/>
      <c r="C36" s="162"/>
      <c r="F36" s="104"/>
      <c r="G36" s="104"/>
      <c r="H36" s="104"/>
      <c r="I36" s="67"/>
      <c r="J36" s="214"/>
      <c r="K36" s="67"/>
      <c r="L36" s="104"/>
      <c r="M36" s="104"/>
      <c r="N36" s="104"/>
      <c r="O36" s="67"/>
      <c r="P36" s="67"/>
      <c r="Q36" s="67"/>
      <c r="R36" s="67"/>
      <c r="S36" s="67"/>
      <c r="T36" s="67"/>
      <c r="U36" s="67"/>
      <c r="V36" s="67"/>
    </row>
    <row r="37" spans="1:22">
      <c r="A37" s="375"/>
      <c r="B37" s="375"/>
      <c r="C37" s="162"/>
      <c r="F37" s="104"/>
      <c r="G37" s="104"/>
      <c r="H37" s="104"/>
      <c r="I37" s="67"/>
      <c r="J37" s="214"/>
      <c r="K37" s="67"/>
      <c r="L37" s="104"/>
      <c r="M37" s="104"/>
      <c r="N37" s="104"/>
      <c r="O37" s="67"/>
      <c r="P37" s="67"/>
      <c r="Q37" s="67"/>
      <c r="R37" s="67"/>
      <c r="S37" s="67"/>
      <c r="T37" s="67"/>
      <c r="U37" s="67"/>
      <c r="V37" s="67"/>
    </row>
    <row r="38" spans="1:22" ht="18" customHeight="1">
      <c r="A38" s="90"/>
      <c r="B38" s="90"/>
      <c r="C38" s="90"/>
      <c r="F38" s="104"/>
      <c r="G38" s="104"/>
      <c r="H38" s="104"/>
      <c r="I38" s="67"/>
      <c r="J38" s="214"/>
      <c r="K38" s="67"/>
      <c r="L38" s="104"/>
      <c r="M38" s="104"/>
      <c r="N38" s="104"/>
      <c r="O38" s="67"/>
      <c r="P38" s="67"/>
      <c r="Q38" s="67"/>
      <c r="R38" s="67"/>
      <c r="S38" s="67"/>
      <c r="T38" s="67"/>
      <c r="U38" s="67"/>
      <c r="V38" s="67"/>
    </row>
    <row r="39" spans="1:22" ht="18" customHeight="1">
      <c r="A39" s="151"/>
      <c r="B39" s="151"/>
      <c r="C39" s="151"/>
      <c r="F39" s="104"/>
      <c r="G39" s="104"/>
      <c r="H39" s="104"/>
      <c r="I39" s="67"/>
      <c r="J39" s="214"/>
      <c r="K39" s="67"/>
      <c r="L39" s="104"/>
      <c r="M39" s="104"/>
      <c r="N39" s="104"/>
      <c r="O39" s="67"/>
      <c r="P39" s="67"/>
      <c r="Q39" s="67"/>
      <c r="R39" s="67"/>
      <c r="S39" s="67"/>
      <c r="T39" s="67"/>
      <c r="U39" s="67"/>
      <c r="V39" s="67"/>
    </row>
    <row r="40" spans="1:22">
      <c r="A40" s="90"/>
      <c r="B40" s="74"/>
      <c r="C40" s="74"/>
      <c r="F40" s="104"/>
      <c r="G40" s="104"/>
      <c r="H40" s="104"/>
      <c r="I40" s="67"/>
      <c r="J40" s="214"/>
      <c r="K40" s="67"/>
      <c r="L40" s="104"/>
      <c r="M40" s="104"/>
      <c r="N40" s="104"/>
      <c r="O40" s="67"/>
      <c r="P40" s="67"/>
      <c r="Q40" s="67"/>
      <c r="R40" s="67"/>
      <c r="S40" s="67"/>
      <c r="T40" s="67"/>
      <c r="U40" s="67"/>
      <c r="V40" s="67"/>
    </row>
    <row r="41" spans="1:22">
      <c r="A41" s="90"/>
      <c r="B41" s="74"/>
      <c r="C41" s="74"/>
      <c r="F41" s="104"/>
      <c r="G41" s="104"/>
      <c r="H41" s="104"/>
      <c r="I41" s="67"/>
      <c r="J41" s="214"/>
      <c r="K41" s="67"/>
      <c r="L41" s="104"/>
      <c r="M41" s="104"/>
      <c r="N41" s="104"/>
      <c r="O41" s="67"/>
      <c r="P41" s="67"/>
      <c r="Q41" s="67"/>
      <c r="R41" s="67"/>
      <c r="S41" s="67"/>
      <c r="T41" s="67"/>
      <c r="U41" s="67"/>
      <c r="V41" s="67"/>
    </row>
    <row r="42" spans="1:22">
      <c r="A42" s="90"/>
      <c r="B42" s="74"/>
      <c r="C42" s="74"/>
      <c r="F42" s="104"/>
      <c r="G42" s="104"/>
      <c r="H42" s="104"/>
      <c r="I42" s="67"/>
      <c r="J42" s="214"/>
      <c r="K42" s="67"/>
      <c r="L42" s="104"/>
      <c r="M42" s="104"/>
      <c r="N42" s="104"/>
      <c r="O42" s="67"/>
      <c r="P42" s="67"/>
      <c r="Q42" s="67"/>
      <c r="R42" s="67"/>
      <c r="S42" s="67"/>
      <c r="T42" s="67"/>
      <c r="U42" s="67"/>
      <c r="V42" s="67"/>
    </row>
    <row r="43" spans="1:22">
      <c r="A43" s="90"/>
      <c r="B43" s="74"/>
      <c r="C43" s="74"/>
      <c r="F43" s="104"/>
      <c r="H43" s="104"/>
      <c r="I43" s="67"/>
      <c r="J43" s="214"/>
      <c r="K43" s="67"/>
      <c r="L43" s="104"/>
      <c r="M43" s="104"/>
      <c r="N43" s="104"/>
      <c r="O43" s="67"/>
      <c r="P43" s="67"/>
      <c r="Q43" s="67"/>
      <c r="R43" s="67"/>
      <c r="S43" s="67"/>
      <c r="T43" s="67"/>
      <c r="U43" s="67"/>
      <c r="V43" s="67"/>
    </row>
    <row r="44" spans="1:22" ht="19.25" customHeight="1">
      <c r="A44" s="90"/>
      <c r="B44" s="220"/>
      <c r="C44" s="74"/>
      <c r="H44" s="104"/>
      <c r="I44" s="67"/>
      <c r="J44" s="214"/>
      <c r="K44" s="67"/>
      <c r="L44" s="104"/>
      <c r="M44" s="104"/>
      <c r="N44" s="104"/>
      <c r="O44" s="67"/>
      <c r="P44" s="67"/>
      <c r="Q44" s="67"/>
      <c r="R44" s="67"/>
      <c r="S44" s="67"/>
      <c r="T44" s="67"/>
      <c r="U44" s="67"/>
      <c r="V44" s="67"/>
    </row>
    <row r="45" spans="1:22">
      <c r="A45" s="90"/>
      <c r="B45" s="90"/>
      <c r="C45" s="219"/>
      <c r="H45" s="104"/>
      <c r="I45" s="67"/>
      <c r="J45" s="218"/>
      <c r="N45" s="104"/>
      <c r="O45" s="67"/>
      <c r="P45" s="67"/>
      <c r="Q45" s="67"/>
      <c r="R45" s="67"/>
      <c r="S45" s="67"/>
      <c r="T45" s="67"/>
      <c r="U45" s="67"/>
      <c r="V45" s="67"/>
    </row>
    <row r="46" spans="1:22">
      <c r="A46" s="85"/>
      <c r="B46" s="85"/>
      <c r="C46" s="85"/>
      <c r="H46" s="104"/>
      <c r="I46" s="67"/>
      <c r="J46" s="214"/>
      <c r="N46" s="104"/>
      <c r="O46" s="67"/>
      <c r="P46" s="67"/>
      <c r="Q46" s="67"/>
      <c r="R46" s="67"/>
      <c r="S46" s="67"/>
      <c r="T46" s="67"/>
      <c r="U46" s="67"/>
      <c r="V46" s="67"/>
    </row>
    <row r="47" spans="1:22">
      <c r="A47" s="85"/>
      <c r="B47" s="85"/>
      <c r="C47" s="85"/>
      <c r="J47" s="214"/>
      <c r="P47" s="67"/>
      <c r="Q47" s="67"/>
      <c r="R47" s="67"/>
      <c r="S47" s="67"/>
      <c r="T47" s="67"/>
      <c r="U47" s="67"/>
      <c r="V47" s="67"/>
    </row>
    <row r="48" spans="1:22">
      <c r="A48" s="85"/>
      <c r="B48" s="85"/>
      <c r="C48" s="85"/>
      <c r="J48" s="214"/>
      <c r="P48" s="67"/>
      <c r="Q48" s="67"/>
      <c r="R48" s="67"/>
      <c r="S48" s="67"/>
      <c r="T48" s="67"/>
      <c r="U48" s="67"/>
      <c r="V48" s="67"/>
    </row>
    <row r="49" spans="1:22">
      <c r="A49" s="85"/>
      <c r="B49" s="85"/>
      <c r="C49" s="85"/>
      <c r="J49" s="67"/>
      <c r="Q49" s="67"/>
      <c r="R49" s="67"/>
      <c r="S49" s="67"/>
      <c r="T49" s="67"/>
      <c r="U49" s="67"/>
      <c r="V49" s="67"/>
    </row>
    <row r="50" spans="1:22">
      <c r="A50" s="85"/>
      <c r="B50" s="85"/>
      <c r="C50" s="85"/>
      <c r="J50" s="67"/>
      <c r="Q50" s="67"/>
      <c r="R50" s="67"/>
      <c r="S50" s="67"/>
      <c r="T50" s="67"/>
      <c r="U50" s="67"/>
      <c r="V50" s="67"/>
    </row>
    <row r="51" spans="1:22">
      <c r="A51" s="85"/>
      <c r="B51" s="85"/>
      <c r="C51" s="85"/>
      <c r="J51" s="67"/>
      <c r="Q51" s="67"/>
      <c r="R51" s="67"/>
      <c r="S51" s="67"/>
      <c r="T51" s="67"/>
      <c r="U51" s="67"/>
      <c r="V51" s="67"/>
    </row>
    <row r="52" spans="1:22">
      <c r="A52" s="85"/>
      <c r="B52" s="85"/>
      <c r="C52" s="85"/>
      <c r="Q52" s="67"/>
      <c r="R52" s="67"/>
      <c r="S52" s="67"/>
      <c r="T52" s="67"/>
      <c r="U52" s="67"/>
      <c r="V52" s="67"/>
    </row>
    <row r="53" spans="1:22">
      <c r="A53" s="85"/>
      <c r="B53" s="85"/>
      <c r="C53" s="85"/>
      <c r="Q53" s="67"/>
      <c r="R53" s="67"/>
      <c r="S53" s="67"/>
      <c r="T53" s="67"/>
      <c r="U53" s="67"/>
      <c r="V53" s="67"/>
    </row>
    <row r="54" spans="1:22">
      <c r="A54" s="85"/>
      <c r="B54" s="85"/>
      <c r="C54" s="85"/>
      <c r="Q54" s="67"/>
      <c r="R54" s="67"/>
      <c r="S54" s="67"/>
      <c r="T54" s="67"/>
      <c r="U54" s="67"/>
      <c r="V54" s="67"/>
    </row>
    <row r="55" spans="1:22">
      <c r="A55" s="85"/>
      <c r="B55" s="85"/>
      <c r="C55" s="85"/>
      <c r="Q55" s="67"/>
      <c r="R55" s="67"/>
      <c r="S55" s="67"/>
      <c r="T55" s="67"/>
      <c r="U55" s="67"/>
      <c r="V55" s="67"/>
    </row>
    <row r="56" spans="1:22">
      <c r="A56" s="85"/>
      <c r="B56" s="85"/>
      <c r="C56" s="85"/>
      <c r="Q56" s="67"/>
      <c r="R56" s="67"/>
      <c r="S56" s="67"/>
      <c r="T56" s="67"/>
      <c r="U56" s="67"/>
      <c r="V56" s="67"/>
    </row>
    <row r="57" spans="1:22">
      <c r="A57" s="85"/>
      <c r="B57" s="85"/>
      <c r="C57" s="85"/>
      <c r="Q57" s="67"/>
      <c r="R57" s="67"/>
      <c r="S57" s="67"/>
      <c r="T57" s="67"/>
      <c r="U57" s="67"/>
      <c r="V57" s="67"/>
    </row>
    <row r="58" spans="1:22">
      <c r="A58" s="85"/>
      <c r="B58" s="85"/>
      <c r="C58" s="85"/>
      <c r="Q58" s="67"/>
      <c r="R58" s="67"/>
      <c r="S58" s="67"/>
      <c r="T58" s="67"/>
      <c r="U58" s="67"/>
      <c r="V58" s="67"/>
    </row>
    <row r="59" spans="1:22">
      <c r="A59" s="85"/>
      <c r="B59" s="85"/>
      <c r="C59" s="85"/>
      <c r="Q59" s="67"/>
      <c r="R59" s="67"/>
      <c r="S59" s="67"/>
      <c r="T59" s="67"/>
      <c r="U59" s="67"/>
      <c r="V59" s="67"/>
    </row>
    <row r="60" spans="1:22">
      <c r="A60" s="85"/>
      <c r="B60" s="85"/>
      <c r="C60" s="85"/>
      <c r="Q60" s="67"/>
      <c r="R60" s="67"/>
      <c r="S60" s="67"/>
      <c r="T60" s="67"/>
      <c r="U60" s="67"/>
      <c r="V60" s="67"/>
    </row>
    <row r="61" spans="1:22">
      <c r="A61" s="85"/>
      <c r="B61" s="85"/>
      <c r="C61" s="85"/>
      <c r="Q61" s="67"/>
      <c r="R61" s="67"/>
      <c r="S61" s="67"/>
      <c r="T61" s="67"/>
      <c r="U61" s="67"/>
      <c r="V61" s="67"/>
    </row>
    <row r="62" spans="1:22">
      <c r="A62" s="85"/>
      <c r="B62" s="85"/>
      <c r="C62" s="85"/>
      <c r="Q62" s="67"/>
      <c r="R62" s="67"/>
      <c r="S62" s="67"/>
      <c r="T62" s="67"/>
      <c r="U62" s="67"/>
      <c r="V62" s="67"/>
    </row>
    <row r="63" spans="1:22" ht="18" customHeight="1">
      <c r="A63" s="85"/>
      <c r="B63" s="85"/>
      <c r="C63" s="85"/>
      <c r="Q63" s="67"/>
      <c r="R63" s="67"/>
      <c r="S63" s="67"/>
      <c r="T63" s="67"/>
      <c r="U63" s="67"/>
      <c r="V63" s="67"/>
    </row>
  </sheetData>
  <mergeCells count="12">
    <mergeCell ref="A2:C2"/>
    <mergeCell ref="E2:I2"/>
    <mergeCell ref="K2:O2"/>
    <mergeCell ref="K5:L5"/>
    <mergeCell ref="E5:F5"/>
    <mergeCell ref="A35:B35"/>
    <mergeCell ref="E6:F6"/>
    <mergeCell ref="E7:F7"/>
    <mergeCell ref="E8:F8"/>
    <mergeCell ref="K7:L7"/>
    <mergeCell ref="K6:L6"/>
    <mergeCell ref="K8:L8"/>
  </mergeCells>
  <pageMargins left="0.7" right="0.7" top="0.75" bottom="0.75" header="0.3" footer="0.3"/>
  <pageSetup scale="72" orientation="landscape" r:id="rId1"/>
  <ignoredErrors>
    <ignoredError sqref="I21 O21 H15 E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V42"/>
  <sheetViews>
    <sheetView topLeftCell="B1" zoomScale="90" zoomScaleNormal="90" workbookViewId="0">
      <selection activeCell="J35" sqref="J35"/>
    </sheetView>
  </sheetViews>
  <sheetFormatPr defaultColWidth="8.90625" defaultRowHeight="14.5"/>
  <cols>
    <col min="1" max="1" width="36.54296875" style="82" customWidth="1"/>
    <col min="2" max="2" width="32.08984375" style="82" customWidth="1"/>
    <col min="3" max="3" width="15.453125" style="92" customWidth="1"/>
    <col min="4" max="4" width="10" style="82" customWidth="1"/>
    <col min="5" max="5" width="25.90625" style="82" customWidth="1"/>
    <col min="6" max="6" width="5.81640625" style="92" customWidth="1"/>
    <col min="7" max="7" width="12.54296875" style="92" customWidth="1"/>
    <col min="8" max="8" width="11.08984375" style="92" customWidth="1"/>
    <col min="9" max="9" width="12.36328125" style="82" bestFit="1" customWidth="1"/>
    <col min="10" max="10" width="2.90625" style="82" customWidth="1"/>
    <col min="11" max="11" width="24.54296875" style="82" customWidth="1"/>
    <col min="12" max="12" width="11" style="92" customWidth="1"/>
    <col min="13" max="14" width="11.54296875" style="92" customWidth="1"/>
    <col min="15" max="15" width="12.08984375" style="82" customWidth="1"/>
    <col min="16" max="16" width="4.08984375" style="82" customWidth="1"/>
    <col min="17" max="17" width="27.453125" style="82" customWidth="1"/>
    <col min="18" max="18" width="9.54296875" style="92" customWidth="1"/>
    <col min="19" max="20" width="11.54296875" style="92" customWidth="1"/>
    <col min="21" max="21" width="11.54296875" style="82" customWidth="1"/>
    <col min="22" max="22" width="12.54296875" style="82" customWidth="1"/>
    <col min="23" max="24" width="9.08984375" style="82" customWidth="1"/>
    <col min="25" max="16384" width="8.90625" style="82"/>
  </cols>
  <sheetData>
    <row r="1" spans="1:21" ht="15" thickBot="1">
      <c r="A1" s="90"/>
      <c r="B1" s="90"/>
      <c r="C1" s="74"/>
    </row>
    <row r="2" spans="1:21" ht="16" thickBot="1">
      <c r="A2" s="636" t="s">
        <v>277</v>
      </c>
      <c r="B2" s="637"/>
      <c r="C2" s="637"/>
      <c r="E2" s="647" t="s">
        <v>52</v>
      </c>
      <c r="F2" s="648"/>
      <c r="G2" s="648"/>
      <c r="H2" s="648"/>
      <c r="I2" s="649"/>
      <c r="J2" s="67"/>
      <c r="K2" s="647" t="s">
        <v>52</v>
      </c>
      <c r="L2" s="648"/>
      <c r="M2" s="648"/>
      <c r="N2" s="648"/>
      <c r="O2" s="649"/>
      <c r="P2" s="67"/>
      <c r="Q2" s="650" t="s">
        <v>53</v>
      </c>
      <c r="R2" s="651"/>
      <c r="S2" s="651"/>
      <c r="T2" s="651"/>
      <c r="U2" s="652"/>
    </row>
    <row r="3" spans="1:21" ht="16" thickBot="1">
      <c r="A3" s="105"/>
      <c r="B3" s="93"/>
      <c r="C3" s="94" t="s">
        <v>263</v>
      </c>
      <c r="E3" s="653" t="s">
        <v>0</v>
      </c>
      <c r="F3" s="654"/>
      <c r="G3" s="654"/>
      <c r="H3" s="654"/>
      <c r="I3" s="655"/>
      <c r="J3" s="67"/>
      <c r="K3" s="656" t="s">
        <v>54</v>
      </c>
      <c r="L3" s="657"/>
      <c r="M3" s="657"/>
      <c r="N3" s="657"/>
      <c r="O3" s="658"/>
      <c r="P3" s="67"/>
      <c r="Q3" s="653" t="s">
        <v>55</v>
      </c>
      <c r="R3" s="654"/>
      <c r="S3" s="654"/>
      <c r="T3" s="654"/>
      <c r="U3" s="655"/>
    </row>
    <row r="4" spans="1:21" ht="15.5">
      <c r="A4" s="472" t="str">
        <f>'4624-Emergency Shelters'!A4</f>
        <v>Specialty Site Supervisor</v>
      </c>
      <c r="B4" s="399" t="s">
        <v>274</v>
      </c>
      <c r="C4" s="400">
        <f>'4624-Emergency Shelters'!C4</f>
        <v>54412.800000000003</v>
      </c>
      <c r="D4" s="67"/>
      <c r="E4" s="221" t="s">
        <v>19</v>
      </c>
      <c r="F4" s="222" t="s">
        <v>20</v>
      </c>
      <c r="G4" s="223" t="s">
        <v>21</v>
      </c>
      <c r="H4" s="224">
        <v>365</v>
      </c>
      <c r="I4" s="225">
        <v>2920</v>
      </c>
      <c r="J4" s="67"/>
      <c r="K4" s="221" t="s">
        <v>19</v>
      </c>
      <c r="L4" s="222" t="s">
        <v>20</v>
      </c>
      <c r="M4" s="223" t="s">
        <v>21</v>
      </c>
      <c r="N4" s="224">
        <v>365</v>
      </c>
      <c r="O4" s="225">
        <v>2920</v>
      </c>
      <c r="P4" s="67"/>
      <c r="Q4" s="221" t="s">
        <v>19</v>
      </c>
      <c r="R4" s="222" t="s">
        <v>20</v>
      </c>
      <c r="S4" s="223" t="s">
        <v>21</v>
      </c>
      <c r="T4" s="224">
        <v>365</v>
      </c>
      <c r="U4" s="225">
        <v>2920</v>
      </c>
    </row>
    <row r="5" spans="1:21" ht="15.5">
      <c r="A5" s="472" t="s">
        <v>61</v>
      </c>
      <c r="B5" s="399" t="s">
        <v>274</v>
      </c>
      <c r="C5" s="400">
        <f>'M2020 BLS  SALARY CHART'!C8</f>
        <v>45210.880000000005</v>
      </c>
      <c r="D5" s="67"/>
      <c r="E5" s="221"/>
      <c r="F5" s="226">
        <v>8</v>
      </c>
      <c r="G5" s="223"/>
      <c r="H5" s="224"/>
      <c r="I5" s="225"/>
      <c r="J5" s="67"/>
      <c r="K5" s="221"/>
      <c r="L5" s="226">
        <v>8</v>
      </c>
      <c r="M5" s="223"/>
      <c r="N5" s="224"/>
      <c r="O5" s="225"/>
      <c r="P5" s="67"/>
      <c r="Q5" s="221"/>
      <c r="R5" s="226">
        <v>8</v>
      </c>
      <c r="S5" s="223"/>
      <c r="T5" s="224"/>
      <c r="U5" s="225"/>
    </row>
    <row r="6" spans="1:21" ht="30" customHeight="1">
      <c r="A6" s="472" t="s">
        <v>27</v>
      </c>
      <c r="B6" s="399" t="s">
        <v>274</v>
      </c>
      <c r="C6" s="400">
        <f>'M2020 BLS  SALARY CHART'!C6</f>
        <v>34927.359999999993</v>
      </c>
      <c r="D6" s="67"/>
      <c r="E6" s="227"/>
      <c r="F6" s="228"/>
      <c r="G6" s="229" t="s">
        <v>6</v>
      </c>
      <c r="H6" s="230" t="s">
        <v>25</v>
      </c>
      <c r="I6" s="231" t="s">
        <v>26</v>
      </c>
      <c r="J6" s="84"/>
      <c r="K6" s="227"/>
      <c r="L6" s="228"/>
      <c r="M6" s="229" t="s">
        <v>6</v>
      </c>
      <c r="N6" s="230" t="s">
        <v>25</v>
      </c>
      <c r="O6" s="231" t="s">
        <v>26</v>
      </c>
      <c r="P6" s="84"/>
      <c r="Q6" s="227"/>
      <c r="R6" s="228" t="s">
        <v>23</v>
      </c>
      <c r="S6" s="229" t="s">
        <v>6</v>
      </c>
      <c r="T6" s="230" t="s">
        <v>25</v>
      </c>
      <c r="U6" s="231" t="s">
        <v>26</v>
      </c>
    </row>
    <row r="7" spans="1:21" ht="15.5">
      <c r="A7" s="399" t="s">
        <v>275</v>
      </c>
      <c r="B7" s="399" t="s">
        <v>274</v>
      </c>
      <c r="C7" s="400">
        <f>C6</f>
        <v>34927.359999999993</v>
      </c>
      <c r="D7" s="67"/>
      <c r="E7" s="232" t="str">
        <f>A4</f>
        <v>Specialty Site Supervisor</v>
      </c>
      <c r="F7" s="478"/>
      <c r="G7" s="234">
        <f>C4</f>
        <v>54412.800000000003</v>
      </c>
      <c r="H7" s="235">
        <v>0.5</v>
      </c>
      <c r="I7" s="236">
        <f>G7*H7</f>
        <v>27206.400000000001</v>
      </c>
      <c r="J7" s="67"/>
      <c r="K7" s="232" t="str">
        <f>E7</f>
        <v>Specialty Site Supervisor</v>
      </c>
      <c r="L7" s="233"/>
      <c r="M7" s="234">
        <f>G7</f>
        <v>54412.800000000003</v>
      </c>
      <c r="N7" s="235">
        <v>0.4975</v>
      </c>
      <c r="O7" s="236">
        <f>M7*N7</f>
        <v>27070.368000000002</v>
      </c>
      <c r="P7" s="67"/>
      <c r="Q7" s="232" t="str">
        <f>K7</f>
        <v>Specialty Site Supervisor</v>
      </c>
      <c r="R7" s="479"/>
      <c r="S7" s="234">
        <f>M7</f>
        <v>54412.800000000003</v>
      </c>
      <c r="T7" s="235">
        <v>0.19750000000000001</v>
      </c>
      <c r="U7" s="236">
        <f>S7*T7</f>
        <v>10746.528</v>
      </c>
    </row>
    <row r="8" spans="1:21" ht="15.5">
      <c r="A8" s="87" t="s">
        <v>32</v>
      </c>
      <c r="B8" s="89"/>
      <c r="C8" s="140"/>
      <c r="D8" s="67"/>
      <c r="E8" s="237" t="str">
        <f>A5</f>
        <v>Direct Care III</v>
      </c>
      <c r="F8" s="478"/>
      <c r="G8" s="234">
        <f>C5</f>
        <v>45210.880000000005</v>
      </c>
      <c r="H8" s="235">
        <v>2.2149999999999999</v>
      </c>
      <c r="I8" s="236">
        <f t="shared" ref="I8:I9" si="0">G8*H8</f>
        <v>100142.0992</v>
      </c>
      <c r="J8" s="67"/>
      <c r="K8" s="232" t="str">
        <f t="shared" ref="K8:K9" si="1">E8</f>
        <v>Direct Care III</v>
      </c>
      <c r="L8" s="233"/>
      <c r="M8" s="234">
        <f t="shared" ref="M8:M9" si="2">G8</f>
        <v>45210.880000000005</v>
      </c>
      <c r="N8" s="235">
        <v>2.2174999999999998</v>
      </c>
      <c r="O8" s="236">
        <f t="shared" ref="O8:O9" si="3">M8*N8</f>
        <v>100255.12640000001</v>
      </c>
      <c r="P8" s="67"/>
      <c r="Q8" s="232" t="str">
        <f t="shared" ref="Q8:Q9" si="4">K8</f>
        <v>Direct Care III</v>
      </c>
      <c r="R8" s="480"/>
      <c r="S8" s="234">
        <f t="shared" ref="S8:S9" si="5">M8</f>
        <v>45210.880000000005</v>
      </c>
      <c r="T8" s="235">
        <v>0.69750000000000001</v>
      </c>
      <c r="U8" s="236">
        <f t="shared" ref="U8:U9" si="6">S8*T8</f>
        <v>31534.588800000005</v>
      </c>
    </row>
    <row r="9" spans="1:21" ht="15.5">
      <c r="A9" s="473" t="s">
        <v>12</v>
      </c>
      <c r="B9" s="401" t="s">
        <v>273</v>
      </c>
      <c r="C9" s="402">
        <f>'M2020 BLS  SALARY CHART'!C39</f>
        <v>0.2422</v>
      </c>
      <c r="D9" s="67"/>
      <c r="E9" s="237" t="str">
        <f>A6</f>
        <v>Direct Care</v>
      </c>
      <c r="F9" s="478"/>
      <c r="G9" s="234">
        <f>C6</f>
        <v>34927.359999999993</v>
      </c>
      <c r="H9" s="235">
        <v>0.2</v>
      </c>
      <c r="I9" s="236">
        <f t="shared" si="0"/>
        <v>6985.4719999999988</v>
      </c>
      <c r="J9" s="67"/>
      <c r="K9" s="232" t="str">
        <f t="shared" si="1"/>
        <v>Direct Care</v>
      </c>
      <c r="L9" s="233"/>
      <c r="M9" s="234">
        <f t="shared" si="2"/>
        <v>34927.359999999993</v>
      </c>
      <c r="N9" s="235">
        <v>0.2</v>
      </c>
      <c r="O9" s="236">
        <f t="shared" si="3"/>
        <v>6985.4719999999988</v>
      </c>
      <c r="P9" s="67"/>
      <c r="Q9" s="232" t="str">
        <f t="shared" si="4"/>
        <v>Direct Care</v>
      </c>
      <c r="R9" s="480"/>
      <c r="S9" s="234">
        <f t="shared" si="5"/>
        <v>34927.359999999993</v>
      </c>
      <c r="T9" s="235">
        <v>1</v>
      </c>
      <c r="U9" s="236">
        <f t="shared" si="6"/>
        <v>34927.359999999993</v>
      </c>
    </row>
    <row r="10" spans="1:21" ht="15.5">
      <c r="A10" s="473" t="s">
        <v>301</v>
      </c>
      <c r="B10" s="401" t="s">
        <v>266</v>
      </c>
      <c r="C10" s="403">
        <f>'FY20 UFR Data'!Q30</f>
        <v>7.3505968688845398</v>
      </c>
      <c r="D10" s="67"/>
      <c r="E10" s="237"/>
      <c r="F10" s="479"/>
      <c r="G10" s="234"/>
      <c r="H10" s="235"/>
      <c r="I10" s="236"/>
      <c r="J10" s="67"/>
      <c r="K10" s="232"/>
      <c r="L10" s="233"/>
      <c r="M10" s="234"/>
      <c r="N10" s="235"/>
      <c r="O10" s="236"/>
      <c r="P10" s="67"/>
      <c r="Q10" s="232"/>
      <c r="R10" s="480"/>
      <c r="S10" s="234"/>
      <c r="T10" s="235"/>
      <c r="U10" s="236"/>
    </row>
    <row r="11" spans="1:21" ht="15.5">
      <c r="A11" s="473" t="str">
        <f>'4624-Emergency Shelters'!A11</f>
        <v>Occupancy (per unit) Lower Facility</v>
      </c>
      <c r="B11" s="401" t="s">
        <v>276</v>
      </c>
      <c r="C11" s="403">
        <f>C10*(30%)</f>
        <v>2.2051790606653618</v>
      </c>
      <c r="D11" s="67"/>
      <c r="E11" s="238" t="s">
        <v>29</v>
      </c>
      <c r="F11" s="239"/>
      <c r="G11" s="240"/>
      <c r="H11" s="241">
        <f>SUM(H7:H10)</f>
        <v>2.915</v>
      </c>
      <c r="I11" s="242">
        <f>SUM(I7:I10)</f>
        <v>134333.9712</v>
      </c>
      <c r="J11" s="67"/>
      <c r="K11" s="238" t="s">
        <v>29</v>
      </c>
      <c r="L11" s="239"/>
      <c r="M11" s="240"/>
      <c r="N11" s="241">
        <f>SUM(N7:N9)</f>
        <v>2.915</v>
      </c>
      <c r="O11" s="242">
        <f>SUM(O7:O9)</f>
        <v>134310.9664</v>
      </c>
      <c r="P11" s="67"/>
      <c r="Q11" s="238" t="s">
        <v>29</v>
      </c>
      <c r="R11" s="239"/>
      <c r="S11" s="240"/>
      <c r="T11" s="241">
        <f>SUM(T7:T9)</f>
        <v>1.895</v>
      </c>
      <c r="U11" s="242">
        <f>SUM(U7:U9)</f>
        <v>77208.476800000004</v>
      </c>
    </row>
    <row r="12" spans="1:21" ht="15.5">
      <c r="A12" s="473" t="s">
        <v>316</v>
      </c>
      <c r="B12" s="401" t="s">
        <v>303</v>
      </c>
      <c r="C12" s="403">
        <v>25.67</v>
      </c>
      <c r="D12" s="67"/>
      <c r="E12" s="243"/>
      <c r="F12" s="226"/>
      <c r="G12" s="223"/>
      <c r="H12" s="244"/>
      <c r="I12" s="245"/>
      <c r="J12" s="67"/>
      <c r="K12" s="243"/>
      <c r="L12" s="226"/>
      <c r="M12" s="223"/>
      <c r="N12" s="244"/>
      <c r="O12" s="245"/>
      <c r="P12" s="67"/>
      <c r="Q12" s="243"/>
      <c r="R12" s="226"/>
      <c r="S12" s="223"/>
      <c r="T12" s="244"/>
      <c r="U12" s="245"/>
    </row>
    <row r="13" spans="1:21" ht="15.5">
      <c r="A13" s="473" t="str">
        <f>'4624-Emergency Shelters'!A12</f>
        <v>Staff Training (per  unit)</v>
      </c>
      <c r="B13" s="401" t="s">
        <v>266</v>
      </c>
      <c r="C13" s="404">
        <f>'FY20 UFR Data'!T30</f>
        <v>0.11189941291585126</v>
      </c>
      <c r="D13" s="67"/>
      <c r="E13" s="246" t="s">
        <v>12</v>
      </c>
      <c r="F13" s="247"/>
      <c r="G13" s="248">
        <f>C9</f>
        <v>0.2422</v>
      </c>
      <c r="H13" s="249"/>
      <c r="I13" s="236">
        <f>G13*I11</f>
        <v>32535.687824640001</v>
      </c>
      <c r="J13" s="67"/>
      <c r="K13" s="246" t="s">
        <v>12</v>
      </c>
      <c r="L13" s="247"/>
      <c r="M13" s="248">
        <f>G13</f>
        <v>0.2422</v>
      </c>
      <c r="N13" s="249"/>
      <c r="O13" s="236">
        <f>M13*O11</f>
        <v>32530.11606208</v>
      </c>
      <c r="P13" s="67"/>
      <c r="Q13" s="246" t="s">
        <v>12</v>
      </c>
      <c r="R13" s="247"/>
      <c r="S13" s="248">
        <f>G13</f>
        <v>0.2422</v>
      </c>
      <c r="T13" s="249"/>
      <c r="U13" s="236">
        <f>S13*U11</f>
        <v>18699.893080960002</v>
      </c>
    </row>
    <row r="14" spans="1:21" ht="16" thickBot="1">
      <c r="A14" s="473" t="s">
        <v>269</v>
      </c>
      <c r="B14" s="401" t="s">
        <v>266</v>
      </c>
      <c r="C14" s="404">
        <f>'FY20 UFR Data'!N30</f>
        <v>18.821435616438357</v>
      </c>
      <c r="D14" s="67"/>
      <c r="E14" s="250" t="s">
        <v>31</v>
      </c>
      <c r="F14" s="251"/>
      <c r="G14" s="252"/>
      <c r="H14" s="253"/>
      <c r="I14" s="254">
        <f>SUM(I11:I13)</f>
        <v>166869.65902463999</v>
      </c>
      <c r="J14" s="67"/>
      <c r="K14" s="250" t="s">
        <v>31</v>
      </c>
      <c r="L14" s="251"/>
      <c r="M14" s="252"/>
      <c r="N14" s="253"/>
      <c r="O14" s="254">
        <f>SUM(O11:O13)</f>
        <v>166841.08246208</v>
      </c>
      <c r="P14" s="67"/>
      <c r="Q14" s="250" t="s">
        <v>31</v>
      </c>
      <c r="R14" s="251"/>
      <c r="S14" s="252"/>
      <c r="T14" s="253"/>
      <c r="U14" s="254">
        <f>SUM(U11:U13)</f>
        <v>95908.369880960003</v>
      </c>
    </row>
    <row r="15" spans="1:21" ht="15.5">
      <c r="A15" s="473" t="s">
        <v>38</v>
      </c>
      <c r="B15" s="401" t="s">
        <v>272</v>
      </c>
      <c r="C15" s="402">
        <f>'M2020 BLS  SALARY CHART'!C43</f>
        <v>0.12</v>
      </c>
      <c r="D15" s="67"/>
      <c r="E15" s="246"/>
      <c r="F15" s="247"/>
      <c r="G15" s="255"/>
      <c r="H15" s="235"/>
      <c r="I15" s="245"/>
      <c r="J15" s="67"/>
      <c r="K15" s="246"/>
      <c r="L15" s="247"/>
      <c r="M15" s="255"/>
      <c r="N15" s="235"/>
      <c r="O15" s="245"/>
      <c r="P15" s="67"/>
      <c r="Q15" s="246"/>
      <c r="R15" s="247"/>
      <c r="S15" s="255"/>
      <c r="T15" s="235"/>
      <c r="U15" s="245"/>
    </row>
    <row r="16" spans="1:21" ht="15.5">
      <c r="A16" s="474" t="s">
        <v>278</v>
      </c>
      <c r="B16" s="407"/>
      <c r="C16" s="406">
        <v>0.98</v>
      </c>
      <c r="D16" s="67"/>
      <c r="E16" s="243" t="s">
        <v>32</v>
      </c>
      <c r="F16" s="226"/>
      <c r="G16" s="223"/>
      <c r="H16" s="224" t="s">
        <v>33</v>
      </c>
      <c r="I16" s="245"/>
      <c r="J16" s="67"/>
      <c r="K16" s="243" t="s">
        <v>32</v>
      </c>
      <c r="L16" s="226"/>
      <c r="M16" s="223"/>
      <c r="N16" s="224" t="s">
        <v>33</v>
      </c>
      <c r="O16" s="245"/>
      <c r="P16" s="67"/>
      <c r="Q16" s="243" t="s">
        <v>32</v>
      </c>
      <c r="R16" s="226"/>
      <c r="S16" s="223"/>
      <c r="T16" s="224" t="s">
        <v>33</v>
      </c>
      <c r="U16" s="245"/>
    </row>
    <row r="17" spans="1:22" ht="15.5">
      <c r="A17" s="474" t="s">
        <v>14</v>
      </c>
      <c r="B17" s="407"/>
      <c r="C17" s="408">
        <f>'Fall CAF 2021'!CD24</f>
        <v>2.3077627802923752E-2</v>
      </c>
      <c r="D17" s="67"/>
      <c r="E17" s="246" t="str">
        <f>A13</f>
        <v>Staff Training (per  unit)</v>
      </c>
      <c r="F17" s="226"/>
      <c r="G17" s="223"/>
      <c r="H17" s="235">
        <f>C13</f>
        <v>0.11189941291585126</v>
      </c>
      <c r="I17" s="236">
        <f>H17*I4</f>
        <v>326.7462857142857</v>
      </c>
      <c r="J17" s="67"/>
      <c r="K17" s="246" t="str">
        <f>E17</f>
        <v>Staff Training (per  unit)</v>
      </c>
      <c r="L17" s="247"/>
      <c r="M17" s="234"/>
      <c r="N17" s="256">
        <f>C13</f>
        <v>0.11189941291585126</v>
      </c>
      <c r="O17" s="236">
        <f>N17*O4</f>
        <v>326.7462857142857</v>
      </c>
      <c r="P17" s="67"/>
      <c r="Q17" s="246" t="str">
        <f>K17</f>
        <v>Staff Training (per  unit)</v>
      </c>
      <c r="R17" s="226"/>
      <c r="S17" s="223"/>
      <c r="T17" s="256">
        <f>N17</f>
        <v>0.11189941291585126</v>
      </c>
      <c r="U17" s="236">
        <f>T17*U4</f>
        <v>326.7462857142857</v>
      </c>
    </row>
    <row r="18" spans="1:22" ht="15" thickBot="1">
      <c r="A18" s="475"/>
      <c r="B18" s="85"/>
      <c r="C18" s="371"/>
      <c r="D18" s="67"/>
      <c r="E18" s="246" t="str">
        <f>A14</f>
        <v xml:space="preserve">All other expenses </v>
      </c>
      <c r="F18" s="226"/>
      <c r="G18" s="223"/>
      <c r="H18" s="256">
        <f>C14</f>
        <v>18.821435616438357</v>
      </c>
      <c r="I18" s="236">
        <f>H18*I4</f>
        <v>54958.592000000004</v>
      </c>
      <c r="J18" s="67"/>
      <c r="K18" s="246" t="str">
        <f>E18</f>
        <v xml:space="preserve">All other expenses </v>
      </c>
      <c r="L18" s="247"/>
      <c r="M18" s="255"/>
      <c r="N18" s="256">
        <f>C14</f>
        <v>18.821435616438357</v>
      </c>
      <c r="O18" s="236">
        <f>O4*N18</f>
        <v>54958.592000000004</v>
      </c>
      <c r="P18" s="67"/>
      <c r="Q18" s="246" t="str">
        <f>K18</f>
        <v xml:space="preserve">All other expenses </v>
      </c>
      <c r="R18" s="247"/>
      <c r="S18" s="255"/>
      <c r="T18" s="256">
        <f>N18</f>
        <v>18.821435616438357</v>
      </c>
      <c r="U18" s="236">
        <f>$U$4*T18</f>
        <v>54958.592000000004</v>
      </c>
    </row>
    <row r="19" spans="1:22" ht="15.5">
      <c r="A19" s="136" t="s">
        <v>43</v>
      </c>
      <c r="B19" s="137" t="s">
        <v>44</v>
      </c>
      <c r="C19" s="138" t="s">
        <v>45</v>
      </c>
      <c r="D19" s="67"/>
      <c r="E19" s="246" t="str">
        <f>A10</f>
        <v>Occupancy (Per unit)</v>
      </c>
      <c r="F19" s="247"/>
      <c r="G19" s="255"/>
      <c r="H19" s="256">
        <f>C10</f>
        <v>7.3505968688845398</v>
      </c>
      <c r="I19" s="236">
        <f>H19*I4</f>
        <v>21463.742857142857</v>
      </c>
      <c r="J19" s="67"/>
      <c r="K19" s="246" t="str">
        <f>A11</f>
        <v>Occupancy (per unit) Lower Facility</v>
      </c>
      <c r="L19" s="247"/>
      <c r="M19" s="255"/>
      <c r="N19" s="256">
        <f>C11</f>
        <v>2.2051790606653618</v>
      </c>
      <c r="O19" s="236">
        <f>O4*N19</f>
        <v>6439.1228571428564</v>
      </c>
      <c r="P19" s="67"/>
      <c r="Q19" s="246" t="str">
        <f>A12</f>
        <v>Occupancy (office space per sq ft)</v>
      </c>
      <c r="R19" s="247"/>
      <c r="S19" s="255"/>
      <c r="T19" s="256">
        <f>C12</f>
        <v>25.67</v>
      </c>
      <c r="U19" s="236">
        <f>T19*Sheet1!G10</f>
        <v>4512.786000000001</v>
      </c>
    </row>
    <row r="20" spans="1:22" ht="15.5">
      <c r="A20" s="139" t="s">
        <v>46</v>
      </c>
      <c r="B20" s="140">
        <v>15</v>
      </c>
      <c r="C20" s="50">
        <f>B20*8</f>
        <v>120</v>
      </c>
      <c r="D20" s="67"/>
      <c r="E20" s="246"/>
      <c r="F20" s="247"/>
      <c r="G20" s="255"/>
      <c r="H20" s="244"/>
      <c r="I20" s="257">
        <f>SUM(I17:I19)</f>
        <v>76749.081142857147</v>
      </c>
      <c r="J20" s="67"/>
      <c r="K20" s="246"/>
      <c r="L20" s="247"/>
      <c r="M20" s="255"/>
      <c r="N20" s="244"/>
      <c r="O20" s="257">
        <f>SUM(O17:O19)</f>
        <v>61724.461142857152</v>
      </c>
      <c r="P20" s="67"/>
      <c r="Q20" s="246"/>
      <c r="R20" s="247"/>
      <c r="S20" s="255"/>
      <c r="T20" s="244"/>
      <c r="U20" s="257">
        <f>SUM(U17:U19)</f>
        <v>59798.124285714293</v>
      </c>
    </row>
    <row r="21" spans="1:22" ht="15.5">
      <c r="A21" s="139" t="s">
        <v>47</v>
      </c>
      <c r="B21" s="140">
        <v>8</v>
      </c>
      <c r="C21" s="50">
        <f t="shared" ref="C21:C23" si="7">B21*8</f>
        <v>64</v>
      </c>
      <c r="D21" s="67"/>
      <c r="E21" s="246"/>
      <c r="F21" s="247"/>
      <c r="G21" s="255"/>
      <c r="H21" s="259"/>
      <c r="I21" s="236"/>
      <c r="J21" s="67"/>
      <c r="K21" s="246"/>
      <c r="L21" s="247"/>
      <c r="M21" s="255"/>
      <c r="N21" s="259"/>
      <c r="O21" s="236"/>
      <c r="P21" s="67"/>
      <c r="Q21" s="246"/>
      <c r="R21" s="247"/>
      <c r="S21" s="255"/>
      <c r="T21" s="259"/>
      <c r="U21" s="236"/>
    </row>
    <row r="22" spans="1:22" ht="16" thickBot="1">
      <c r="A22" s="139" t="s">
        <v>48</v>
      </c>
      <c r="B22" s="140">
        <v>10</v>
      </c>
      <c r="C22" s="50">
        <f t="shared" si="7"/>
        <v>80</v>
      </c>
      <c r="D22" s="67"/>
      <c r="E22" s="250" t="s">
        <v>37</v>
      </c>
      <c r="F22" s="260"/>
      <c r="G22" s="261"/>
      <c r="H22" s="262"/>
      <c r="I22" s="254">
        <f>I14+I20</f>
        <v>243618.74016749713</v>
      </c>
      <c r="J22" s="67"/>
      <c r="K22" s="250" t="s">
        <v>37</v>
      </c>
      <c r="L22" s="260"/>
      <c r="M22" s="261"/>
      <c r="N22" s="262"/>
      <c r="O22" s="254">
        <f>O14+O20</f>
        <v>228565.54360493715</v>
      </c>
      <c r="P22" s="67"/>
      <c r="Q22" s="250" t="s">
        <v>37</v>
      </c>
      <c r="R22" s="260"/>
      <c r="S22" s="261"/>
      <c r="T22" s="262"/>
      <c r="U22" s="254">
        <f>U14+U20</f>
        <v>155706.4941666743</v>
      </c>
    </row>
    <row r="23" spans="1:22" ht="15.5">
      <c r="A23" s="141" t="s">
        <v>49</v>
      </c>
      <c r="B23" s="142">
        <v>4.4000000000000004</v>
      </c>
      <c r="C23" s="143">
        <f t="shared" si="7"/>
        <v>35.200000000000003</v>
      </c>
      <c r="D23" s="67"/>
      <c r="E23" s="243"/>
      <c r="F23" s="226"/>
      <c r="G23" s="263"/>
      <c r="H23" s="244"/>
      <c r="I23" s="245"/>
      <c r="J23" s="67"/>
      <c r="K23" s="243"/>
      <c r="L23" s="226"/>
      <c r="M23" s="263"/>
      <c r="N23" s="244"/>
      <c r="O23" s="245"/>
      <c r="P23" s="67"/>
      <c r="Q23" s="243"/>
      <c r="R23" s="226"/>
      <c r="S23" s="263"/>
      <c r="T23" s="244"/>
      <c r="U23" s="245"/>
    </row>
    <row r="24" spans="1:22" ht="15.5">
      <c r="A24" s="139"/>
      <c r="B24" s="144" t="s">
        <v>50</v>
      </c>
      <c r="C24" s="50">
        <f>SUM(C20:C23)</f>
        <v>299.2</v>
      </c>
      <c r="D24" s="67"/>
      <c r="E24" s="246" t="s">
        <v>38</v>
      </c>
      <c r="F24" s="247"/>
      <c r="G24" s="248">
        <f>C15</f>
        <v>0.12</v>
      </c>
      <c r="H24" s="235"/>
      <c r="I24" s="236">
        <f>I22*G24</f>
        <v>29234.248820099656</v>
      </c>
      <c r="J24" s="67"/>
      <c r="K24" s="246" t="s">
        <v>38</v>
      </c>
      <c r="L24" s="247"/>
      <c r="M24" s="248">
        <f>G24</f>
        <v>0.12</v>
      </c>
      <c r="N24" s="235"/>
      <c r="O24" s="236">
        <f>O22*M24</f>
        <v>27427.865232592456</v>
      </c>
      <c r="P24" s="67"/>
      <c r="Q24" s="246" t="s">
        <v>38</v>
      </c>
      <c r="R24" s="247"/>
      <c r="S24" s="248">
        <f>M24</f>
        <v>0.12</v>
      </c>
      <c r="T24" s="235"/>
      <c r="U24" s="236">
        <f>U22*S24</f>
        <v>18684.779300000915</v>
      </c>
    </row>
    <row r="25" spans="1:22" ht="16" thickBot="1">
      <c r="A25" s="145"/>
      <c r="B25" s="146" t="s">
        <v>51</v>
      </c>
      <c r="C25" s="147">
        <f>C24/(52*40)</f>
        <v>0.14384615384615385</v>
      </c>
      <c r="D25" s="67"/>
      <c r="E25" s="250" t="s">
        <v>39</v>
      </c>
      <c r="F25" s="260"/>
      <c r="G25" s="264"/>
      <c r="H25" s="262"/>
      <c r="I25" s="265">
        <f>SUM(I22:I24)</f>
        <v>272852.98898759676</v>
      </c>
      <c r="J25" s="67"/>
      <c r="K25" s="250" t="s">
        <v>39</v>
      </c>
      <c r="L25" s="260"/>
      <c r="M25" s="264"/>
      <c r="N25" s="262"/>
      <c r="O25" s="266">
        <f>SUM(O22:O24)</f>
        <v>255993.4088375296</v>
      </c>
      <c r="P25" s="67"/>
      <c r="Q25" s="250" t="s">
        <v>39</v>
      </c>
      <c r="R25" s="260"/>
      <c r="S25" s="264"/>
      <c r="T25" s="262"/>
      <c r="U25" s="266">
        <f>SUM(U22:U24)</f>
        <v>174391.27346667522</v>
      </c>
    </row>
    <row r="26" spans="1:22" ht="15.5">
      <c r="A26" s="507"/>
      <c r="B26" s="507"/>
      <c r="C26" s="148"/>
      <c r="D26" s="67"/>
      <c r="E26" s="91" t="s">
        <v>14</v>
      </c>
      <c r="F26" s="226"/>
      <c r="G26" s="267">
        <f>C17</f>
        <v>2.3077627802923752E-2</v>
      </c>
      <c r="H26" s="244"/>
      <c r="I26" s="268">
        <f>I22*G26</f>
        <v>5622.142611402689</v>
      </c>
      <c r="J26" s="67"/>
      <c r="K26" s="91" t="s">
        <v>14</v>
      </c>
      <c r="L26" s="269"/>
      <c r="M26" s="267">
        <f>G26</f>
        <v>2.3077627802923752E-2</v>
      </c>
      <c r="N26" s="270"/>
      <c r="O26" s="268">
        <f>O22*M26</f>
        <v>5274.7505438876788</v>
      </c>
      <c r="P26" s="67"/>
      <c r="Q26" s="91" t="s">
        <v>14</v>
      </c>
      <c r="R26" s="271"/>
      <c r="S26" s="272">
        <f>G26</f>
        <v>2.3077627802923752E-2</v>
      </c>
      <c r="T26" s="273"/>
      <c r="U26" s="268">
        <f>S26*U22</f>
        <v>3593.3365188766279</v>
      </c>
    </row>
    <row r="27" spans="1:22" ht="15" thickBot="1">
      <c r="A27" s="217"/>
      <c r="B27" s="90"/>
      <c r="C27" s="258"/>
      <c r="D27" s="67"/>
      <c r="E27" s="91"/>
      <c r="F27" s="226"/>
      <c r="G27" s="274"/>
      <c r="H27" s="244"/>
      <c r="I27" s="275">
        <f>SUM(I25:I26)</f>
        <v>278475.13159899943</v>
      </c>
      <c r="J27" s="67"/>
      <c r="K27" s="57"/>
      <c r="L27" s="276"/>
      <c r="M27" s="277"/>
      <c r="N27" s="278"/>
      <c r="O27" s="275">
        <f>SUM(O25:O26)</f>
        <v>261268.15938141727</v>
      </c>
      <c r="P27" s="67"/>
      <c r="Q27" s="57"/>
      <c r="R27" s="58"/>
      <c r="S27" s="59"/>
      <c r="T27" s="279"/>
      <c r="U27" s="275">
        <f>SUM(U25:U26)</f>
        <v>177984.60998555186</v>
      </c>
    </row>
    <row r="28" spans="1:22" ht="15.5" thickTop="1" thickBot="1">
      <c r="A28" s="217"/>
      <c r="B28" s="90"/>
      <c r="C28" s="258"/>
      <c r="D28" s="67"/>
      <c r="E28" s="98" t="s">
        <v>56</v>
      </c>
      <c r="F28" s="280"/>
      <c r="G28" s="281"/>
      <c r="H28" s="281"/>
      <c r="I28" s="282">
        <f>I27/I4</f>
        <v>95.368195753081991</v>
      </c>
      <c r="J28" s="67"/>
      <c r="K28" s="98" t="s">
        <v>56</v>
      </c>
      <c r="L28" s="280"/>
      <c r="M28" s="281"/>
      <c r="N28" s="281"/>
      <c r="O28" s="282">
        <f>O27/O4</f>
        <v>89.475397048430565</v>
      </c>
      <c r="P28" s="67"/>
      <c r="Q28" s="98" t="s">
        <v>56</v>
      </c>
      <c r="R28" s="61"/>
      <c r="S28" s="99"/>
      <c r="T28" s="61"/>
      <c r="U28" s="283">
        <f>U27/U4</f>
        <v>60.953633556695841</v>
      </c>
      <c r="V28" s="96"/>
    </row>
    <row r="29" spans="1:22">
      <c r="A29" s="217"/>
      <c r="B29" s="90"/>
      <c r="C29" s="258"/>
      <c r="D29" s="67"/>
      <c r="E29" s="284"/>
      <c r="I29" s="100"/>
      <c r="J29" s="67"/>
      <c r="O29" s="100"/>
      <c r="P29" s="67"/>
      <c r="U29" s="100"/>
      <c r="V29" s="97"/>
    </row>
    <row r="30" spans="1:22">
      <c r="A30" s="217"/>
      <c r="B30" s="90"/>
      <c r="C30" s="258"/>
      <c r="E30" s="284"/>
      <c r="I30" s="100"/>
      <c r="J30" s="86"/>
      <c r="O30" s="100"/>
      <c r="P30" s="86"/>
      <c r="U30" s="100"/>
      <c r="V30" s="96"/>
    </row>
    <row r="31" spans="1:22">
      <c r="A31" s="217"/>
      <c r="B31" s="90"/>
      <c r="C31" s="196"/>
      <c r="E31" s="284"/>
      <c r="I31" s="101"/>
      <c r="J31" s="67"/>
      <c r="O31" s="101"/>
      <c r="P31" s="67"/>
      <c r="U31" s="101"/>
    </row>
    <row r="32" spans="1:22">
      <c r="A32" s="217"/>
      <c r="B32" s="90"/>
      <c r="C32" s="258"/>
      <c r="E32" s="284"/>
      <c r="J32" s="67"/>
      <c r="P32" s="67"/>
    </row>
    <row r="33" spans="1:21">
      <c r="A33" s="376"/>
      <c r="B33" s="90"/>
      <c r="C33" s="258"/>
    </row>
    <row r="34" spans="1:21">
      <c r="A34" s="376"/>
      <c r="B34" s="217"/>
      <c r="C34" s="258"/>
      <c r="R34" s="285"/>
    </row>
    <row r="35" spans="1:21">
      <c r="A35" s="376"/>
      <c r="B35" s="217"/>
      <c r="C35" s="162"/>
      <c r="L35" s="82"/>
      <c r="M35" s="82"/>
      <c r="O35" s="92"/>
      <c r="R35" s="82"/>
      <c r="S35" s="82"/>
      <c r="T35" s="82"/>
    </row>
    <row r="36" spans="1:21">
      <c r="A36" s="376"/>
      <c r="B36" s="217"/>
      <c r="C36" s="162"/>
      <c r="K36" s="102"/>
      <c r="L36" s="103"/>
      <c r="M36" s="82"/>
      <c r="N36" s="82"/>
      <c r="Q36" s="82">
        <f>Q35*175</f>
        <v>0</v>
      </c>
      <c r="R36" s="82"/>
      <c r="S36" s="82"/>
      <c r="T36" s="82"/>
    </row>
    <row r="37" spans="1:21">
      <c r="A37" s="217"/>
      <c r="B37" s="217"/>
      <c r="C37" s="162"/>
      <c r="K37" s="102"/>
      <c r="L37" s="103"/>
      <c r="M37" s="82"/>
      <c r="N37" s="82"/>
      <c r="R37" s="104"/>
      <c r="S37" s="104"/>
      <c r="T37" s="104"/>
      <c r="U37" s="67"/>
    </row>
    <row r="38" spans="1:21">
      <c r="A38" s="217"/>
      <c r="B38" s="217"/>
      <c r="C38" s="216"/>
    </row>
    <row r="39" spans="1:21">
      <c r="A39" s="629"/>
      <c r="B39" s="629"/>
      <c r="C39" s="162"/>
      <c r="P39" s="92"/>
    </row>
    <row r="40" spans="1:21">
      <c r="A40" s="629"/>
      <c r="B40" s="629"/>
      <c r="C40" s="162"/>
    </row>
    <row r="41" spans="1:21">
      <c r="A41" s="90"/>
      <c r="B41" s="90"/>
      <c r="C41" s="76"/>
    </row>
    <row r="42" spans="1:21">
      <c r="A42" s="67"/>
      <c r="B42" s="67"/>
      <c r="C42" s="104"/>
    </row>
  </sheetData>
  <mergeCells count="9">
    <mergeCell ref="A40:B40"/>
    <mergeCell ref="A2:C2"/>
    <mergeCell ref="E2:I2"/>
    <mergeCell ref="K2:O2"/>
    <mergeCell ref="Q2:U2"/>
    <mergeCell ref="E3:I3"/>
    <mergeCell ref="K3:O3"/>
    <mergeCell ref="Q3:U3"/>
    <mergeCell ref="A39:B39"/>
  </mergeCells>
  <pageMargins left="0.25" right="0.25" top="0.75" bottom="0.75" header="0.3" footer="0.3"/>
  <pageSetup scale="5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S88"/>
  <sheetViews>
    <sheetView zoomScale="90" zoomScaleNormal="90" workbookViewId="0">
      <selection activeCell="W32" sqref="W32"/>
    </sheetView>
  </sheetViews>
  <sheetFormatPr defaultColWidth="9.08984375" defaultRowHeight="14.5"/>
  <cols>
    <col min="1" max="1" width="39.90625" style="82" customWidth="1"/>
    <col min="2" max="2" width="28.6328125" style="82" customWidth="1"/>
    <col min="3" max="3" width="19.54296875" style="92" customWidth="1"/>
    <col min="4" max="4" width="9.90625" style="92" hidden="1" customWidth="1"/>
    <col min="5" max="5" width="8" style="82" customWidth="1"/>
    <col min="6" max="6" width="31" style="82" customWidth="1"/>
    <col min="7" max="7" width="11.54296875" style="92" customWidth="1"/>
    <col min="8" max="8" width="11.54296875" style="82" customWidth="1"/>
    <col min="9" max="9" width="12.54296875" style="92" customWidth="1"/>
    <col min="10" max="10" width="11.453125" style="82" bestFit="1" customWidth="1"/>
    <col min="11" max="11" width="3.453125" style="82" customWidth="1"/>
    <col min="12" max="12" width="24.08984375" style="82" hidden="1" customWidth="1"/>
    <col min="13" max="13" width="17.453125" style="92" hidden="1" customWidth="1"/>
    <col min="14" max="15" width="11.54296875" style="92" hidden="1" customWidth="1"/>
    <col min="16" max="16" width="12.453125" style="82" hidden="1" customWidth="1"/>
    <col min="17" max="18" width="0" style="82" hidden="1" customWidth="1"/>
    <col min="19" max="16384" width="9.08984375" style="82"/>
  </cols>
  <sheetData>
    <row r="1" spans="1:19" ht="15" thickBot="1"/>
    <row r="2" spans="1:19" ht="18" customHeight="1" thickBot="1">
      <c r="A2" s="636" t="s">
        <v>57</v>
      </c>
      <c r="B2" s="637"/>
      <c r="C2" s="637"/>
      <c r="D2" s="638"/>
      <c r="F2" s="659" t="s">
        <v>58</v>
      </c>
      <c r="G2" s="660"/>
      <c r="H2" s="660"/>
      <c r="I2" s="660"/>
      <c r="J2" s="661"/>
      <c r="L2" s="662" t="s">
        <v>59</v>
      </c>
      <c r="M2" s="663"/>
      <c r="N2" s="663"/>
      <c r="O2" s="663"/>
      <c r="P2" s="664"/>
    </row>
    <row r="3" spans="1:19" ht="18" customHeight="1">
      <c r="A3" s="105"/>
      <c r="B3" s="93"/>
      <c r="C3" s="94" t="s">
        <v>263</v>
      </c>
      <c r="D3" s="95" t="s">
        <v>18</v>
      </c>
      <c r="F3" s="33" t="s">
        <v>19</v>
      </c>
      <c r="G3" s="83" t="s">
        <v>20</v>
      </c>
      <c r="H3" s="34" t="s">
        <v>21</v>
      </c>
      <c r="I3" s="47">
        <v>365</v>
      </c>
      <c r="J3" s="35">
        <v>2920</v>
      </c>
      <c r="L3" s="409" t="s">
        <v>19</v>
      </c>
      <c r="M3" s="410" t="s">
        <v>20</v>
      </c>
      <c r="N3" s="411" t="s">
        <v>21</v>
      </c>
      <c r="O3" s="412">
        <v>365</v>
      </c>
      <c r="P3" s="413">
        <v>2920</v>
      </c>
    </row>
    <row r="4" spans="1:19" ht="15.5">
      <c r="A4" s="472" t="s">
        <v>318</v>
      </c>
      <c r="B4" s="399" t="s">
        <v>274</v>
      </c>
      <c r="C4" s="400">
        <f>'M2020 BLS  SALARY CHART'!C18</f>
        <v>63627.199999999997</v>
      </c>
      <c r="D4" s="50"/>
      <c r="F4" s="33"/>
      <c r="G4" s="41">
        <v>8</v>
      </c>
      <c r="H4" s="34"/>
      <c r="I4" s="47"/>
      <c r="J4" s="35"/>
      <c r="L4" s="409"/>
      <c r="M4" s="414">
        <v>8</v>
      </c>
      <c r="N4" s="411"/>
      <c r="O4" s="412"/>
      <c r="P4" s="413"/>
    </row>
    <row r="5" spans="1:19" ht="15.5">
      <c r="A5" s="472" t="str">
        <f>'4625 - Residential Housing Stab'!A4</f>
        <v>Specialty Site Supervisor</v>
      </c>
      <c r="B5" s="399" t="s">
        <v>274</v>
      </c>
      <c r="C5" s="400">
        <f>'M2020 BLS  SALARY CHART'!C14</f>
        <v>54412.800000000003</v>
      </c>
      <c r="D5" s="50"/>
      <c r="F5" s="106"/>
      <c r="G5" s="107"/>
      <c r="H5" s="108" t="s">
        <v>24</v>
      </c>
      <c r="I5" s="109" t="s">
        <v>25</v>
      </c>
      <c r="J5" s="110" t="s">
        <v>26</v>
      </c>
      <c r="L5" s="415"/>
      <c r="M5" s="416"/>
      <c r="N5" s="417" t="s">
        <v>24</v>
      </c>
      <c r="O5" s="418" t="s">
        <v>25</v>
      </c>
      <c r="P5" s="419" t="s">
        <v>26</v>
      </c>
    </row>
    <row r="6" spans="1:19" ht="15.5">
      <c r="A6" s="472" t="s">
        <v>265</v>
      </c>
      <c r="B6" s="399" t="s">
        <v>274</v>
      </c>
      <c r="C6" s="400">
        <f>'M2020 BLS  SALARY CHART'!C14</f>
        <v>54412.800000000003</v>
      </c>
      <c r="D6" s="50"/>
      <c r="F6" s="111" t="str">
        <f>A4</f>
        <v>Specialty Site Manager (LICSW)</v>
      </c>
      <c r="G6" s="64"/>
      <c r="H6" s="65">
        <f>C4</f>
        <v>63627.199999999997</v>
      </c>
      <c r="I6" s="66">
        <v>0.44750000000000001</v>
      </c>
      <c r="J6" s="36">
        <f>H6*I6</f>
        <v>28473.171999999999</v>
      </c>
      <c r="L6" s="420" t="s">
        <v>22</v>
      </c>
      <c r="M6" s="421"/>
      <c r="N6" s="422">
        <f>C6</f>
        <v>54412.800000000003</v>
      </c>
      <c r="O6" s="423">
        <v>0.9</v>
      </c>
      <c r="P6" s="424">
        <f>N6*O6</f>
        <v>48971.520000000004</v>
      </c>
    </row>
    <row r="7" spans="1:19" ht="15.5">
      <c r="A7" s="472" t="s">
        <v>61</v>
      </c>
      <c r="B7" s="399" t="s">
        <v>274</v>
      </c>
      <c r="C7" s="400">
        <f>'M2020 BLS  SALARY CHART'!C8</f>
        <v>45210.880000000005</v>
      </c>
      <c r="D7" s="50"/>
      <c r="F7" s="111" t="str">
        <f>A5</f>
        <v>Specialty Site Supervisor</v>
      </c>
      <c r="G7" s="64"/>
      <c r="H7" s="65">
        <f>C5</f>
        <v>54412.800000000003</v>
      </c>
      <c r="I7" s="66">
        <v>0.44750000000000001</v>
      </c>
      <c r="J7" s="36">
        <f>H7*I7</f>
        <v>24349.728000000003</v>
      </c>
      <c r="L7" s="420" t="e">
        <f>#REF!</f>
        <v>#REF!</v>
      </c>
      <c r="M7" s="421"/>
      <c r="N7" s="422" t="e">
        <f>#REF!</f>
        <v>#REF!</v>
      </c>
      <c r="O7" s="423">
        <v>0.3</v>
      </c>
      <c r="P7" s="424" t="e">
        <f>O7*N7</f>
        <v>#REF!</v>
      </c>
    </row>
    <row r="8" spans="1:19" ht="15.5">
      <c r="A8" s="472" t="s">
        <v>27</v>
      </c>
      <c r="B8" s="399" t="s">
        <v>274</v>
      </c>
      <c r="C8" s="400">
        <f>'M2020 BLS  SALARY CHART'!C6</f>
        <v>34927.359999999993</v>
      </c>
      <c r="D8" s="50"/>
      <c r="F8" s="111" t="str">
        <f>A6</f>
        <v>Clinical (MA Level)</v>
      </c>
      <c r="G8" s="64"/>
      <c r="H8" s="65">
        <f>C6</f>
        <v>54412.800000000003</v>
      </c>
      <c r="I8" s="66">
        <v>0.6</v>
      </c>
      <c r="J8" s="36">
        <f>I8*H8</f>
        <v>32647.68</v>
      </c>
      <c r="L8" s="425" t="s">
        <v>28</v>
      </c>
      <c r="M8" s="421"/>
      <c r="N8" s="422" t="e">
        <f>#REF!</f>
        <v>#REF!</v>
      </c>
      <c r="O8" s="423">
        <v>5.77</v>
      </c>
      <c r="P8" s="424" t="e">
        <f t="shared" ref="P8:P10" si="0">N8*O8</f>
        <v>#REF!</v>
      </c>
      <c r="S8" s="102"/>
    </row>
    <row r="9" spans="1:19" ht="15.5">
      <c r="A9" s="88" t="s">
        <v>32</v>
      </c>
      <c r="B9" s="89"/>
      <c r="C9" s="140"/>
      <c r="D9" s="112"/>
      <c r="F9" s="111" t="str">
        <f>A7</f>
        <v>Direct Care III</v>
      </c>
      <c r="G9" s="68"/>
      <c r="H9" s="65">
        <f>C7</f>
        <v>45210.880000000005</v>
      </c>
      <c r="I9" s="66">
        <v>0.5</v>
      </c>
      <c r="J9" s="36">
        <f>I9*H9</f>
        <v>22605.440000000002</v>
      </c>
      <c r="L9" s="426" t="s">
        <v>60</v>
      </c>
      <c r="M9" s="421"/>
      <c r="N9" s="422" t="e">
        <f>#REF!</f>
        <v>#REF!</v>
      </c>
      <c r="O9" s="423">
        <f>SUM(O7:O8)*C25</f>
        <v>0.87314615384615379</v>
      </c>
      <c r="P9" s="424" t="e">
        <f t="shared" si="0"/>
        <v>#REF!</v>
      </c>
    </row>
    <row r="10" spans="1:19" ht="16" thickBot="1">
      <c r="A10" s="473" t="s">
        <v>12</v>
      </c>
      <c r="B10" s="401" t="s">
        <v>273</v>
      </c>
      <c r="C10" s="402">
        <f>'M2020 BLS  SALARY CHART'!C39</f>
        <v>0.2422</v>
      </c>
      <c r="D10" s="112"/>
      <c r="F10" s="51" t="str">
        <f>A8</f>
        <v>Direct Care</v>
      </c>
      <c r="G10" s="64"/>
      <c r="H10" s="65">
        <f>C8</f>
        <v>34927.359999999993</v>
      </c>
      <c r="I10" s="66">
        <v>6.01</v>
      </c>
      <c r="J10" s="36">
        <f t="shared" ref="J10" si="1">H10*I10</f>
        <v>209913.43359999996</v>
      </c>
      <c r="L10" s="425" t="e">
        <f>#REF!</f>
        <v>#REF!</v>
      </c>
      <c r="M10" s="421"/>
      <c r="N10" s="422" t="e">
        <f>#REF!</f>
        <v>#REF!</v>
      </c>
      <c r="O10" s="423">
        <v>0.39500000000000002</v>
      </c>
      <c r="P10" s="424" t="e">
        <f t="shared" si="0"/>
        <v>#REF!</v>
      </c>
    </row>
    <row r="11" spans="1:19" ht="16" thickBot="1">
      <c r="A11" s="473" t="str">
        <f>'4625 - Residential Housing Stab'!A10</f>
        <v>Occupancy (Per unit)</v>
      </c>
      <c r="B11" s="401" t="s">
        <v>266</v>
      </c>
      <c r="C11" s="403">
        <f>'FY20 UFR Data'!Q31</f>
        <v>22.42808219178082</v>
      </c>
      <c r="D11" s="112"/>
      <c r="F11" s="497" t="s">
        <v>29</v>
      </c>
      <c r="G11" s="498"/>
      <c r="H11" s="502"/>
      <c r="I11" s="500">
        <f>SUM(I6:I10)</f>
        <v>8.004999999999999</v>
      </c>
      <c r="J11" s="501">
        <f>SUM(J6:J10)</f>
        <v>317989.45359999995</v>
      </c>
      <c r="L11" s="425"/>
      <c r="M11" s="421"/>
      <c r="N11" s="422"/>
      <c r="O11" s="423"/>
      <c r="P11" s="424"/>
    </row>
    <row r="12" spans="1:19" ht="16" thickBot="1">
      <c r="A12" s="473" t="s">
        <v>267</v>
      </c>
      <c r="B12" s="401" t="s">
        <v>268</v>
      </c>
      <c r="C12" s="405">
        <f>16534+6775</f>
        <v>23309</v>
      </c>
      <c r="D12" s="112"/>
      <c r="F12" s="44" t="s">
        <v>12</v>
      </c>
      <c r="G12" s="49"/>
      <c r="H12" s="69">
        <f>'M2020 BLS  SALARY CHART'!C39</f>
        <v>0.2422</v>
      </c>
      <c r="I12" s="70"/>
      <c r="J12" s="36">
        <f>H12*J11</f>
        <v>77017.045661919983</v>
      </c>
      <c r="L12" s="427" t="s">
        <v>29</v>
      </c>
      <c r="M12" s="428"/>
      <c r="N12" s="429"/>
      <c r="O12" s="430">
        <f>SUM(O6:O11)</f>
        <v>8.238146153846154</v>
      </c>
      <c r="P12" s="431" t="e">
        <f>SUM(P6:P11)</f>
        <v>#REF!</v>
      </c>
    </row>
    <row r="13" spans="1:19" ht="16" thickBot="1">
      <c r="A13" s="473" t="str">
        <f>'4625 - Residential Housing Stab'!A13</f>
        <v>Staff Training (per  unit)</v>
      </c>
      <c r="B13" s="401" t="s">
        <v>266</v>
      </c>
      <c r="C13" s="404">
        <f>'FY20 UFR Data'!T31</f>
        <v>4.1095890410958902E-2</v>
      </c>
      <c r="D13" s="113"/>
      <c r="F13" s="497" t="s">
        <v>31</v>
      </c>
      <c r="G13" s="498"/>
      <c r="H13" s="499"/>
      <c r="I13" s="500"/>
      <c r="J13" s="501">
        <f>J11+J12</f>
        <v>395006.49926191993</v>
      </c>
      <c r="L13" s="432"/>
      <c r="M13" s="414"/>
      <c r="N13" s="411"/>
      <c r="O13" s="433"/>
      <c r="P13" s="434"/>
    </row>
    <row r="14" spans="1:19" ht="15.5">
      <c r="A14" s="473" t="str">
        <f>'4625 - Residential Housing Stab'!A14</f>
        <v xml:space="preserve">All other expenses </v>
      </c>
      <c r="B14" s="401" t="s">
        <v>266</v>
      </c>
      <c r="C14" s="404">
        <f>'FY20 UFR Data'!N31</f>
        <v>5.2739726027397262</v>
      </c>
      <c r="D14" s="114"/>
      <c r="F14" s="45" t="s">
        <v>32</v>
      </c>
      <c r="G14" s="49"/>
      <c r="H14" s="46"/>
      <c r="I14" s="47" t="s">
        <v>33</v>
      </c>
      <c r="J14" s="36"/>
      <c r="L14" s="435" t="s">
        <v>12</v>
      </c>
      <c r="M14" s="436"/>
      <c r="N14" s="437">
        <f>C10</f>
        <v>0.2422</v>
      </c>
      <c r="O14" s="438"/>
      <c r="P14" s="424" t="e">
        <f>N14*P12</f>
        <v>#REF!</v>
      </c>
    </row>
    <row r="15" spans="1:19" ht="15.5">
      <c r="A15" s="473" t="s">
        <v>38</v>
      </c>
      <c r="B15" s="401" t="s">
        <v>272</v>
      </c>
      <c r="C15" s="402">
        <f>'M2020 BLS  SALARY CHART'!C43</f>
        <v>0.12</v>
      </c>
      <c r="D15" s="114"/>
      <c r="F15" s="44" t="str">
        <f>'4624-Emergency Shelters'!A7</f>
        <v xml:space="preserve">Relief / Consult / Temp </v>
      </c>
      <c r="G15" s="49"/>
      <c r="H15" s="46"/>
      <c r="I15" s="47"/>
      <c r="J15" s="36">
        <f>SUM(I9:I10)*C25*C8</f>
        <v>32707.323263999995</v>
      </c>
      <c r="L15" s="427" t="s">
        <v>31</v>
      </c>
      <c r="M15" s="428"/>
      <c r="N15" s="439"/>
      <c r="O15" s="430"/>
      <c r="P15" s="431" t="e">
        <f>SUM(P12:P14)</f>
        <v>#REF!</v>
      </c>
    </row>
    <row r="16" spans="1:19" ht="15.5">
      <c r="A16" s="474" t="s">
        <v>278</v>
      </c>
      <c r="B16" s="407"/>
      <c r="C16" s="406">
        <v>0.98</v>
      </c>
      <c r="D16" s="114"/>
      <c r="F16" s="44" t="s">
        <v>62</v>
      </c>
      <c r="G16" s="49"/>
      <c r="H16" s="46"/>
      <c r="I16" s="70"/>
      <c r="J16" s="36">
        <f>C12</f>
        <v>23309</v>
      </c>
      <c r="K16" s="96"/>
      <c r="L16" s="435"/>
      <c r="M16" s="436"/>
      <c r="N16" s="440"/>
      <c r="O16" s="423"/>
      <c r="P16" s="434"/>
    </row>
    <row r="17" spans="1:17" ht="16" thickBot="1">
      <c r="A17" s="514" t="s">
        <v>14</v>
      </c>
      <c r="B17" s="513"/>
      <c r="C17" s="512">
        <f>'Fall CAF 2021'!CD24</f>
        <v>2.3077627802923752E-2</v>
      </c>
      <c r="D17" s="131"/>
      <c r="F17" s="44" t="str">
        <f>A11</f>
        <v>Occupancy (Per unit)</v>
      </c>
      <c r="G17" s="49"/>
      <c r="H17" s="46"/>
      <c r="I17" s="496">
        <f>C11</f>
        <v>22.42808219178082</v>
      </c>
      <c r="J17" s="36">
        <f>I17*J3</f>
        <v>65489.999999999993</v>
      </c>
      <c r="L17" s="441" t="s">
        <v>32</v>
      </c>
      <c r="M17" s="414"/>
      <c r="N17" s="411"/>
      <c r="O17" s="412" t="s">
        <v>33</v>
      </c>
      <c r="P17" s="434"/>
    </row>
    <row r="18" spans="1:17" ht="16" thickBot="1">
      <c r="D18" s="114"/>
      <c r="F18" s="44" t="str">
        <f>A14</f>
        <v xml:space="preserve">All other expenses </v>
      </c>
      <c r="G18" s="49"/>
      <c r="H18" s="46"/>
      <c r="I18" s="496">
        <f>C14</f>
        <v>5.2739726027397262</v>
      </c>
      <c r="J18" s="36">
        <f>I18*J3</f>
        <v>15400</v>
      </c>
      <c r="L18" s="435" t="s">
        <v>34</v>
      </c>
      <c r="M18" s="436"/>
      <c r="N18" s="440"/>
      <c r="O18" s="412"/>
      <c r="P18" s="424">
        <v>1200</v>
      </c>
    </row>
    <row r="19" spans="1:17" ht="16" thickBot="1">
      <c r="A19" s="136" t="s">
        <v>43</v>
      </c>
      <c r="B19" s="137" t="s">
        <v>44</v>
      </c>
      <c r="C19" s="138" t="s">
        <v>45</v>
      </c>
      <c r="D19" s="114"/>
      <c r="F19" s="44" t="str">
        <f>A13</f>
        <v>Staff Training (per  unit)</v>
      </c>
      <c r="G19" s="49"/>
      <c r="H19" s="46"/>
      <c r="I19" s="496">
        <f>C13</f>
        <v>4.1095890410958902E-2</v>
      </c>
      <c r="J19" s="396">
        <f>I19*J3</f>
        <v>120</v>
      </c>
      <c r="L19" s="435" t="str">
        <f>F16</f>
        <v>Subcontracted Services</v>
      </c>
      <c r="M19" s="436"/>
      <c r="N19" s="440"/>
      <c r="O19" s="412"/>
      <c r="P19" s="424">
        <f>J16</f>
        <v>23309</v>
      </c>
    </row>
    <row r="20" spans="1:17" ht="16" thickTop="1">
      <c r="A20" s="139" t="s">
        <v>46</v>
      </c>
      <c r="B20" s="140">
        <v>15</v>
      </c>
      <c r="C20" s="50">
        <f>B20*8</f>
        <v>120</v>
      </c>
      <c r="D20" s="114"/>
      <c r="F20" s="44"/>
      <c r="G20" s="49"/>
      <c r="H20" s="46"/>
      <c r="I20" s="42"/>
      <c r="J20" s="43">
        <f>SUM(J15:J19)</f>
        <v>137026.32326399998</v>
      </c>
      <c r="L20" s="435" t="s">
        <v>35</v>
      </c>
      <c r="M20" s="436"/>
      <c r="N20" s="440"/>
      <c r="O20" s="423" t="e">
        <f>#REF!</f>
        <v>#REF!</v>
      </c>
      <c r="P20" s="424" t="e">
        <f>P3*O20</f>
        <v>#REF!</v>
      </c>
    </row>
    <row r="21" spans="1:17" ht="15.5">
      <c r="A21" s="139" t="s">
        <v>47</v>
      </c>
      <c r="B21" s="140">
        <v>8</v>
      </c>
      <c r="C21" s="50">
        <f t="shared" ref="C21:C23" si="2">B21*8</f>
        <v>64</v>
      </c>
      <c r="D21" s="114"/>
      <c r="F21" s="37" t="s">
        <v>37</v>
      </c>
      <c r="G21" s="38"/>
      <c r="H21" s="48"/>
      <c r="I21" s="39"/>
      <c r="J21" s="40">
        <f>J13+J20</f>
        <v>532032.82252591988</v>
      </c>
      <c r="L21" s="435" t="s">
        <v>36</v>
      </c>
      <c r="M21" s="436"/>
      <c r="N21" s="440"/>
      <c r="O21" s="423" t="e">
        <f>#REF!</f>
        <v>#REF!</v>
      </c>
      <c r="P21" s="424" t="e">
        <f>P3*O21</f>
        <v>#REF!</v>
      </c>
    </row>
    <row r="22" spans="1:17" ht="15.5">
      <c r="A22" s="139" t="s">
        <v>48</v>
      </c>
      <c r="B22" s="140">
        <v>10</v>
      </c>
      <c r="C22" s="50">
        <f t="shared" si="2"/>
        <v>80</v>
      </c>
      <c r="D22" s="114"/>
      <c r="F22" s="44" t="s">
        <v>38</v>
      </c>
      <c r="G22" s="41"/>
      <c r="H22" s="69">
        <f>C15</f>
        <v>0.12</v>
      </c>
      <c r="I22" s="42"/>
      <c r="J22" s="36">
        <f>J21*H22</f>
        <v>63843.938703110383</v>
      </c>
      <c r="L22" s="435" t="e">
        <f>#REF!</f>
        <v>#REF!</v>
      </c>
      <c r="M22" s="436"/>
      <c r="N22" s="440"/>
      <c r="O22" s="423">
        <f>C13</f>
        <v>4.1095890410958902E-2</v>
      </c>
      <c r="P22" s="424">
        <f>O22*SUM(O8:O10)</f>
        <v>0.28923888303477341</v>
      </c>
    </row>
    <row r="23" spans="1:17" ht="16" thickBot="1">
      <c r="A23" s="141" t="s">
        <v>49</v>
      </c>
      <c r="B23" s="142">
        <v>4.4000000000000004</v>
      </c>
      <c r="C23" s="143">
        <f t="shared" si="2"/>
        <v>35.200000000000003</v>
      </c>
      <c r="D23" s="114"/>
      <c r="F23" s="506" t="s">
        <v>63</v>
      </c>
      <c r="G23" s="115"/>
      <c r="H23" s="116"/>
      <c r="I23" s="117"/>
      <c r="J23" s="52">
        <f>J21+J22</f>
        <v>595876.76122903032</v>
      </c>
      <c r="L23" s="435" t="e">
        <f>#REF!</f>
        <v>#REF!</v>
      </c>
      <c r="M23" s="436"/>
      <c r="N23" s="440"/>
      <c r="O23" s="442" t="e">
        <f>#REF!</f>
        <v>#REF!</v>
      </c>
      <c r="P23" s="443" t="e">
        <f>P12*O23</f>
        <v>#REF!</v>
      </c>
    </row>
    <row r="24" spans="1:17" ht="16.5" thickTop="1" thickBot="1">
      <c r="A24" s="139"/>
      <c r="B24" s="144" t="s">
        <v>50</v>
      </c>
      <c r="C24" s="50">
        <f>SUM(C20:C23)</f>
        <v>299.2</v>
      </c>
      <c r="D24" s="114"/>
      <c r="F24" s="497" t="s">
        <v>14</v>
      </c>
      <c r="G24" s="498"/>
      <c r="H24" s="504">
        <f>C17</f>
        <v>2.3077627802923752E-2</v>
      </c>
      <c r="I24" s="500"/>
      <c r="J24" s="503">
        <f>J21*H24</f>
        <v>12278.055457192168</v>
      </c>
      <c r="L24" s="435"/>
      <c r="M24" s="436"/>
      <c r="N24" s="440"/>
      <c r="O24" s="433"/>
      <c r="P24" s="434" t="e">
        <f>SUM(P18:P23)</f>
        <v>#REF!</v>
      </c>
    </row>
    <row r="25" spans="1:17" ht="16" thickBot="1">
      <c r="A25" s="145"/>
      <c r="B25" s="146" t="s">
        <v>51</v>
      </c>
      <c r="C25" s="147">
        <f>C24/(52*40)</f>
        <v>0.14384615384615385</v>
      </c>
      <c r="D25" s="114"/>
      <c r="F25" s="45" t="s">
        <v>279</v>
      </c>
      <c r="G25" s="41"/>
      <c r="H25" s="54"/>
      <c r="I25" s="42"/>
      <c r="J25" s="56">
        <f>SUM(J23:J24)</f>
        <v>608154.81668622245</v>
      </c>
      <c r="L25" s="435"/>
      <c r="M25" s="436"/>
      <c r="N25" s="440"/>
      <c r="O25" s="444"/>
      <c r="P25" s="424"/>
    </row>
    <row r="26" spans="1:17" ht="16" thickBot="1">
      <c r="D26" s="114"/>
      <c r="F26" s="497" t="s">
        <v>56</v>
      </c>
      <c r="G26" s="498"/>
      <c r="H26" s="504"/>
      <c r="I26" s="500"/>
      <c r="J26" s="505">
        <f>J25/J3</f>
        <v>208.27219749528166</v>
      </c>
      <c r="L26" s="427" t="s">
        <v>37</v>
      </c>
      <c r="M26" s="428"/>
      <c r="N26" s="439"/>
      <c r="O26" s="430"/>
      <c r="P26" s="431" t="e">
        <f>P15+P24</f>
        <v>#REF!</v>
      </c>
    </row>
    <row r="27" spans="1:17" ht="18.5" thickBot="1">
      <c r="D27" s="114"/>
      <c r="F27" s="118" t="s">
        <v>64</v>
      </c>
      <c r="G27" s="119"/>
      <c r="H27" s="120">
        <f>C16</f>
        <v>0.98</v>
      </c>
      <c r="I27" s="121"/>
      <c r="J27" s="60">
        <f>J26/H27</f>
        <v>212.52265050538946</v>
      </c>
      <c r="L27" s="441"/>
      <c r="M27" s="414"/>
      <c r="N27" s="445"/>
      <c r="O27" s="433"/>
      <c r="P27" s="434"/>
    </row>
    <row r="28" spans="1:17" ht="15.5">
      <c r="A28" s="397"/>
      <c r="B28" s="90"/>
      <c r="C28" s="90"/>
      <c r="D28" s="114"/>
      <c r="F28" s="122"/>
      <c r="G28" s="123"/>
      <c r="H28" s="122"/>
      <c r="I28" s="123"/>
      <c r="J28" s="476"/>
      <c r="L28" s="435"/>
      <c r="M28" s="436"/>
      <c r="N28" s="437"/>
      <c r="O28" s="423"/>
      <c r="P28" s="424"/>
    </row>
    <row r="29" spans="1:17" ht="16" thickBot="1">
      <c r="A29" s="397"/>
      <c r="B29" s="90"/>
      <c r="C29" s="90"/>
      <c r="D29" s="131"/>
      <c r="F29" s="124"/>
      <c r="G29" s="82"/>
      <c r="I29" s="82"/>
      <c r="J29" s="125"/>
      <c r="L29" s="446"/>
      <c r="M29" s="447"/>
      <c r="N29" s="448"/>
      <c r="O29" s="449"/>
      <c r="P29" s="450"/>
    </row>
    <row r="30" spans="1:17" ht="15.5">
      <c r="A30" s="397"/>
      <c r="B30" s="90"/>
      <c r="C30" s="90"/>
      <c r="D30" s="133"/>
      <c r="F30" s="90"/>
      <c r="G30" s="90"/>
      <c r="H30" s="90"/>
      <c r="I30" s="126"/>
      <c r="J30" s="127"/>
      <c r="L30" s="441"/>
      <c r="M30" s="451"/>
      <c r="N30" s="452"/>
      <c r="O30" s="453"/>
      <c r="P30" s="434"/>
      <c r="Q30" s="97"/>
    </row>
    <row r="31" spans="1:17">
      <c r="A31" s="397"/>
      <c r="B31" s="90"/>
      <c r="C31" s="90"/>
      <c r="F31" s="90"/>
      <c r="G31" s="90"/>
      <c r="H31" s="90"/>
      <c r="I31" s="126"/>
      <c r="J31" s="128"/>
      <c r="L31" s="441"/>
      <c r="M31" s="451"/>
      <c r="N31" s="452"/>
      <c r="O31" s="453"/>
      <c r="P31" s="454"/>
      <c r="Q31" s="97"/>
    </row>
    <row r="32" spans="1:17">
      <c r="A32" s="398"/>
      <c r="B32" s="90"/>
      <c r="C32" s="90"/>
      <c r="D32" s="104"/>
      <c r="F32" s="130"/>
      <c r="G32" s="71"/>
      <c r="H32" s="77"/>
      <c r="I32" s="42"/>
      <c r="J32" s="62"/>
      <c r="L32" s="455"/>
      <c r="M32" s="456"/>
      <c r="N32" s="457"/>
      <c r="O32" s="458"/>
      <c r="P32" s="459"/>
    </row>
    <row r="33" spans="1:17" ht="20.5" thickBot="1">
      <c r="A33" s="398"/>
      <c r="B33" s="90"/>
      <c r="C33" s="90"/>
      <c r="D33" s="104"/>
      <c r="F33" s="90"/>
      <c r="G33" s="74"/>
      <c r="H33" s="74"/>
      <c r="I33" s="42"/>
      <c r="J33" s="63"/>
      <c r="L33" s="460" t="s">
        <v>65</v>
      </c>
      <c r="M33" s="461"/>
      <c r="N33" s="462">
        <f>H27</f>
        <v>0.98</v>
      </c>
      <c r="O33" s="461"/>
      <c r="P33" s="463" t="e">
        <f>#REF!/N33+0.01</f>
        <v>#REF!</v>
      </c>
    </row>
    <row r="34" spans="1:17">
      <c r="A34" s="90"/>
      <c r="B34" s="90"/>
      <c r="C34" s="74"/>
      <c r="D34" s="104"/>
      <c r="F34" s="53"/>
      <c r="G34" s="53"/>
      <c r="H34" s="73"/>
      <c r="I34" s="55"/>
      <c r="J34" s="132"/>
      <c r="L34" s="464"/>
      <c r="M34" s="465"/>
      <c r="N34" s="465"/>
      <c r="O34" s="436" t="s">
        <v>41</v>
      </c>
      <c r="P34" s="466">
        <v>174.12</v>
      </c>
    </row>
    <row r="35" spans="1:17">
      <c r="A35" s="90"/>
      <c r="B35" s="90"/>
      <c r="C35" s="74"/>
      <c r="D35" s="104"/>
      <c r="F35" s="71"/>
      <c r="G35" s="71"/>
      <c r="H35" s="134"/>
      <c r="I35" s="71"/>
      <c r="J35" s="132"/>
      <c r="L35" s="464"/>
      <c r="M35" s="464"/>
      <c r="N35" s="464"/>
      <c r="O35" s="464"/>
      <c r="P35" s="467" t="e">
        <f>P33-P34</f>
        <v>#REF!</v>
      </c>
    </row>
    <row r="36" spans="1:17" ht="17.25" customHeight="1">
      <c r="A36" s="397"/>
      <c r="B36" s="90"/>
      <c r="C36" s="90"/>
      <c r="D36" s="104"/>
      <c r="F36" s="90"/>
      <c r="G36" s="90"/>
      <c r="H36" s="90"/>
      <c r="I36" s="126"/>
      <c r="J36" s="127"/>
      <c r="K36" s="90"/>
      <c r="L36" s="468"/>
      <c r="M36" s="468"/>
      <c r="N36" s="468"/>
      <c r="O36" s="469"/>
      <c r="P36" s="470" t="e">
        <f>P35/P34</f>
        <v>#REF!</v>
      </c>
      <c r="Q36" s="90"/>
    </row>
    <row r="37" spans="1:17">
      <c r="A37" s="397"/>
      <c r="B37" s="90"/>
      <c r="C37" s="90"/>
      <c r="D37" s="104"/>
      <c r="F37" s="90"/>
      <c r="G37" s="90"/>
      <c r="H37" s="90"/>
      <c r="I37" s="126"/>
      <c r="J37" s="90"/>
      <c r="K37" s="90"/>
      <c r="L37" s="90"/>
      <c r="M37" s="90"/>
      <c r="N37" s="126"/>
      <c r="O37" s="128"/>
      <c r="P37" s="90"/>
      <c r="Q37" s="90"/>
    </row>
    <row r="38" spans="1:17">
      <c r="A38" s="398"/>
      <c r="B38" s="90"/>
      <c r="C38" s="90"/>
      <c r="F38" s="90"/>
      <c r="G38" s="90"/>
      <c r="H38" s="90"/>
      <c r="I38" s="90"/>
      <c r="J38" s="90"/>
      <c r="K38" s="90"/>
      <c r="L38" s="90"/>
      <c r="M38" s="90"/>
      <c r="N38" s="126"/>
      <c r="O38" s="129"/>
      <c r="P38" s="90"/>
      <c r="Q38" s="90"/>
    </row>
    <row r="39" spans="1:17">
      <c r="A39" s="398"/>
      <c r="B39" s="90"/>
      <c r="C39" s="90"/>
      <c r="F39" s="74"/>
      <c r="G39" s="74"/>
      <c r="H39" s="90"/>
      <c r="I39" s="74"/>
      <c r="J39" s="90"/>
      <c r="K39" s="90"/>
      <c r="L39" s="130"/>
      <c r="M39" s="72"/>
      <c r="N39" s="77"/>
      <c r="O39" s="42"/>
      <c r="P39" s="62"/>
      <c r="Q39" s="90"/>
    </row>
    <row r="40" spans="1:17">
      <c r="A40" s="397"/>
      <c r="B40" s="90"/>
      <c r="C40" s="90"/>
      <c r="F40" s="126"/>
      <c r="G40" s="74"/>
      <c r="H40" s="90"/>
      <c r="I40" s="74"/>
      <c r="J40" s="90"/>
      <c r="K40" s="72"/>
      <c r="L40" s="90"/>
      <c r="M40" s="74"/>
      <c r="N40" s="74"/>
      <c r="O40" s="42"/>
      <c r="P40" s="63"/>
      <c r="Q40" s="90"/>
    </row>
    <row r="41" spans="1:17">
      <c r="A41" s="397"/>
      <c r="B41" s="90"/>
      <c r="C41" s="90"/>
      <c r="F41" s="90"/>
      <c r="G41" s="74"/>
      <c r="H41" s="90"/>
      <c r="I41" s="74"/>
      <c r="J41" s="90"/>
      <c r="K41" s="72"/>
      <c r="L41" s="72"/>
      <c r="M41" s="53"/>
      <c r="N41" s="73"/>
      <c r="O41" s="55"/>
      <c r="P41" s="132"/>
      <c r="Q41" s="90"/>
    </row>
    <row r="42" spans="1:17">
      <c r="A42" s="398"/>
      <c r="B42" s="90"/>
      <c r="C42" s="90"/>
      <c r="F42" s="126"/>
      <c r="G42" s="74"/>
      <c r="H42" s="90"/>
      <c r="I42" s="90"/>
      <c r="J42" s="90"/>
      <c r="K42" s="72"/>
      <c r="L42" s="71"/>
      <c r="M42" s="72"/>
      <c r="N42" s="134"/>
      <c r="O42" s="53"/>
      <c r="P42" s="132"/>
    </row>
    <row r="43" spans="1:17" ht="30.65" customHeight="1">
      <c r="A43" s="398"/>
      <c r="B43" s="90"/>
      <c r="C43" s="90"/>
      <c r="F43" s="74"/>
      <c r="G43" s="74"/>
      <c r="H43" s="90"/>
      <c r="I43" s="90"/>
      <c r="J43" s="90"/>
      <c r="K43" s="135"/>
      <c r="L43" s="90"/>
      <c r="M43" s="90"/>
      <c r="N43" s="90"/>
      <c r="O43" s="90"/>
      <c r="P43" s="90"/>
    </row>
    <row r="44" spans="1:17" s="67" customFormat="1">
      <c r="A44" s="82"/>
      <c r="B44" s="82"/>
      <c r="C44" s="92"/>
      <c r="D44" s="92"/>
      <c r="F44" s="126"/>
      <c r="G44" s="74"/>
      <c r="H44" s="90"/>
      <c r="I44" s="149"/>
      <c r="J44" s="90"/>
      <c r="K44" s="90"/>
      <c r="L44" s="90"/>
      <c r="M44" s="90"/>
      <c r="N44" s="90"/>
      <c r="O44" s="90"/>
      <c r="P44" s="90"/>
    </row>
    <row r="45" spans="1:17" s="67" customFormat="1">
      <c r="A45" s="82"/>
      <c r="B45" s="82"/>
      <c r="C45" s="92"/>
      <c r="D45" s="92"/>
      <c r="F45" s="74"/>
      <c r="G45" s="74"/>
      <c r="H45" s="90"/>
      <c r="I45" s="90"/>
      <c r="J45" s="90"/>
      <c r="K45" s="90"/>
      <c r="L45" s="90"/>
      <c r="M45" s="90"/>
      <c r="N45" s="90"/>
      <c r="O45" s="90"/>
      <c r="P45" s="90"/>
    </row>
    <row r="46" spans="1:17" s="67" customFormat="1">
      <c r="A46" s="82"/>
      <c r="B46" s="82"/>
      <c r="C46" s="92"/>
      <c r="D46" s="92"/>
      <c r="F46" s="74"/>
      <c r="G46" s="74"/>
      <c r="H46" s="90"/>
      <c r="I46" s="90"/>
      <c r="J46" s="90"/>
      <c r="K46" s="90"/>
      <c r="L46" s="90"/>
      <c r="M46" s="90"/>
      <c r="N46" s="90"/>
      <c r="O46" s="90"/>
      <c r="P46" s="90"/>
    </row>
    <row r="47" spans="1:17" s="67" customFormat="1">
      <c r="A47" s="82"/>
      <c r="B47" s="82"/>
      <c r="C47" s="92"/>
      <c r="D47" s="92"/>
      <c r="F47" s="74"/>
      <c r="G47" s="150"/>
      <c r="H47" s="90"/>
      <c r="I47" s="90"/>
      <c r="J47" s="90"/>
      <c r="K47" s="90"/>
      <c r="L47" s="90"/>
      <c r="M47" s="90"/>
      <c r="N47" s="90"/>
      <c r="O47" s="90"/>
      <c r="P47" s="90"/>
    </row>
    <row r="48" spans="1:17" s="67" customFormat="1">
      <c r="A48" s="82"/>
      <c r="B48" s="82"/>
      <c r="C48" s="92"/>
      <c r="D48" s="92"/>
      <c r="F48" s="151"/>
      <c r="G48" s="152"/>
      <c r="H48" s="90"/>
      <c r="I48" s="90"/>
      <c r="J48" s="90"/>
      <c r="K48" s="90"/>
      <c r="L48" s="90"/>
      <c r="M48" s="90"/>
      <c r="N48" s="90"/>
      <c r="O48" s="90"/>
      <c r="P48" s="90"/>
    </row>
    <row r="49" spans="1:16" s="67" customFormat="1">
      <c r="A49" s="82"/>
      <c r="B49" s="82"/>
      <c r="C49" s="92"/>
      <c r="D49" s="92"/>
      <c r="F49" s="151"/>
      <c r="G49" s="152"/>
      <c r="H49" s="90"/>
      <c r="I49" s="90"/>
      <c r="J49" s="90"/>
      <c r="K49" s="90"/>
      <c r="L49" s="90"/>
      <c r="M49" s="90"/>
      <c r="N49" s="90"/>
      <c r="O49" s="90"/>
      <c r="P49" s="90"/>
    </row>
    <row r="50" spans="1:16" s="67" customFormat="1">
      <c r="A50" s="82"/>
      <c r="B50" s="82"/>
      <c r="C50" s="92"/>
      <c r="D50" s="92"/>
      <c r="F50" s="153"/>
      <c r="G50" s="154"/>
      <c r="H50" s="82"/>
      <c r="I50" s="82"/>
      <c r="J50" s="82"/>
      <c r="K50" s="90"/>
      <c r="L50" s="90"/>
      <c r="M50" s="90"/>
      <c r="N50" s="90"/>
      <c r="O50" s="90"/>
      <c r="P50" s="90"/>
    </row>
    <row r="51" spans="1:16">
      <c r="F51" s="92"/>
      <c r="G51" s="82"/>
      <c r="I51" s="82"/>
      <c r="K51" s="90"/>
      <c r="L51" s="90"/>
      <c r="M51" s="90"/>
      <c r="N51" s="90"/>
      <c r="O51" s="90"/>
      <c r="P51" s="90"/>
    </row>
    <row r="52" spans="1:16">
      <c r="F52" s="92"/>
      <c r="G52" s="82"/>
      <c r="I52" s="82"/>
      <c r="K52" s="90"/>
      <c r="L52" s="90"/>
      <c r="M52" s="90"/>
      <c r="N52" s="90"/>
      <c r="O52" s="90"/>
      <c r="P52" s="90"/>
    </row>
    <row r="53" spans="1:16">
      <c r="F53" s="92"/>
      <c r="G53" s="82"/>
      <c r="I53" s="82"/>
      <c r="K53" s="90"/>
      <c r="L53" s="90"/>
      <c r="M53" s="90"/>
      <c r="N53" s="90"/>
      <c r="O53" s="90"/>
      <c r="P53" s="90"/>
    </row>
    <row r="54" spans="1:16">
      <c r="F54" s="92"/>
      <c r="G54" s="82"/>
      <c r="I54" s="82"/>
      <c r="K54" s="90"/>
      <c r="L54" s="90"/>
      <c r="M54" s="90"/>
      <c r="N54" s="90"/>
      <c r="O54" s="90"/>
      <c r="P54" s="90"/>
    </row>
    <row r="55" spans="1:16">
      <c r="F55" s="92"/>
      <c r="G55" s="82"/>
      <c r="I55" s="82"/>
      <c r="K55" s="90"/>
      <c r="L55" s="90"/>
      <c r="M55" s="90"/>
      <c r="N55" s="90"/>
      <c r="O55" s="90"/>
      <c r="P55" s="90"/>
    </row>
    <row r="56" spans="1:16">
      <c r="F56" s="92"/>
      <c r="G56" s="82"/>
      <c r="I56" s="82"/>
      <c r="K56" s="90"/>
      <c r="L56" s="90"/>
      <c r="M56" s="90"/>
      <c r="N56" s="90"/>
      <c r="O56" s="90"/>
      <c r="P56" s="90"/>
    </row>
    <row r="57" spans="1:16">
      <c r="G57" s="82"/>
      <c r="I57" s="82"/>
      <c r="M57" s="82"/>
      <c r="N57" s="82"/>
      <c r="O57" s="82"/>
    </row>
    <row r="58" spans="1:16">
      <c r="G58" s="82"/>
      <c r="I58" s="82"/>
      <c r="M58" s="82"/>
      <c r="N58" s="82"/>
      <c r="O58" s="82"/>
    </row>
    <row r="59" spans="1:16">
      <c r="G59" s="82"/>
      <c r="I59" s="82"/>
      <c r="M59" s="82"/>
      <c r="N59" s="82"/>
      <c r="O59" s="82"/>
    </row>
    <row r="60" spans="1:16">
      <c r="G60" s="82"/>
      <c r="I60" s="82"/>
      <c r="M60" s="82"/>
      <c r="N60" s="82"/>
      <c r="O60" s="82"/>
    </row>
    <row r="61" spans="1:16">
      <c r="G61" s="82"/>
      <c r="I61" s="82"/>
      <c r="M61" s="82"/>
      <c r="N61" s="82"/>
      <c r="O61" s="82"/>
    </row>
    <row r="62" spans="1:16">
      <c r="G62" s="82"/>
      <c r="I62" s="82"/>
      <c r="M62" s="82"/>
      <c r="N62" s="82"/>
      <c r="O62" s="82"/>
    </row>
    <row r="63" spans="1:16">
      <c r="G63" s="82"/>
      <c r="I63" s="82"/>
      <c r="M63" s="82"/>
      <c r="N63" s="82"/>
      <c r="O63" s="82"/>
    </row>
    <row r="64" spans="1:16">
      <c r="G64" s="82"/>
      <c r="I64" s="82"/>
      <c r="M64" s="82"/>
      <c r="N64" s="82"/>
      <c r="O64" s="82"/>
    </row>
    <row r="65" spans="7:15">
      <c r="G65" s="82"/>
      <c r="I65" s="82"/>
      <c r="M65" s="82"/>
      <c r="N65" s="82"/>
      <c r="O65" s="82"/>
    </row>
    <row r="66" spans="7:15">
      <c r="G66" s="82"/>
      <c r="I66" s="82"/>
      <c r="M66" s="82"/>
      <c r="N66" s="82"/>
      <c r="O66" s="82"/>
    </row>
    <row r="67" spans="7:15">
      <c r="G67" s="82"/>
      <c r="I67" s="82"/>
      <c r="M67" s="82"/>
      <c r="N67" s="82"/>
      <c r="O67" s="82"/>
    </row>
    <row r="68" spans="7:15">
      <c r="G68" s="82"/>
      <c r="I68" s="82"/>
      <c r="M68" s="82"/>
      <c r="N68" s="82"/>
      <c r="O68" s="82"/>
    </row>
    <row r="69" spans="7:15">
      <c r="G69" s="82"/>
      <c r="I69" s="82"/>
      <c r="M69" s="82"/>
      <c r="N69" s="82"/>
      <c r="O69" s="82"/>
    </row>
    <row r="70" spans="7:15">
      <c r="G70" s="82"/>
      <c r="I70" s="82"/>
      <c r="M70" s="82"/>
      <c r="N70" s="82"/>
      <c r="O70" s="82"/>
    </row>
    <row r="71" spans="7:15">
      <c r="G71" s="82"/>
      <c r="I71" s="82"/>
      <c r="M71" s="82"/>
      <c r="N71" s="82"/>
      <c r="O71" s="82"/>
    </row>
    <row r="72" spans="7:15">
      <c r="G72" s="82"/>
      <c r="I72" s="82"/>
      <c r="M72" s="82"/>
      <c r="N72" s="82"/>
      <c r="O72" s="82"/>
    </row>
    <row r="73" spans="7:15">
      <c r="G73" s="82"/>
      <c r="I73" s="82"/>
      <c r="M73" s="82"/>
      <c r="N73" s="82"/>
      <c r="O73" s="82"/>
    </row>
    <row r="74" spans="7:15">
      <c r="G74" s="82"/>
      <c r="I74" s="82"/>
      <c r="M74" s="82"/>
      <c r="N74" s="82"/>
      <c r="O74" s="82"/>
    </row>
    <row r="75" spans="7:15">
      <c r="G75" s="82"/>
      <c r="I75" s="82"/>
      <c r="M75" s="82"/>
      <c r="N75" s="82"/>
      <c r="O75" s="82"/>
    </row>
    <row r="76" spans="7:15">
      <c r="G76" s="82"/>
      <c r="I76" s="82"/>
      <c r="M76" s="82"/>
      <c r="N76" s="82"/>
      <c r="O76" s="82"/>
    </row>
    <row r="77" spans="7:15">
      <c r="G77" s="82"/>
      <c r="I77" s="82"/>
      <c r="M77" s="82"/>
      <c r="N77" s="82"/>
      <c r="O77" s="82"/>
    </row>
    <row r="78" spans="7:15">
      <c r="G78" s="82"/>
      <c r="I78" s="82"/>
      <c r="M78" s="82"/>
      <c r="N78" s="82"/>
      <c r="O78" s="82"/>
    </row>
    <row r="79" spans="7:15">
      <c r="G79" s="82"/>
      <c r="I79" s="82"/>
      <c r="M79" s="82"/>
      <c r="N79" s="82"/>
      <c r="O79" s="82"/>
    </row>
    <row r="80" spans="7:15">
      <c r="G80" s="82"/>
      <c r="I80" s="82"/>
      <c r="M80" s="82"/>
      <c r="N80" s="82"/>
      <c r="O80" s="82"/>
    </row>
    <row r="81" spans="7:15" ht="18" customHeight="1">
      <c r="G81" s="82"/>
      <c r="I81" s="82"/>
      <c r="M81" s="82"/>
      <c r="N81" s="82"/>
      <c r="O81" s="82"/>
    </row>
    <row r="82" spans="7:15">
      <c r="G82" s="82"/>
      <c r="I82" s="82"/>
      <c r="M82" s="82"/>
      <c r="N82" s="82"/>
      <c r="O82" s="82"/>
    </row>
    <row r="83" spans="7:15">
      <c r="M83" s="82"/>
      <c r="N83" s="82"/>
      <c r="O83" s="82"/>
    </row>
    <row r="84" spans="7:15">
      <c r="M84" s="82"/>
      <c r="N84" s="82"/>
      <c r="O84" s="82"/>
    </row>
    <row r="85" spans="7:15">
      <c r="M85" s="82"/>
      <c r="N85" s="82"/>
      <c r="O85" s="82"/>
    </row>
    <row r="86" spans="7:15">
      <c r="M86" s="82"/>
      <c r="N86" s="82"/>
      <c r="O86" s="82"/>
    </row>
    <row r="87" spans="7:15">
      <c r="M87" s="82"/>
      <c r="N87" s="82"/>
      <c r="O87" s="82"/>
    </row>
    <row r="88" spans="7:15">
      <c r="M88" s="82"/>
      <c r="N88" s="82"/>
      <c r="O88" s="82"/>
    </row>
  </sheetData>
  <mergeCells count="3">
    <mergeCell ref="A2:D2"/>
    <mergeCell ref="F2:J2"/>
    <mergeCell ref="L2:P2"/>
  </mergeCells>
  <pageMargins left="0.25" right="0.25" top="0.75" bottom="0.75" header="0.3" footer="0.3"/>
  <pageSetup scale="82" orientation="landscape" r:id="rId1"/>
  <ignoredErrors>
    <ignoredError sqref="O9 J15" formulaRange="1"/>
    <ignoredError sqref="J9 P7 I18"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225"/>
  <sheetViews>
    <sheetView tabSelected="1" zoomScaleNormal="100" workbookViewId="0">
      <selection activeCell="T17" sqref="T17"/>
    </sheetView>
  </sheetViews>
  <sheetFormatPr defaultRowHeight="14.5"/>
  <cols>
    <col min="1" max="1" width="8.1796875" customWidth="1"/>
    <col min="2" max="2" width="12" bestFit="1" customWidth="1"/>
    <col min="3" max="13" width="12.81640625" bestFit="1" customWidth="1"/>
    <col min="14" max="14" width="11.453125" bestFit="1" customWidth="1"/>
    <col min="15" max="15" width="2.08984375" customWidth="1"/>
    <col min="16" max="16" width="18.54296875" customWidth="1"/>
    <col min="17" max="17" width="11.453125" bestFit="1" customWidth="1"/>
    <col min="18" max="18" width="11.1796875" bestFit="1" customWidth="1"/>
    <col min="19" max="19" width="12.81640625" bestFit="1" customWidth="1"/>
    <col min="20" max="20" width="11.453125" bestFit="1" customWidth="1"/>
  </cols>
  <sheetData>
    <row r="1" spans="1:96" ht="58">
      <c r="A1" s="516"/>
      <c r="B1" s="518"/>
      <c r="C1" s="519" t="s">
        <v>280</v>
      </c>
      <c r="D1" s="519" t="s">
        <v>281</v>
      </c>
      <c r="E1" s="519" t="s">
        <v>282</v>
      </c>
      <c r="F1" s="519" t="s">
        <v>283</v>
      </c>
      <c r="G1" s="519" t="s">
        <v>284</v>
      </c>
      <c r="H1" s="519" t="s">
        <v>285</v>
      </c>
      <c r="I1" s="519" t="s">
        <v>286</v>
      </c>
      <c r="J1" s="519" t="s">
        <v>287</v>
      </c>
      <c r="K1" s="519" t="s">
        <v>288</v>
      </c>
      <c r="L1" s="519" t="s">
        <v>289</v>
      </c>
      <c r="M1" s="520" t="s">
        <v>290</v>
      </c>
      <c r="N1" s="555"/>
      <c r="O1" s="516"/>
      <c r="P1" s="525" t="s">
        <v>291</v>
      </c>
      <c r="Q1" s="555"/>
      <c r="R1" s="516"/>
      <c r="S1" s="525" t="s">
        <v>292</v>
      </c>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c r="AS1" s="516"/>
      <c r="AT1" s="516"/>
      <c r="AU1" s="516"/>
      <c r="AV1" s="516"/>
      <c r="AW1" s="516"/>
      <c r="AX1" s="516"/>
      <c r="AY1" s="516"/>
      <c r="AZ1" s="516"/>
      <c r="BA1" s="516"/>
      <c r="BB1" s="516"/>
      <c r="BC1" s="516"/>
      <c r="BD1" s="516"/>
      <c r="BE1" s="516"/>
      <c r="BF1" s="516"/>
      <c r="BG1" s="516"/>
      <c r="BH1" s="516"/>
      <c r="BI1" s="516"/>
      <c r="BJ1" s="516"/>
      <c r="BK1" s="516"/>
      <c r="BL1" s="516"/>
      <c r="BM1" s="516"/>
      <c r="BN1" s="516"/>
      <c r="BO1" s="516"/>
      <c r="BP1" s="516"/>
      <c r="BQ1" s="516"/>
      <c r="BR1" s="516"/>
      <c r="BS1" s="516"/>
      <c r="BT1" s="516"/>
      <c r="BU1" s="516"/>
      <c r="BV1" s="516"/>
      <c r="BW1" s="516"/>
      <c r="BX1" s="516"/>
      <c r="BY1" s="516"/>
      <c r="BZ1" s="516"/>
      <c r="CA1" s="516"/>
      <c r="CB1" s="516"/>
      <c r="CC1" s="516"/>
      <c r="CD1" s="516"/>
      <c r="CE1" s="516"/>
      <c r="CF1" s="516"/>
      <c r="CG1" s="516"/>
      <c r="CH1" s="516"/>
      <c r="CI1" s="516"/>
      <c r="CJ1" s="516"/>
      <c r="CK1" s="516"/>
      <c r="CL1" s="516"/>
      <c r="CM1" s="516"/>
      <c r="CN1" s="516"/>
      <c r="CO1" s="516"/>
      <c r="CP1" s="516"/>
      <c r="CQ1" s="516"/>
      <c r="CR1" s="516"/>
    </row>
    <row r="2" spans="1:96">
      <c r="A2" s="516"/>
      <c r="B2" s="521" t="s">
        <v>25</v>
      </c>
      <c r="C2" s="522" t="s">
        <v>293</v>
      </c>
      <c r="D2" s="522" t="s">
        <v>293</v>
      </c>
      <c r="E2" s="522" t="s">
        <v>293</v>
      </c>
      <c r="F2" s="522" t="s">
        <v>293</v>
      </c>
      <c r="G2" s="522" t="s">
        <v>293</v>
      </c>
      <c r="H2" s="522" t="s">
        <v>293</v>
      </c>
      <c r="I2" s="522" t="s">
        <v>293</v>
      </c>
      <c r="J2" s="522" t="s">
        <v>293</v>
      </c>
      <c r="K2" s="522" t="s">
        <v>293</v>
      </c>
      <c r="L2" s="522" t="s">
        <v>293</v>
      </c>
      <c r="M2" s="523" t="s">
        <v>293</v>
      </c>
      <c r="N2" s="556"/>
      <c r="O2" s="516"/>
      <c r="P2" s="526" t="s">
        <v>293</v>
      </c>
      <c r="Q2" s="556"/>
      <c r="R2" s="516"/>
      <c r="S2" s="526" t="s">
        <v>293</v>
      </c>
      <c r="T2" s="516"/>
      <c r="U2" s="516"/>
      <c r="V2" s="516"/>
      <c r="W2" s="516"/>
      <c r="X2" s="516"/>
      <c r="Y2" s="516"/>
      <c r="Z2" s="516"/>
      <c r="AA2" s="516"/>
      <c r="AB2" s="516"/>
      <c r="AC2" s="516"/>
      <c r="AD2" s="516"/>
      <c r="AE2" s="516"/>
      <c r="AF2" s="516"/>
      <c r="AG2" s="516"/>
      <c r="AH2" s="516"/>
      <c r="AI2" s="516"/>
      <c r="AJ2" s="516"/>
      <c r="AK2" s="516"/>
      <c r="AL2" s="516"/>
      <c r="AM2" s="516"/>
      <c r="AN2" s="516"/>
      <c r="AO2" s="516"/>
      <c r="AP2" s="516"/>
      <c r="AQ2" s="516"/>
      <c r="AR2" s="516"/>
      <c r="AS2" s="516"/>
      <c r="AT2" s="516"/>
      <c r="AU2" s="516"/>
      <c r="AV2" s="516"/>
      <c r="AW2" s="516"/>
      <c r="AX2" s="516"/>
      <c r="AY2" s="516"/>
      <c r="AZ2" s="516"/>
      <c r="BA2" s="516"/>
      <c r="BB2" s="516"/>
      <c r="BC2" s="516"/>
      <c r="BD2" s="516"/>
      <c r="BE2" s="516"/>
      <c r="BF2" s="516"/>
      <c r="BG2" s="516"/>
      <c r="BH2" s="516"/>
      <c r="BI2" s="516"/>
      <c r="BJ2" s="516"/>
      <c r="BK2" s="516"/>
      <c r="BL2" s="516"/>
      <c r="BM2" s="516"/>
      <c r="BN2" s="516"/>
      <c r="BO2" s="516"/>
      <c r="BP2" s="516"/>
      <c r="BQ2" s="516"/>
      <c r="BR2" s="516"/>
      <c r="BS2" s="516"/>
      <c r="BT2" s="516"/>
      <c r="BU2" s="516"/>
      <c r="BV2" s="516"/>
      <c r="BW2" s="516"/>
      <c r="BX2" s="516"/>
      <c r="BY2" s="516"/>
      <c r="BZ2" s="516"/>
      <c r="CA2" s="516"/>
      <c r="CB2" s="516"/>
      <c r="CC2" s="516"/>
      <c r="CD2" s="516"/>
      <c r="CE2" s="516"/>
      <c r="CF2" s="516"/>
      <c r="CG2" s="516"/>
      <c r="CH2" s="516"/>
      <c r="CI2" s="516"/>
      <c r="CJ2" s="516"/>
      <c r="CK2" s="516"/>
      <c r="CL2" s="516"/>
      <c r="CM2" s="516"/>
      <c r="CN2" s="516"/>
      <c r="CO2" s="516"/>
      <c r="CP2" s="516"/>
      <c r="CQ2" s="516"/>
      <c r="CR2" s="516"/>
    </row>
    <row r="3" spans="1:96">
      <c r="A3" s="667"/>
      <c r="B3" s="541">
        <v>6.14</v>
      </c>
      <c r="C3" s="542">
        <v>926</v>
      </c>
      <c r="D3" s="542">
        <v>186</v>
      </c>
      <c r="E3" s="542"/>
      <c r="F3" s="542"/>
      <c r="G3" s="542"/>
      <c r="H3" s="542"/>
      <c r="I3" s="542"/>
      <c r="J3" s="542"/>
      <c r="K3" s="542"/>
      <c r="L3" s="542"/>
      <c r="M3" s="543">
        <v>12332</v>
      </c>
      <c r="N3" s="557"/>
      <c r="O3" s="539"/>
      <c r="P3" s="544">
        <v>50947</v>
      </c>
      <c r="Q3" s="557"/>
      <c r="R3" s="539"/>
      <c r="S3" s="544">
        <v>582</v>
      </c>
      <c r="T3" s="538"/>
      <c r="U3" s="538"/>
      <c r="V3" s="538"/>
      <c r="W3" s="538"/>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8"/>
      <c r="AZ3" s="538"/>
      <c r="BA3" s="538"/>
      <c r="BB3" s="538"/>
      <c r="BC3" s="538"/>
      <c r="BD3" s="538"/>
      <c r="BE3" s="538"/>
      <c r="BF3" s="538"/>
      <c r="BG3" s="538"/>
      <c r="BH3" s="538"/>
      <c r="BI3" s="538"/>
      <c r="BJ3" s="538"/>
      <c r="BK3" s="538"/>
      <c r="BL3" s="538"/>
      <c r="BM3" s="538"/>
      <c r="BN3" s="538"/>
      <c r="BO3" s="538"/>
      <c r="BP3" s="538"/>
      <c r="BQ3" s="538"/>
      <c r="BR3" s="538"/>
      <c r="BS3" s="538"/>
      <c r="BT3" s="538"/>
      <c r="BU3" s="538"/>
      <c r="BV3" s="538"/>
      <c r="BW3" s="538"/>
      <c r="BX3" s="538"/>
      <c r="BY3" s="538"/>
      <c r="BZ3" s="538"/>
      <c r="CA3" s="538"/>
      <c r="CB3" s="538"/>
      <c r="CC3" s="538"/>
      <c r="CD3" s="538"/>
      <c r="CE3" s="538"/>
      <c r="CF3" s="538"/>
      <c r="CG3" s="538"/>
      <c r="CH3" s="538"/>
      <c r="CI3" s="538"/>
      <c r="CJ3" s="538"/>
      <c r="CK3" s="538"/>
      <c r="CL3" s="538"/>
      <c r="CM3" s="538"/>
      <c r="CN3" s="538"/>
      <c r="CO3" s="538"/>
      <c r="CP3" s="538"/>
      <c r="CQ3" s="538"/>
      <c r="CR3" s="538"/>
    </row>
    <row r="4" spans="1:96">
      <c r="A4" s="667"/>
      <c r="B4" s="541">
        <v>7.52</v>
      </c>
      <c r="C4" s="542">
        <v>2318</v>
      </c>
      <c r="D4" s="542">
        <v>530</v>
      </c>
      <c r="E4" s="542">
        <v>1539</v>
      </c>
      <c r="F4" s="542"/>
      <c r="G4" s="542"/>
      <c r="H4" s="542"/>
      <c r="I4" s="542"/>
      <c r="J4" s="542">
        <v>8851</v>
      </c>
      <c r="K4" s="542"/>
      <c r="L4" s="542"/>
      <c r="M4" s="543">
        <v>36851</v>
      </c>
      <c r="N4" s="557"/>
      <c r="O4" s="539"/>
      <c r="P4" s="544">
        <v>55291</v>
      </c>
      <c r="Q4" s="557"/>
      <c r="R4" s="539"/>
      <c r="S4" s="544">
        <v>513</v>
      </c>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8"/>
      <c r="CA4" s="538"/>
      <c r="CB4" s="538"/>
      <c r="CC4" s="538"/>
      <c r="CD4" s="538"/>
      <c r="CE4" s="538"/>
      <c r="CF4" s="538"/>
      <c r="CG4" s="538"/>
      <c r="CH4" s="538"/>
      <c r="CI4" s="538"/>
      <c r="CJ4" s="538"/>
      <c r="CK4" s="538"/>
      <c r="CL4" s="538"/>
      <c r="CM4" s="538"/>
      <c r="CN4" s="538"/>
      <c r="CO4" s="538"/>
      <c r="CP4" s="538"/>
      <c r="CQ4" s="538"/>
      <c r="CR4" s="538"/>
    </row>
    <row r="5" spans="1:96">
      <c r="A5" s="667"/>
      <c r="B5" s="545">
        <v>7.27</v>
      </c>
      <c r="C5" s="546">
        <v>755</v>
      </c>
      <c r="D5" s="546">
        <v>546</v>
      </c>
      <c r="E5" s="546">
        <v>5697</v>
      </c>
      <c r="F5" s="546"/>
      <c r="G5" s="546"/>
      <c r="H5" s="546"/>
      <c r="I5" s="546"/>
      <c r="J5" s="546"/>
      <c r="K5" s="546"/>
      <c r="L5" s="546"/>
      <c r="M5" s="547">
        <v>14024</v>
      </c>
      <c r="N5" s="557"/>
      <c r="O5" s="539"/>
      <c r="P5" s="548">
        <v>96670</v>
      </c>
      <c r="Q5" s="557"/>
      <c r="R5" s="539"/>
      <c r="S5" s="548">
        <v>337</v>
      </c>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c r="AR5" s="538"/>
      <c r="AS5" s="538"/>
      <c r="AT5" s="538"/>
      <c r="AU5" s="538"/>
      <c r="AV5" s="538"/>
      <c r="AW5" s="538"/>
      <c r="AX5" s="538"/>
      <c r="AY5" s="538"/>
      <c r="AZ5" s="538"/>
      <c r="BA5" s="538"/>
      <c r="BB5" s="538"/>
      <c r="BC5" s="538"/>
      <c r="BD5" s="538"/>
      <c r="BE5" s="538"/>
      <c r="BF5" s="538"/>
      <c r="BG5" s="538"/>
      <c r="BH5" s="538"/>
      <c r="BI5" s="538"/>
      <c r="BJ5" s="538"/>
      <c r="BK5" s="538"/>
      <c r="BL5" s="538"/>
      <c r="BM5" s="538"/>
      <c r="BN5" s="538"/>
      <c r="BO5" s="538"/>
      <c r="BP5" s="538"/>
      <c r="BQ5" s="538"/>
      <c r="BR5" s="538"/>
      <c r="BS5" s="538"/>
      <c r="BT5" s="538"/>
      <c r="BU5" s="538"/>
      <c r="BV5" s="538"/>
      <c r="BW5" s="538"/>
      <c r="BX5" s="538"/>
      <c r="BY5" s="538"/>
      <c r="BZ5" s="538"/>
      <c r="CA5" s="538"/>
      <c r="CB5" s="538"/>
      <c r="CC5" s="538"/>
      <c r="CD5" s="538"/>
      <c r="CE5" s="538"/>
      <c r="CF5" s="538"/>
      <c r="CG5" s="538"/>
      <c r="CH5" s="538"/>
      <c r="CI5" s="538"/>
      <c r="CJ5" s="538"/>
      <c r="CK5" s="538"/>
      <c r="CL5" s="538"/>
      <c r="CM5" s="538"/>
      <c r="CN5" s="538"/>
      <c r="CO5" s="538"/>
      <c r="CP5" s="538"/>
      <c r="CQ5" s="538"/>
      <c r="CR5" s="538"/>
    </row>
    <row r="6" spans="1:96">
      <c r="A6" s="667"/>
      <c r="B6" s="571">
        <v>14.0693557692308</v>
      </c>
      <c r="C6" s="542">
        <v>920</v>
      </c>
      <c r="D6" s="542"/>
      <c r="E6" s="542">
        <v>5224</v>
      </c>
      <c r="F6" s="542"/>
      <c r="G6" s="542"/>
      <c r="H6" s="542"/>
      <c r="I6" s="542"/>
      <c r="J6" s="542">
        <v>51877</v>
      </c>
      <c r="K6" s="542"/>
      <c r="L6" s="542"/>
      <c r="M6" s="543">
        <v>36903</v>
      </c>
      <c r="N6" s="557"/>
      <c r="O6" s="539"/>
      <c r="P6" s="544">
        <v>56317</v>
      </c>
      <c r="Q6" s="557"/>
      <c r="R6" s="539"/>
      <c r="S6" s="544">
        <v>88</v>
      </c>
      <c r="T6" s="538"/>
      <c r="U6" s="538"/>
      <c r="V6" s="538"/>
      <c r="W6" s="538"/>
      <c r="X6" s="538"/>
      <c r="Y6" s="538"/>
      <c r="Z6" s="538"/>
      <c r="AA6" s="538"/>
      <c r="AB6" s="538"/>
      <c r="AC6" s="538"/>
      <c r="AD6" s="538"/>
      <c r="AE6" s="538"/>
      <c r="AF6" s="538"/>
      <c r="AG6" s="538"/>
      <c r="AH6" s="538"/>
      <c r="AI6" s="538"/>
      <c r="AJ6" s="538"/>
      <c r="AK6" s="538"/>
      <c r="AL6" s="538"/>
      <c r="AM6" s="538"/>
      <c r="AN6" s="538"/>
      <c r="AO6" s="538"/>
      <c r="AP6" s="538"/>
      <c r="AQ6" s="538"/>
      <c r="AR6" s="538"/>
      <c r="AS6" s="538"/>
      <c r="AT6" s="538"/>
      <c r="AU6" s="538"/>
      <c r="AV6" s="538"/>
      <c r="AW6" s="538"/>
      <c r="AX6" s="538"/>
      <c r="AY6" s="538"/>
      <c r="AZ6" s="538"/>
      <c r="BA6" s="538"/>
      <c r="BB6" s="538"/>
      <c r="BC6" s="538"/>
      <c r="BD6" s="538"/>
      <c r="BE6" s="538"/>
      <c r="BF6" s="538"/>
      <c r="BG6" s="538"/>
      <c r="BH6" s="538"/>
      <c r="BI6" s="538"/>
      <c r="BJ6" s="538"/>
      <c r="BK6" s="538"/>
      <c r="BL6" s="538"/>
      <c r="BM6" s="538"/>
      <c r="BN6" s="538"/>
      <c r="BO6" s="538"/>
      <c r="BP6" s="538"/>
      <c r="BQ6" s="538"/>
      <c r="BR6" s="538"/>
      <c r="BS6" s="538"/>
      <c r="BT6" s="538"/>
      <c r="BU6" s="538"/>
      <c r="BV6" s="538"/>
      <c r="BW6" s="538"/>
      <c r="BX6" s="538"/>
      <c r="BY6" s="538"/>
      <c r="BZ6" s="538"/>
      <c r="CA6" s="538"/>
      <c r="CB6" s="538"/>
      <c r="CC6" s="538"/>
      <c r="CD6" s="538"/>
      <c r="CE6" s="538"/>
      <c r="CF6" s="538"/>
      <c r="CG6" s="538"/>
      <c r="CH6" s="538"/>
      <c r="CI6" s="538"/>
      <c r="CJ6" s="538"/>
      <c r="CK6" s="538"/>
      <c r="CL6" s="538"/>
      <c r="CM6" s="538"/>
      <c r="CN6" s="538"/>
      <c r="CO6" s="538"/>
      <c r="CP6" s="538"/>
      <c r="CQ6" s="538"/>
      <c r="CR6" s="538"/>
    </row>
    <row r="7" spans="1:96">
      <c r="A7" s="667"/>
      <c r="B7" s="541">
        <v>5.1470000000000002</v>
      </c>
      <c r="C7" s="542">
        <v>417.5</v>
      </c>
      <c r="D7" s="542">
        <v>1473.89</v>
      </c>
      <c r="E7" s="542"/>
      <c r="F7" s="542"/>
      <c r="G7" s="542"/>
      <c r="H7" s="542"/>
      <c r="I7" s="542"/>
      <c r="J7" s="542"/>
      <c r="K7" s="542"/>
      <c r="L7" s="542"/>
      <c r="M7" s="543">
        <v>1835.81</v>
      </c>
      <c r="N7" s="557"/>
      <c r="O7" s="539"/>
      <c r="P7" s="544">
        <v>15832.92</v>
      </c>
      <c r="Q7" s="557"/>
      <c r="R7" s="539"/>
      <c r="S7" s="544">
        <v>51.64</v>
      </c>
      <c r="T7" s="538"/>
      <c r="U7" s="538"/>
      <c r="V7" s="538"/>
      <c r="W7" s="538"/>
      <c r="X7" s="538"/>
      <c r="Y7" s="538"/>
      <c r="Z7" s="538"/>
      <c r="AA7" s="538"/>
      <c r="AB7" s="538"/>
      <c r="AC7" s="538"/>
      <c r="AD7" s="538"/>
      <c r="AE7" s="538"/>
      <c r="AF7" s="538"/>
      <c r="AG7" s="538"/>
      <c r="AH7" s="538"/>
      <c r="AI7" s="538"/>
      <c r="AJ7" s="538"/>
      <c r="AK7" s="538"/>
      <c r="AL7" s="538"/>
      <c r="AM7" s="538"/>
      <c r="AN7" s="538"/>
      <c r="AO7" s="538"/>
      <c r="AP7" s="538"/>
      <c r="AQ7" s="538"/>
      <c r="AR7" s="538"/>
      <c r="AS7" s="538"/>
      <c r="AT7" s="538"/>
      <c r="AU7" s="538"/>
      <c r="AV7" s="538"/>
      <c r="AW7" s="538"/>
      <c r="AX7" s="538"/>
      <c r="AY7" s="538"/>
      <c r="AZ7" s="538"/>
      <c r="BA7" s="538"/>
      <c r="BB7" s="538"/>
      <c r="BC7" s="538"/>
      <c r="BD7" s="538"/>
      <c r="BE7" s="538"/>
      <c r="BF7" s="538"/>
      <c r="BG7" s="538"/>
      <c r="BH7" s="538"/>
      <c r="BI7" s="538"/>
      <c r="BJ7" s="538"/>
      <c r="BK7" s="538"/>
      <c r="BL7" s="538"/>
      <c r="BM7" s="538"/>
      <c r="BN7" s="538"/>
      <c r="BO7" s="538"/>
      <c r="BP7" s="538"/>
      <c r="BQ7" s="538"/>
      <c r="BR7" s="538"/>
      <c r="BS7" s="538"/>
      <c r="BT7" s="538"/>
      <c r="BU7" s="538"/>
      <c r="BV7" s="538"/>
      <c r="BW7" s="538"/>
      <c r="BX7" s="538"/>
      <c r="BY7" s="538"/>
      <c r="BZ7" s="538"/>
      <c r="CA7" s="538"/>
      <c r="CB7" s="538"/>
      <c r="CC7" s="538"/>
      <c r="CD7" s="538"/>
      <c r="CE7" s="538"/>
      <c r="CF7" s="538"/>
      <c r="CG7" s="538"/>
      <c r="CH7" s="538"/>
      <c r="CI7" s="538"/>
      <c r="CJ7" s="538"/>
      <c r="CK7" s="538"/>
      <c r="CL7" s="538"/>
      <c r="CM7" s="538"/>
      <c r="CN7" s="538"/>
      <c r="CO7" s="538"/>
      <c r="CP7" s="538"/>
      <c r="CQ7" s="538"/>
      <c r="CR7" s="538"/>
    </row>
    <row r="8" spans="1:96">
      <c r="A8" s="667"/>
      <c r="B8" s="541">
        <v>2.5299999999999998</v>
      </c>
      <c r="C8" s="542">
        <v>887</v>
      </c>
      <c r="D8" s="542"/>
      <c r="E8" s="542">
        <v>1214</v>
      </c>
      <c r="F8" s="542">
        <v>4512</v>
      </c>
      <c r="G8" s="542"/>
      <c r="H8" s="542"/>
      <c r="I8" s="542"/>
      <c r="J8" s="542"/>
      <c r="K8" s="542"/>
      <c r="L8" s="542"/>
      <c r="M8" s="543">
        <v>19417</v>
      </c>
      <c r="N8" s="557"/>
      <c r="O8" s="539"/>
      <c r="P8" s="544">
        <v>44770</v>
      </c>
      <c r="Q8" s="557"/>
      <c r="R8" s="539"/>
      <c r="S8" s="544">
        <v>159</v>
      </c>
      <c r="T8" s="538"/>
      <c r="U8" s="538"/>
      <c r="V8" s="538"/>
      <c r="W8" s="538"/>
      <c r="X8" s="538"/>
      <c r="Y8" s="538"/>
      <c r="Z8" s="538"/>
      <c r="AA8" s="538"/>
      <c r="AB8" s="538"/>
      <c r="AC8" s="538"/>
      <c r="AD8" s="538"/>
      <c r="AE8" s="538"/>
      <c r="AF8" s="538"/>
      <c r="AG8" s="538"/>
      <c r="AH8" s="538"/>
      <c r="AI8" s="538"/>
      <c r="AJ8" s="538"/>
      <c r="AK8" s="538"/>
      <c r="AL8" s="538"/>
      <c r="AM8" s="538"/>
      <c r="AN8" s="538"/>
      <c r="AO8" s="538"/>
      <c r="AP8" s="538"/>
      <c r="AQ8" s="538"/>
      <c r="AR8" s="538"/>
      <c r="AS8" s="538"/>
      <c r="AT8" s="538"/>
      <c r="AU8" s="538"/>
      <c r="AV8" s="538"/>
      <c r="AW8" s="538"/>
      <c r="AX8" s="538"/>
      <c r="AY8" s="538"/>
      <c r="AZ8" s="538"/>
      <c r="BA8" s="538"/>
      <c r="BB8" s="538"/>
      <c r="BC8" s="538"/>
      <c r="BD8" s="538"/>
      <c r="BE8" s="538"/>
      <c r="BF8" s="538"/>
      <c r="BG8" s="538"/>
      <c r="BH8" s="538"/>
      <c r="BI8" s="538"/>
      <c r="BJ8" s="538"/>
      <c r="BK8" s="538"/>
      <c r="BL8" s="538"/>
      <c r="BM8" s="538"/>
      <c r="BN8" s="538"/>
      <c r="BO8" s="538"/>
      <c r="BP8" s="538"/>
      <c r="BQ8" s="538"/>
      <c r="BR8" s="538"/>
      <c r="BS8" s="538"/>
      <c r="BT8" s="538"/>
      <c r="BU8" s="538"/>
      <c r="BV8" s="538"/>
      <c r="BW8" s="538"/>
      <c r="BX8" s="538"/>
      <c r="BY8" s="538"/>
      <c r="BZ8" s="538"/>
      <c r="CA8" s="538"/>
      <c r="CB8" s="538"/>
      <c r="CC8" s="538"/>
      <c r="CD8" s="538"/>
      <c r="CE8" s="538"/>
      <c r="CF8" s="538"/>
      <c r="CG8" s="538"/>
      <c r="CH8" s="538"/>
      <c r="CI8" s="538"/>
      <c r="CJ8" s="538"/>
      <c r="CK8" s="538"/>
      <c r="CL8" s="538"/>
      <c r="CM8" s="538"/>
      <c r="CN8" s="538"/>
      <c r="CO8" s="538"/>
      <c r="CP8" s="538"/>
      <c r="CQ8" s="538"/>
      <c r="CR8" s="538"/>
    </row>
    <row r="9" spans="1:96">
      <c r="A9" s="667"/>
      <c r="B9" s="541">
        <v>6.06</v>
      </c>
      <c r="C9" s="542">
        <v>205</v>
      </c>
      <c r="D9" s="542">
        <v>7904</v>
      </c>
      <c r="E9" s="542">
        <v>2805</v>
      </c>
      <c r="F9" s="542"/>
      <c r="G9" s="542"/>
      <c r="H9" s="542"/>
      <c r="I9" s="542"/>
      <c r="J9" s="542">
        <v>3762</v>
      </c>
      <c r="K9" s="542"/>
      <c r="L9" s="542"/>
      <c r="M9" s="543">
        <v>2330</v>
      </c>
      <c r="N9" s="557"/>
      <c r="O9" s="539"/>
      <c r="P9" s="544">
        <v>34590</v>
      </c>
      <c r="Q9" s="557"/>
      <c r="R9" s="539"/>
      <c r="S9" s="544">
        <v>80</v>
      </c>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8"/>
      <c r="BC9" s="538"/>
      <c r="BD9" s="538"/>
      <c r="BE9" s="538"/>
      <c r="BF9" s="538"/>
      <c r="BG9" s="538"/>
      <c r="BH9" s="538"/>
      <c r="BI9" s="538"/>
      <c r="BJ9" s="538"/>
      <c r="BK9" s="538"/>
      <c r="BL9" s="538"/>
      <c r="BM9" s="538"/>
      <c r="BN9" s="538"/>
      <c r="BO9" s="538"/>
      <c r="BP9" s="538"/>
      <c r="BQ9" s="538"/>
      <c r="BR9" s="538"/>
      <c r="BS9" s="538"/>
      <c r="BT9" s="538"/>
      <c r="BU9" s="538"/>
      <c r="BV9" s="538"/>
      <c r="BW9" s="538"/>
      <c r="BX9" s="538"/>
      <c r="BY9" s="538"/>
      <c r="BZ9" s="538"/>
      <c r="CA9" s="538"/>
      <c r="CB9" s="538"/>
      <c r="CC9" s="538"/>
      <c r="CD9" s="538"/>
      <c r="CE9" s="538"/>
      <c r="CF9" s="538"/>
      <c r="CG9" s="538"/>
      <c r="CH9" s="538"/>
      <c r="CI9" s="538"/>
      <c r="CJ9" s="538"/>
      <c r="CK9" s="538"/>
      <c r="CL9" s="538"/>
      <c r="CM9" s="538"/>
      <c r="CN9" s="538"/>
      <c r="CO9" s="538"/>
      <c r="CP9" s="538"/>
      <c r="CQ9" s="538"/>
      <c r="CR9" s="538"/>
    </row>
    <row r="10" spans="1:96">
      <c r="A10" s="667"/>
      <c r="B10" s="545">
        <v>5.61</v>
      </c>
      <c r="C10" s="546">
        <v>916</v>
      </c>
      <c r="D10" s="546">
        <v>4693</v>
      </c>
      <c r="E10" s="546">
        <v>1307</v>
      </c>
      <c r="F10" s="546"/>
      <c r="G10" s="546"/>
      <c r="H10" s="546"/>
      <c r="I10" s="546"/>
      <c r="J10" s="546">
        <v>174</v>
      </c>
      <c r="K10" s="546"/>
      <c r="L10" s="546"/>
      <c r="M10" s="547">
        <v>628</v>
      </c>
      <c r="N10" s="557"/>
      <c r="O10" s="539"/>
      <c r="P10" s="548">
        <v>34756</v>
      </c>
      <c r="Q10" s="557"/>
      <c r="R10" s="539"/>
      <c r="S10" s="548">
        <v>200</v>
      </c>
      <c r="T10" s="538"/>
      <c r="U10" s="538"/>
      <c r="V10" s="538"/>
      <c r="W10" s="538"/>
      <c r="X10" s="538"/>
      <c r="Y10" s="538"/>
      <c r="Z10" s="538"/>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8"/>
      <c r="AZ10" s="538"/>
      <c r="BA10" s="538"/>
      <c r="BB10" s="538"/>
      <c r="BC10" s="538"/>
      <c r="BD10" s="538"/>
      <c r="BE10" s="538"/>
      <c r="BF10" s="538"/>
      <c r="BG10" s="538"/>
      <c r="BH10" s="538"/>
      <c r="BI10" s="538"/>
      <c r="BJ10" s="538"/>
      <c r="BK10" s="538"/>
      <c r="BL10" s="538"/>
      <c r="BM10" s="538"/>
      <c r="BN10" s="538"/>
      <c r="BO10" s="538"/>
      <c r="BP10" s="538"/>
      <c r="BQ10" s="538"/>
      <c r="BR10" s="538"/>
      <c r="BS10" s="538"/>
      <c r="BT10" s="538"/>
      <c r="BU10" s="538"/>
      <c r="BV10" s="538"/>
      <c r="BW10" s="538"/>
      <c r="BX10" s="538"/>
      <c r="BY10" s="538"/>
      <c r="BZ10" s="538"/>
      <c r="CA10" s="538"/>
      <c r="CB10" s="538"/>
      <c r="CC10" s="538"/>
      <c r="CD10" s="538"/>
      <c r="CE10" s="538"/>
      <c r="CF10" s="538"/>
      <c r="CG10" s="538"/>
      <c r="CH10" s="538"/>
      <c r="CI10" s="538"/>
      <c r="CJ10" s="538"/>
      <c r="CK10" s="538"/>
      <c r="CL10" s="538"/>
      <c r="CM10" s="538"/>
      <c r="CN10" s="538"/>
      <c r="CO10" s="538"/>
      <c r="CP10" s="538"/>
      <c r="CQ10" s="538"/>
      <c r="CR10" s="538"/>
    </row>
    <row r="11" spans="1:96">
      <c r="A11" s="667"/>
      <c r="B11" s="541">
        <v>4.93</v>
      </c>
      <c r="C11" s="542">
        <v>3540</v>
      </c>
      <c r="D11" s="542">
        <v>7870</v>
      </c>
      <c r="E11" s="542">
        <v>9960</v>
      </c>
      <c r="F11" s="542"/>
      <c r="G11" s="542"/>
      <c r="H11" s="542">
        <v>385</v>
      </c>
      <c r="I11" s="542"/>
      <c r="J11" s="542">
        <v>23892</v>
      </c>
      <c r="K11" s="542"/>
      <c r="L11" s="542"/>
      <c r="M11" s="543">
        <v>5980</v>
      </c>
      <c r="N11" s="557"/>
      <c r="O11" s="539"/>
      <c r="P11" s="544">
        <v>44795</v>
      </c>
      <c r="Q11" s="557"/>
      <c r="R11" s="539"/>
      <c r="S11" s="544">
        <v>585</v>
      </c>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BA11" s="538"/>
      <c r="BB11" s="538"/>
      <c r="BC11" s="538"/>
      <c r="BD11" s="538"/>
      <c r="BE11" s="538"/>
      <c r="BF11" s="538"/>
      <c r="BG11" s="538"/>
      <c r="BH11" s="538"/>
      <c r="BI11" s="538"/>
      <c r="BJ11" s="538"/>
      <c r="BK11" s="538"/>
      <c r="BL11" s="538"/>
      <c r="BM11" s="538"/>
      <c r="BN11" s="538"/>
      <c r="BO11" s="538"/>
      <c r="BP11" s="538"/>
      <c r="BQ11" s="538"/>
      <c r="BR11" s="538"/>
      <c r="BS11" s="538"/>
      <c r="BT11" s="538"/>
      <c r="BU11" s="538"/>
      <c r="BV11" s="538"/>
      <c r="BW11" s="538"/>
      <c r="BX11" s="538"/>
      <c r="BY11" s="538"/>
      <c r="BZ11" s="538"/>
      <c r="CA11" s="538"/>
      <c r="CB11" s="538"/>
      <c r="CC11" s="538"/>
      <c r="CD11" s="538"/>
      <c r="CE11" s="538"/>
      <c r="CF11" s="538"/>
      <c r="CG11" s="538"/>
      <c r="CH11" s="538"/>
      <c r="CI11" s="538"/>
      <c r="CJ11" s="538"/>
      <c r="CK11" s="538"/>
      <c r="CL11" s="538"/>
      <c r="CM11" s="538"/>
      <c r="CN11" s="538"/>
      <c r="CO11" s="538"/>
      <c r="CP11" s="538"/>
      <c r="CQ11" s="538"/>
      <c r="CR11" s="538"/>
    </row>
    <row r="12" spans="1:96">
      <c r="A12" s="667"/>
      <c r="B12" s="541">
        <v>5.55</v>
      </c>
      <c r="C12" s="542">
        <v>1105</v>
      </c>
      <c r="D12" s="542"/>
      <c r="E12" s="542">
        <v>27</v>
      </c>
      <c r="F12" s="542"/>
      <c r="G12" s="542"/>
      <c r="H12" s="542"/>
      <c r="I12" s="542"/>
      <c r="J12" s="542"/>
      <c r="K12" s="542"/>
      <c r="L12" s="542"/>
      <c r="M12" s="543">
        <v>24463</v>
      </c>
      <c r="N12" s="557"/>
      <c r="O12" s="539"/>
      <c r="P12" s="544">
        <v>43429</v>
      </c>
      <c r="Q12" s="557"/>
      <c r="R12" s="539"/>
      <c r="S12" s="544"/>
      <c r="T12" s="538"/>
      <c r="U12" s="538"/>
      <c r="V12" s="538"/>
      <c r="W12" s="538"/>
      <c r="X12" s="538"/>
      <c r="Y12" s="538"/>
      <c r="Z12" s="538"/>
      <c r="AA12" s="538"/>
      <c r="AB12" s="538"/>
      <c r="AC12" s="538"/>
      <c r="AD12" s="538"/>
      <c r="AE12" s="538"/>
      <c r="AF12" s="538"/>
      <c r="AG12" s="538"/>
      <c r="AH12" s="538"/>
      <c r="AI12" s="538"/>
      <c r="AJ12" s="538"/>
      <c r="AK12" s="538"/>
      <c r="AL12" s="538"/>
      <c r="AM12" s="538"/>
      <c r="AN12" s="538"/>
      <c r="AO12" s="538"/>
      <c r="AP12" s="538"/>
      <c r="AQ12" s="538"/>
      <c r="AR12" s="538"/>
      <c r="AS12" s="538"/>
      <c r="AT12" s="538"/>
      <c r="AU12" s="538"/>
      <c r="AV12" s="538"/>
      <c r="AW12" s="538"/>
      <c r="AX12" s="538"/>
      <c r="AY12" s="538"/>
      <c r="AZ12" s="538"/>
      <c r="BA12" s="538"/>
      <c r="BB12" s="538"/>
      <c r="BC12" s="538"/>
      <c r="BD12" s="538"/>
      <c r="BE12" s="538"/>
      <c r="BF12" s="538"/>
      <c r="BG12" s="538"/>
      <c r="BH12" s="538"/>
      <c r="BI12" s="538"/>
      <c r="BJ12" s="538"/>
      <c r="BK12" s="538"/>
      <c r="BL12" s="538"/>
      <c r="BM12" s="538"/>
      <c r="BN12" s="538"/>
      <c r="BO12" s="538"/>
      <c r="BP12" s="538"/>
      <c r="BQ12" s="538"/>
      <c r="BR12" s="538"/>
      <c r="BS12" s="538"/>
      <c r="BT12" s="538"/>
      <c r="BU12" s="538"/>
      <c r="BV12" s="538"/>
      <c r="BW12" s="538"/>
      <c r="BX12" s="538"/>
      <c r="BY12" s="538"/>
      <c r="BZ12" s="538"/>
      <c r="CA12" s="538"/>
      <c r="CB12" s="538"/>
      <c r="CC12" s="538"/>
      <c r="CD12" s="538"/>
      <c r="CE12" s="538"/>
      <c r="CF12" s="538"/>
      <c r="CG12" s="538"/>
      <c r="CH12" s="538"/>
      <c r="CI12" s="538"/>
      <c r="CJ12" s="538"/>
      <c r="CK12" s="538"/>
      <c r="CL12" s="538"/>
      <c r="CM12" s="538"/>
      <c r="CN12" s="538"/>
      <c r="CO12" s="538"/>
      <c r="CP12" s="538"/>
      <c r="CQ12" s="538"/>
      <c r="CR12" s="538"/>
    </row>
    <row r="13" spans="1:96">
      <c r="A13" s="667"/>
      <c r="B13" s="541">
        <v>6.15</v>
      </c>
      <c r="C13" s="542">
        <v>1809</v>
      </c>
      <c r="D13" s="542"/>
      <c r="E13" s="542"/>
      <c r="F13" s="542"/>
      <c r="G13" s="542"/>
      <c r="H13" s="542"/>
      <c r="I13" s="542"/>
      <c r="J13" s="542">
        <v>96890</v>
      </c>
      <c r="K13" s="542"/>
      <c r="L13" s="542"/>
      <c r="M13" s="543">
        <v>44273</v>
      </c>
      <c r="N13" s="557"/>
      <c r="O13" s="539"/>
      <c r="P13" s="544">
        <v>68521</v>
      </c>
      <c r="Q13" s="557"/>
      <c r="R13" s="539"/>
      <c r="S13" s="544">
        <v>739</v>
      </c>
      <c r="T13" s="538"/>
      <c r="U13" s="538"/>
      <c r="V13" s="538"/>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538"/>
      <c r="AV13" s="538"/>
      <c r="AW13" s="538"/>
      <c r="AX13" s="538"/>
      <c r="AY13" s="538"/>
      <c r="AZ13" s="538"/>
      <c r="BA13" s="538"/>
      <c r="BB13" s="538"/>
      <c r="BC13" s="538"/>
      <c r="BD13" s="538"/>
      <c r="BE13" s="538"/>
      <c r="BF13" s="538"/>
      <c r="BG13" s="538"/>
      <c r="BH13" s="538"/>
      <c r="BI13" s="538"/>
      <c r="BJ13" s="538"/>
      <c r="BK13" s="538"/>
      <c r="BL13" s="538"/>
      <c r="BM13" s="538"/>
      <c r="BN13" s="538"/>
      <c r="BO13" s="538"/>
      <c r="BP13" s="538"/>
      <c r="BQ13" s="538"/>
      <c r="BR13" s="538"/>
      <c r="BS13" s="538"/>
      <c r="BT13" s="538"/>
      <c r="BU13" s="538"/>
      <c r="BV13" s="538"/>
      <c r="BW13" s="538"/>
      <c r="BX13" s="538"/>
      <c r="BY13" s="538"/>
      <c r="BZ13" s="538"/>
      <c r="CA13" s="538"/>
      <c r="CB13" s="538"/>
      <c r="CC13" s="538"/>
      <c r="CD13" s="538"/>
      <c r="CE13" s="538"/>
      <c r="CF13" s="538"/>
      <c r="CG13" s="538"/>
      <c r="CH13" s="538"/>
      <c r="CI13" s="538"/>
      <c r="CJ13" s="538"/>
      <c r="CK13" s="538"/>
      <c r="CL13" s="538"/>
      <c r="CM13" s="538"/>
      <c r="CN13" s="538"/>
      <c r="CO13" s="538"/>
      <c r="CP13" s="538"/>
      <c r="CQ13" s="538"/>
      <c r="CR13" s="538"/>
    </row>
    <row r="14" spans="1:96">
      <c r="A14" s="667"/>
      <c r="B14" s="541">
        <v>4.45</v>
      </c>
      <c r="C14" s="542">
        <v>192</v>
      </c>
      <c r="D14" s="542"/>
      <c r="E14" s="542"/>
      <c r="F14" s="542"/>
      <c r="G14" s="542"/>
      <c r="H14" s="542"/>
      <c r="I14" s="542"/>
      <c r="J14" s="542"/>
      <c r="K14" s="542"/>
      <c r="L14" s="542"/>
      <c r="M14" s="543">
        <v>70104</v>
      </c>
      <c r="N14" s="557"/>
      <c r="O14" s="539"/>
      <c r="P14" s="544">
        <v>90331</v>
      </c>
      <c r="Q14" s="557"/>
      <c r="R14" s="539"/>
      <c r="S14" s="544">
        <v>1025</v>
      </c>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c r="AY14" s="538"/>
      <c r="AZ14" s="538"/>
      <c r="BA14" s="538"/>
      <c r="BB14" s="538"/>
      <c r="BC14" s="538"/>
      <c r="BD14" s="538"/>
      <c r="BE14" s="538"/>
      <c r="BF14" s="538"/>
      <c r="BG14" s="538"/>
      <c r="BH14" s="538"/>
      <c r="BI14" s="538"/>
      <c r="BJ14" s="538"/>
      <c r="BK14" s="538"/>
      <c r="BL14" s="538"/>
      <c r="BM14" s="538"/>
      <c r="BN14" s="538"/>
      <c r="BO14" s="538"/>
      <c r="BP14" s="538"/>
      <c r="BQ14" s="538"/>
      <c r="BR14" s="538"/>
      <c r="BS14" s="538"/>
      <c r="BT14" s="538"/>
      <c r="BU14" s="538"/>
      <c r="BV14" s="538"/>
      <c r="BW14" s="538"/>
      <c r="BX14" s="538"/>
      <c r="BY14" s="538"/>
      <c r="BZ14" s="538"/>
      <c r="CA14" s="538"/>
      <c r="CB14" s="538"/>
      <c r="CC14" s="538"/>
      <c r="CD14" s="538"/>
      <c r="CE14" s="538"/>
      <c r="CF14" s="538"/>
      <c r="CG14" s="538"/>
      <c r="CH14" s="538"/>
      <c r="CI14" s="538"/>
      <c r="CJ14" s="538"/>
      <c r="CK14" s="538"/>
      <c r="CL14" s="538"/>
      <c r="CM14" s="538"/>
      <c r="CN14" s="538"/>
      <c r="CO14" s="538"/>
      <c r="CP14" s="538"/>
      <c r="CQ14" s="538"/>
      <c r="CR14" s="538"/>
    </row>
    <row r="15" spans="1:96">
      <c r="A15" s="667"/>
      <c r="B15" s="541">
        <v>9.07</v>
      </c>
      <c r="C15" s="542">
        <v>345</v>
      </c>
      <c r="D15" s="542"/>
      <c r="E15" s="542"/>
      <c r="F15" s="542"/>
      <c r="G15" s="542"/>
      <c r="H15" s="542"/>
      <c r="I15" s="542"/>
      <c r="J15" s="542"/>
      <c r="K15" s="542"/>
      <c r="L15" s="542"/>
      <c r="M15" s="543">
        <v>14535</v>
      </c>
      <c r="N15" s="557"/>
      <c r="O15" s="539"/>
      <c r="P15" s="544">
        <v>82211</v>
      </c>
      <c r="Q15" s="557"/>
      <c r="R15" s="539"/>
      <c r="S15" s="544"/>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538"/>
      <c r="AV15" s="538"/>
      <c r="AW15" s="538"/>
      <c r="AX15" s="538"/>
      <c r="AY15" s="538"/>
      <c r="AZ15" s="538"/>
      <c r="BA15" s="538"/>
      <c r="BB15" s="538"/>
      <c r="BC15" s="538"/>
      <c r="BD15" s="538"/>
      <c r="BE15" s="538"/>
      <c r="BF15" s="538"/>
      <c r="BG15" s="538"/>
      <c r="BH15" s="538"/>
      <c r="BI15" s="538"/>
      <c r="BJ15" s="538"/>
      <c r="BK15" s="538"/>
      <c r="BL15" s="538"/>
      <c r="BM15" s="538"/>
      <c r="BN15" s="538"/>
      <c r="BO15" s="538"/>
      <c r="BP15" s="538"/>
      <c r="BQ15" s="538"/>
      <c r="BR15" s="538"/>
      <c r="BS15" s="538"/>
      <c r="BT15" s="538"/>
      <c r="BU15" s="538"/>
      <c r="BV15" s="538"/>
      <c r="BW15" s="538"/>
      <c r="BX15" s="538"/>
      <c r="BY15" s="538"/>
      <c r="BZ15" s="538"/>
      <c r="CA15" s="538"/>
      <c r="CB15" s="538"/>
      <c r="CC15" s="538"/>
      <c r="CD15" s="538"/>
      <c r="CE15" s="538"/>
      <c r="CF15" s="538"/>
      <c r="CG15" s="538"/>
      <c r="CH15" s="538"/>
      <c r="CI15" s="538"/>
      <c r="CJ15" s="538"/>
      <c r="CK15" s="538"/>
      <c r="CL15" s="538"/>
      <c r="CM15" s="538"/>
      <c r="CN15" s="538"/>
      <c r="CO15" s="538"/>
      <c r="CP15" s="538"/>
      <c r="CQ15" s="538"/>
      <c r="CR15" s="538"/>
    </row>
    <row r="16" spans="1:96">
      <c r="A16" s="667"/>
      <c r="B16" s="571">
        <v>16.3125</v>
      </c>
      <c r="C16" s="542">
        <v>9637</v>
      </c>
      <c r="D16" s="542">
        <v>8839</v>
      </c>
      <c r="E16" s="542"/>
      <c r="F16" s="542"/>
      <c r="G16" s="542"/>
      <c r="H16" s="542"/>
      <c r="I16" s="542"/>
      <c r="J16" s="542"/>
      <c r="K16" s="542"/>
      <c r="L16" s="542"/>
      <c r="M16" s="543">
        <v>100230</v>
      </c>
      <c r="N16" s="557"/>
      <c r="O16" s="539"/>
      <c r="P16" s="544">
        <v>124427</v>
      </c>
      <c r="Q16" s="557"/>
      <c r="R16" s="539"/>
      <c r="S16" s="544">
        <v>2495</v>
      </c>
      <c r="T16" s="538"/>
      <c r="U16" s="538"/>
      <c r="V16" s="538"/>
      <c r="W16" s="538"/>
      <c r="X16" s="538"/>
      <c r="Y16" s="538"/>
      <c r="Z16" s="538"/>
      <c r="AA16" s="538"/>
      <c r="AB16" s="538"/>
      <c r="AC16" s="538"/>
      <c r="AD16" s="538"/>
      <c r="AE16" s="538"/>
      <c r="AF16" s="538"/>
      <c r="AG16" s="538"/>
      <c r="AH16" s="538"/>
      <c r="AI16" s="538"/>
      <c r="AJ16" s="538"/>
      <c r="AK16" s="538"/>
      <c r="AL16" s="538"/>
      <c r="AM16" s="538"/>
      <c r="AN16" s="538"/>
      <c r="AO16" s="538"/>
      <c r="AP16" s="538"/>
      <c r="AQ16" s="538"/>
      <c r="AR16" s="538"/>
      <c r="AS16" s="538"/>
      <c r="AT16" s="538"/>
      <c r="AU16" s="538"/>
      <c r="AV16" s="538"/>
      <c r="AW16" s="538"/>
      <c r="AX16" s="538"/>
      <c r="AY16" s="538"/>
      <c r="AZ16" s="538"/>
      <c r="BA16" s="538"/>
      <c r="BB16" s="538"/>
      <c r="BC16" s="538"/>
      <c r="BD16" s="538"/>
      <c r="BE16" s="538"/>
      <c r="BF16" s="538"/>
      <c r="BG16" s="538"/>
      <c r="BH16" s="538"/>
      <c r="BI16" s="538"/>
      <c r="BJ16" s="538"/>
      <c r="BK16" s="538"/>
      <c r="BL16" s="538"/>
      <c r="BM16" s="538"/>
      <c r="BN16" s="538"/>
      <c r="BO16" s="538"/>
      <c r="BP16" s="538"/>
      <c r="BQ16" s="538"/>
      <c r="BR16" s="538"/>
      <c r="BS16" s="538"/>
      <c r="BT16" s="538"/>
      <c r="BU16" s="538"/>
      <c r="BV16" s="538"/>
      <c r="BW16" s="538"/>
      <c r="BX16" s="538"/>
      <c r="BY16" s="538"/>
      <c r="BZ16" s="538"/>
      <c r="CA16" s="538"/>
      <c r="CB16" s="538"/>
      <c r="CC16" s="538"/>
      <c r="CD16" s="538"/>
      <c r="CE16" s="538"/>
      <c r="CF16" s="538"/>
      <c r="CG16" s="538"/>
      <c r="CH16" s="538"/>
      <c r="CI16" s="538"/>
      <c r="CJ16" s="538"/>
      <c r="CK16" s="538"/>
      <c r="CL16" s="538"/>
      <c r="CM16" s="538"/>
      <c r="CN16" s="538"/>
      <c r="CO16" s="538"/>
      <c r="CP16" s="538"/>
      <c r="CQ16" s="538"/>
      <c r="CR16" s="538"/>
    </row>
    <row r="17" spans="1:97">
      <c r="A17" s="667"/>
      <c r="B17" s="541">
        <v>11.15</v>
      </c>
      <c r="C17" s="542">
        <v>157</v>
      </c>
      <c r="D17" s="542">
        <v>70081</v>
      </c>
      <c r="E17" s="542"/>
      <c r="F17" s="542">
        <v>6815</v>
      </c>
      <c r="G17" s="542"/>
      <c r="H17" s="542"/>
      <c r="I17" s="542">
        <v>6619</v>
      </c>
      <c r="J17" s="542"/>
      <c r="K17" s="542"/>
      <c r="L17" s="542"/>
      <c r="M17" s="543">
        <v>14600</v>
      </c>
      <c r="N17" s="557"/>
      <c r="O17" s="539"/>
      <c r="P17" s="544">
        <v>235164</v>
      </c>
      <c r="Q17" s="557"/>
      <c r="R17" s="539"/>
      <c r="S17" s="544">
        <v>1000</v>
      </c>
      <c r="T17" s="538"/>
      <c r="U17" s="538"/>
      <c r="V17" s="538"/>
      <c r="W17" s="538"/>
      <c r="X17" s="538"/>
      <c r="Y17" s="538"/>
      <c r="Z17" s="538"/>
      <c r="AA17" s="538"/>
      <c r="AB17" s="538"/>
      <c r="AC17" s="538"/>
      <c r="AD17" s="538"/>
      <c r="AE17" s="538"/>
      <c r="AF17" s="538"/>
      <c r="AG17" s="538"/>
      <c r="AH17" s="538"/>
      <c r="AI17" s="538"/>
      <c r="AJ17" s="538"/>
      <c r="AK17" s="538"/>
      <c r="AL17" s="538"/>
      <c r="AM17" s="538"/>
      <c r="AN17" s="538"/>
      <c r="AO17" s="538"/>
      <c r="AP17" s="538"/>
      <c r="AQ17" s="538"/>
      <c r="AR17" s="538"/>
      <c r="AS17" s="538"/>
      <c r="AT17" s="538"/>
      <c r="AU17" s="538"/>
      <c r="AV17" s="538"/>
      <c r="AW17" s="538"/>
      <c r="AX17" s="538"/>
      <c r="AY17" s="538"/>
      <c r="AZ17" s="538"/>
      <c r="BA17" s="538"/>
      <c r="BB17" s="538"/>
      <c r="BC17" s="538"/>
      <c r="BD17" s="538"/>
      <c r="BE17" s="538"/>
      <c r="BF17" s="538"/>
      <c r="BG17" s="538"/>
      <c r="BH17" s="538"/>
      <c r="BI17" s="538"/>
      <c r="BJ17" s="538"/>
      <c r="BK17" s="538"/>
      <c r="BL17" s="538"/>
      <c r="BM17" s="538"/>
      <c r="BN17" s="538"/>
      <c r="BO17" s="538"/>
      <c r="BP17" s="538"/>
      <c r="BQ17" s="538"/>
      <c r="BR17" s="538"/>
      <c r="BS17" s="538"/>
      <c r="BT17" s="538"/>
      <c r="BU17" s="538"/>
      <c r="BV17" s="538"/>
      <c r="BW17" s="538"/>
      <c r="BX17" s="538"/>
      <c r="BY17" s="538"/>
      <c r="BZ17" s="538"/>
      <c r="CA17" s="538"/>
      <c r="CB17" s="538"/>
      <c r="CC17" s="538"/>
      <c r="CD17" s="538"/>
      <c r="CE17" s="538"/>
      <c r="CF17" s="538"/>
      <c r="CG17" s="538"/>
      <c r="CH17" s="538"/>
      <c r="CI17" s="538"/>
      <c r="CJ17" s="538"/>
      <c r="CK17" s="538"/>
      <c r="CL17" s="538"/>
      <c r="CM17" s="538"/>
      <c r="CN17" s="538"/>
      <c r="CO17" s="538"/>
      <c r="CP17" s="538"/>
      <c r="CQ17" s="538"/>
      <c r="CR17" s="538"/>
      <c r="CS17" s="539"/>
    </row>
    <row r="18" spans="1:97">
      <c r="A18" s="665"/>
      <c r="B18" s="572">
        <v>0.27327403846153803</v>
      </c>
      <c r="C18" s="517">
        <v>9</v>
      </c>
      <c r="D18" s="517"/>
      <c r="E18" s="517"/>
      <c r="F18" s="517"/>
      <c r="G18" s="517"/>
      <c r="H18" s="517"/>
      <c r="I18" s="517"/>
      <c r="J18" s="517">
        <v>70813</v>
      </c>
      <c r="K18" s="517"/>
      <c r="L18" s="517"/>
      <c r="M18" s="528">
        <v>1721</v>
      </c>
      <c r="N18" s="558"/>
      <c r="O18" s="529"/>
      <c r="P18" s="530">
        <v>531</v>
      </c>
      <c r="Q18" s="558"/>
      <c r="R18" s="529"/>
      <c r="S18" s="530">
        <v>19</v>
      </c>
      <c r="T18" s="538"/>
      <c r="U18" s="538"/>
      <c r="V18" s="538"/>
      <c r="W18" s="538"/>
      <c r="X18" s="538"/>
      <c r="Y18" s="538"/>
      <c r="Z18" s="538"/>
      <c r="AA18" s="538"/>
      <c r="AB18" s="538"/>
      <c r="AC18" s="538"/>
      <c r="AD18" s="538"/>
      <c r="AE18" s="538"/>
      <c r="AF18" s="538"/>
      <c r="AG18" s="538"/>
      <c r="AH18" s="538"/>
      <c r="AI18" s="538"/>
      <c r="AJ18" s="538"/>
      <c r="AK18" s="538"/>
      <c r="AL18" s="538"/>
      <c r="AM18" s="538"/>
      <c r="AN18" s="538"/>
      <c r="AO18" s="538"/>
      <c r="AP18" s="538"/>
      <c r="AQ18" s="538"/>
      <c r="AR18" s="538"/>
      <c r="AS18" s="538"/>
      <c r="AT18" s="538"/>
      <c r="AU18" s="538"/>
      <c r="AV18" s="538"/>
      <c r="AW18" s="538"/>
      <c r="AX18" s="538"/>
      <c r="AY18" s="538"/>
      <c r="AZ18" s="538"/>
      <c r="BA18" s="538"/>
      <c r="BB18" s="538"/>
      <c r="BC18" s="538"/>
      <c r="BD18" s="538"/>
      <c r="BE18" s="538"/>
      <c r="BF18" s="538"/>
      <c r="BG18" s="538"/>
      <c r="BH18" s="538"/>
      <c r="BI18" s="538"/>
      <c r="BJ18" s="538"/>
      <c r="BK18" s="538"/>
      <c r="BL18" s="538"/>
      <c r="BM18" s="538"/>
      <c r="BN18" s="538"/>
      <c r="BO18" s="538"/>
      <c r="BP18" s="538"/>
      <c r="BQ18" s="538"/>
      <c r="BR18" s="538"/>
      <c r="BS18" s="538"/>
      <c r="BT18" s="538"/>
      <c r="BU18" s="538"/>
      <c r="BV18" s="538"/>
      <c r="BW18" s="538"/>
      <c r="BX18" s="538"/>
      <c r="BY18" s="538"/>
      <c r="BZ18" s="538"/>
      <c r="CA18" s="538"/>
      <c r="CB18" s="538"/>
      <c r="CC18" s="538"/>
      <c r="CD18" s="538"/>
      <c r="CE18" s="538"/>
      <c r="CF18" s="538"/>
      <c r="CG18" s="538"/>
      <c r="CH18" s="538"/>
      <c r="CI18" s="538"/>
      <c r="CJ18" s="538"/>
      <c r="CK18" s="538"/>
      <c r="CL18" s="538"/>
      <c r="CM18" s="538"/>
      <c r="CN18" s="538"/>
      <c r="CO18" s="538"/>
      <c r="CP18" s="538"/>
      <c r="CQ18" s="538"/>
      <c r="CR18" s="538"/>
      <c r="CS18" s="516"/>
    </row>
    <row r="19" spans="1:97">
      <c r="A19" s="666"/>
      <c r="B19" s="527">
        <v>4.5</v>
      </c>
      <c r="C19" s="517"/>
      <c r="D19" s="517">
        <v>4919.91</v>
      </c>
      <c r="E19" s="517"/>
      <c r="F19" s="517"/>
      <c r="G19" s="517"/>
      <c r="H19" s="517"/>
      <c r="I19" s="517"/>
      <c r="J19" s="517">
        <v>3010</v>
      </c>
      <c r="K19" s="517"/>
      <c r="L19" s="517"/>
      <c r="M19" s="528">
        <v>5417.77</v>
      </c>
      <c r="N19" s="558"/>
      <c r="O19" s="529"/>
      <c r="P19" s="530">
        <v>36513.75</v>
      </c>
      <c r="Q19" s="558"/>
      <c r="R19" s="529"/>
      <c r="S19" s="530">
        <v>164.03</v>
      </c>
      <c r="T19" s="538"/>
      <c r="U19" s="538"/>
      <c r="V19" s="538"/>
      <c r="W19" s="538"/>
      <c r="X19" s="538"/>
      <c r="Y19" s="538"/>
      <c r="Z19" s="538"/>
      <c r="AA19" s="538"/>
      <c r="AB19" s="538"/>
      <c r="AC19" s="538"/>
      <c r="AD19" s="538"/>
      <c r="AE19" s="538"/>
      <c r="AF19" s="538"/>
      <c r="AG19" s="538"/>
      <c r="AH19" s="538"/>
      <c r="AI19" s="538"/>
      <c r="AJ19" s="538"/>
      <c r="AK19" s="538"/>
      <c r="AL19" s="538"/>
      <c r="AM19" s="538"/>
      <c r="AN19" s="538"/>
      <c r="AO19" s="538"/>
      <c r="AP19" s="538"/>
      <c r="AQ19" s="538"/>
      <c r="AR19" s="538"/>
      <c r="AS19" s="538"/>
      <c r="AT19" s="538"/>
      <c r="AU19" s="538"/>
      <c r="AV19" s="538"/>
      <c r="AW19" s="538"/>
      <c r="AX19" s="538"/>
      <c r="AY19" s="538"/>
      <c r="AZ19" s="538"/>
      <c r="BA19" s="538"/>
      <c r="BB19" s="538"/>
      <c r="BC19" s="538"/>
      <c r="BD19" s="538"/>
      <c r="BE19" s="538"/>
      <c r="BF19" s="538"/>
      <c r="BG19" s="538"/>
      <c r="BH19" s="538"/>
      <c r="BI19" s="538"/>
      <c r="BJ19" s="538"/>
      <c r="BK19" s="538"/>
      <c r="BL19" s="538"/>
      <c r="BM19" s="538"/>
      <c r="BN19" s="538"/>
      <c r="BO19" s="538"/>
      <c r="BP19" s="538"/>
      <c r="BQ19" s="538"/>
      <c r="BR19" s="538"/>
      <c r="BS19" s="538"/>
      <c r="BT19" s="538"/>
      <c r="BU19" s="538"/>
      <c r="BV19" s="538"/>
      <c r="BW19" s="538"/>
      <c r="BX19" s="538"/>
      <c r="BY19" s="538"/>
      <c r="BZ19" s="538"/>
      <c r="CA19" s="538"/>
      <c r="CB19" s="538"/>
      <c r="CC19" s="538"/>
      <c r="CD19" s="538"/>
      <c r="CE19" s="538"/>
      <c r="CF19" s="538"/>
      <c r="CG19" s="538"/>
      <c r="CH19" s="538"/>
      <c r="CI19" s="538"/>
      <c r="CJ19" s="538"/>
      <c r="CK19" s="538"/>
      <c r="CL19" s="538"/>
      <c r="CM19" s="538"/>
      <c r="CN19" s="538"/>
      <c r="CO19" s="538"/>
      <c r="CP19" s="538"/>
      <c r="CQ19" s="538"/>
      <c r="CR19" s="538"/>
      <c r="CS19" s="516"/>
    </row>
    <row r="20" spans="1:97">
      <c r="A20" s="666"/>
      <c r="B20" s="527">
        <v>2.5299999999999998</v>
      </c>
      <c r="C20" s="517">
        <v>887</v>
      </c>
      <c r="D20" s="517"/>
      <c r="E20" s="517">
        <v>1214</v>
      </c>
      <c r="F20" s="517">
        <v>4512</v>
      </c>
      <c r="G20" s="517"/>
      <c r="H20" s="517"/>
      <c r="I20" s="517"/>
      <c r="J20" s="517"/>
      <c r="K20" s="517"/>
      <c r="L20" s="517"/>
      <c r="M20" s="528">
        <v>19417</v>
      </c>
      <c r="N20" s="558"/>
      <c r="O20" s="529"/>
      <c r="P20" s="530">
        <v>44770</v>
      </c>
      <c r="Q20" s="558"/>
      <c r="R20" s="529"/>
      <c r="S20" s="530">
        <v>159</v>
      </c>
      <c r="T20" s="538"/>
      <c r="U20" s="538"/>
      <c r="V20" s="538"/>
      <c r="W20" s="538"/>
      <c r="X20" s="538"/>
      <c r="Y20" s="538"/>
      <c r="Z20" s="538"/>
      <c r="AA20" s="538"/>
      <c r="AB20" s="538"/>
      <c r="AC20" s="538"/>
      <c r="AD20" s="538"/>
      <c r="AE20" s="538"/>
      <c r="AF20" s="538"/>
      <c r="AG20" s="538"/>
      <c r="AH20" s="538"/>
      <c r="AI20" s="538"/>
      <c r="AJ20" s="538"/>
      <c r="AK20" s="538"/>
      <c r="AL20" s="538"/>
      <c r="AM20" s="538"/>
      <c r="AN20" s="538"/>
      <c r="AO20" s="538"/>
      <c r="AP20" s="538"/>
      <c r="AQ20" s="538"/>
      <c r="AR20" s="538"/>
      <c r="AS20" s="538"/>
      <c r="AT20" s="538"/>
      <c r="AU20" s="538"/>
      <c r="AV20" s="538"/>
      <c r="AW20" s="538"/>
      <c r="AX20" s="538"/>
      <c r="AY20" s="538"/>
      <c r="AZ20" s="538"/>
      <c r="BA20" s="538"/>
      <c r="BB20" s="538"/>
      <c r="BC20" s="538"/>
      <c r="BD20" s="538"/>
      <c r="BE20" s="538"/>
      <c r="BF20" s="538"/>
      <c r="BG20" s="538"/>
      <c r="BH20" s="538"/>
      <c r="BI20" s="538"/>
      <c r="BJ20" s="538"/>
      <c r="BK20" s="538"/>
      <c r="BL20" s="538"/>
      <c r="BM20" s="538"/>
      <c r="BN20" s="538"/>
      <c r="BO20" s="538"/>
      <c r="BP20" s="538"/>
      <c r="BQ20" s="538"/>
      <c r="BR20" s="538"/>
      <c r="BS20" s="538"/>
      <c r="BT20" s="538"/>
      <c r="BU20" s="538"/>
      <c r="BV20" s="538"/>
      <c r="BW20" s="538"/>
      <c r="BX20" s="538"/>
      <c r="BY20" s="538"/>
      <c r="BZ20" s="538"/>
      <c r="CA20" s="538"/>
      <c r="CB20" s="538"/>
      <c r="CC20" s="538"/>
      <c r="CD20" s="538"/>
      <c r="CE20" s="538"/>
      <c r="CF20" s="538"/>
      <c r="CG20" s="538"/>
      <c r="CH20" s="538"/>
      <c r="CI20" s="538"/>
      <c r="CJ20" s="538"/>
      <c r="CK20" s="538"/>
      <c r="CL20" s="538"/>
      <c r="CM20" s="538"/>
      <c r="CN20" s="538"/>
      <c r="CO20" s="538"/>
      <c r="CP20" s="538"/>
      <c r="CQ20" s="538"/>
      <c r="CR20" s="538"/>
      <c r="CS20" s="516"/>
    </row>
    <row r="21" spans="1:97">
      <c r="A21" s="666"/>
      <c r="B21" s="527">
        <v>1.01</v>
      </c>
      <c r="C21" s="517">
        <v>310</v>
      </c>
      <c r="D21" s="517">
        <v>700</v>
      </c>
      <c r="E21" s="517">
        <v>1157</v>
      </c>
      <c r="F21" s="517"/>
      <c r="G21" s="517"/>
      <c r="H21" s="517"/>
      <c r="I21" s="517"/>
      <c r="J21" s="517">
        <v>102771</v>
      </c>
      <c r="K21" s="517"/>
      <c r="L21" s="517"/>
      <c r="M21" s="528">
        <v>183</v>
      </c>
      <c r="N21" s="558"/>
      <c r="O21" s="529"/>
      <c r="P21" s="530">
        <v>4942</v>
      </c>
      <c r="Q21" s="558"/>
      <c r="R21" s="529"/>
      <c r="S21" s="530">
        <v>1977</v>
      </c>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U21" s="538"/>
      <c r="AV21" s="538"/>
      <c r="AW21" s="538"/>
      <c r="AX21" s="538"/>
      <c r="AY21" s="538"/>
      <c r="AZ21" s="538"/>
      <c r="BA21" s="538"/>
      <c r="BB21" s="538"/>
      <c r="BC21" s="538"/>
      <c r="BD21" s="538"/>
      <c r="BE21" s="538"/>
      <c r="BF21" s="538"/>
      <c r="BG21" s="538"/>
      <c r="BH21" s="538"/>
      <c r="BI21" s="538"/>
      <c r="BJ21" s="538"/>
      <c r="BK21" s="538"/>
      <c r="BL21" s="538"/>
      <c r="BM21" s="538"/>
      <c r="BN21" s="538"/>
      <c r="BO21" s="538"/>
      <c r="BP21" s="538"/>
      <c r="BQ21" s="538"/>
      <c r="BR21" s="538"/>
      <c r="BS21" s="538"/>
      <c r="BT21" s="538"/>
      <c r="BU21" s="538"/>
      <c r="BV21" s="538"/>
      <c r="BW21" s="538"/>
      <c r="BX21" s="538"/>
      <c r="BY21" s="538"/>
      <c r="BZ21" s="538"/>
      <c r="CA21" s="538"/>
      <c r="CB21" s="538"/>
      <c r="CC21" s="538"/>
      <c r="CD21" s="538"/>
      <c r="CE21" s="538"/>
      <c r="CF21" s="538"/>
      <c r="CG21" s="538"/>
      <c r="CH21" s="538"/>
      <c r="CI21" s="538"/>
      <c r="CJ21" s="538"/>
      <c r="CK21" s="538"/>
      <c r="CL21" s="538"/>
      <c r="CM21" s="538"/>
      <c r="CN21" s="538"/>
      <c r="CO21" s="538"/>
      <c r="CP21" s="538"/>
      <c r="CQ21" s="538"/>
      <c r="CR21" s="538"/>
      <c r="CS21" s="516"/>
    </row>
    <row r="22" spans="1:97">
      <c r="A22" s="666"/>
      <c r="B22" s="527">
        <v>1.35</v>
      </c>
      <c r="C22" s="517"/>
      <c r="D22" s="517">
        <v>250</v>
      </c>
      <c r="E22" s="517">
        <v>82</v>
      </c>
      <c r="F22" s="517"/>
      <c r="G22" s="517"/>
      <c r="H22" s="517">
        <v>625</v>
      </c>
      <c r="I22" s="517"/>
      <c r="J22" s="517">
        <v>205</v>
      </c>
      <c r="K22" s="517"/>
      <c r="L22" s="517"/>
      <c r="M22" s="528">
        <v>1558</v>
      </c>
      <c r="N22" s="558"/>
      <c r="O22" s="529"/>
      <c r="P22" s="530">
        <v>45262</v>
      </c>
      <c r="Q22" s="558"/>
      <c r="R22" s="529"/>
      <c r="S22" s="530"/>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8"/>
      <c r="AY22" s="538"/>
      <c r="AZ22" s="538"/>
      <c r="BA22" s="538"/>
      <c r="BB22" s="538"/>
      <c r="BC22" s="538"/>
      <c r="BD22" s="538"/>
      <c r="BE22" s="538"/>
      <c r="BF22" s="538"/>
      <c r="BG22" s="538"/>
      <c r="BH22" s="538"/>
      <c r="BI22" s="538"/>
      <c r="BJ22" s="538"/>
      <c r="BK22" s="538"/>
      <c r="BL22" s="538"/>
      <c r="BM22" s="538"/>
      <c r="BN22" s="538"/>
      <c r="BO22" s="538"/>
      <c r="BP22" s="538"/>
      <c r="BQ22" s="538"/>
      <c r="BR22" s="538"/>
      <c r="BS22" s="538"/>
      <c r="BT22" s="538"/>
      <c r="BU22" s="538"/>
      <c r="BV22" s="538"/>
      <c r="BW22" s="538"/>
      <c r="BX22" s="538"/>
      <c r="BY22" s="538"/>
      <c r="BZ22" s="538"/>
      <c r="CA22" s="538"/>
      <c r="CB22" s="538"/>
      <c r="CC22" s="538"/>
      <c r="CD22" s="538"/>
      <c r="CE22" s="538"/>
      <c r="CF22" s="538"/>
      <c r="CG22" s="538"/>
      <c r="CH22" s="538"/>
      <c r="CI22" s="538"/>
      <c r="CJ22" s="538"/>
      <c r="CK22" s="538"/>
      <c r="CL22" s="538"/>
      <c r="CM22" s="538"/>
      <c r="CN22" s="538"/>
      <c r="CO22" s="538"/>
      <c r="CP22" s="538"/>
      <c r="CQ22" s="538"/>
      <c r="CR22" s="538"/>
      <c r="CS22" s="516"/>
    </row>
    <row r="23" spans="1:97">
      <c r="A23" s="666"/>
      <c r="B23" s="527">
        <v>1.81</v>
      </c>
      <c r="C23" s="517">
        <v>24</v>
      </c>
      <c r="D23" s="517"/>
      <c r="E23" s="517"/>
      <c r="F23" s="517"/>
      <c r="G23" s="517"/>
      <c r="H23" s="517"/>
      <c r="I23" s="517"/>
      <c r="J23" s="517"/>
      <c r="K23" s="517"/>
      <c r="L23" s="517"/>
      <c r="M23" s="528">
        <v>5601</v>
      </c>
      <c r="N23" s="558"/>
      <c r="O23" s="529"/>
      <c r="P23" s="530">
        <v>6133</v>
      </c>
      <c r="Q23" s="558"/>
      <c r="R23" s="529"/>
      <c r="S23" s="530"/>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U23" s="538"/>
      <c r="AV23" s="538"/>
      <c r="AW23" s="538"/>
      <c r="AX23" s="538"/>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8"/>
      <c r="BX23" s="538"/>
      <c r="BY23" s="538"/>
      <c r="BZ23" s="538"/>
      <c r="CA23" s="538"/>
      <c r="CB23" s="538"/>
      <c r="CC23" s="538"/>
      <c r="CD23" s="538"/>
      <c r="CE23" s="538"/>
      <c r="CF23" s="538"/>
      <c r="CG23" s="538"/>
      <c r="CH23" s="538"/>
      <c r="CI23" s="538"/>
      <c r="CJ23" s="538"/>
      <c r="CK23" s="538"/>
      <c r="CL23" s="538"/>
      <c r="CM23" s="538"/>
      <c r="CN23" s="538"/>
      <c r="CO23" s="538"/>
      <c r="CP23" s="538"/>
      <c r="CQ23" s="538"/>
      <c r="CR23" s="538"/>
      <c r="CS23" s="516"/>
    </row>
    <row r="24" spans="1:97">
      <c r="A24" s="666"/>
      <c r="B24" s="527">
        <v>1.97</v>
      </c>
      <c r="C24" s="517"/>
      <c r="D24" s="517"/>
      <c r="E24" s="517"/>
      <c r="F24" s="517">
        <v>114</v>
      </c>
      <c r="G24" s="517"/>
      <c r="H24" s="517"/>
      <c r="I24" s="517"/>
      <c r="J24" s="517"/>
      <c r="K24" s="517"/>
      <c r="L24" s="517"/>
      <c r="M24" s="528">
        <v>303</v>
      </c>
      <c r="N24" s="558"/>
      <c r="O24" s="529"/>
      <c r="P24" s="530">
        <v>23564</v>
      </c>
      <c r="Q24" s="558"/>
      <c r="R24" s="529"/>
      <c r="S24" s="530">
        <v>80</v>
      </c>
      <c r="T24" s="538"/>
      <c r="U24" s="538"/>
      <c r="V24" s="538"/>
      <c r="W24" s="538"/>
      <c r="X24" s="538"/>
      <c r="Y24" s="538"/>
      <c r="Z24" s="538"/>
      <c r="AA24" s="538"/>
      <c r="AB24" s="538"/>
      <c r="AC24" s="538"/>
      <c r="AD24" s="538"/>
      <c r="AE24" s="538"/>
      <c r="AF24" s="538"/>
      <c r="AG24" s="538"/>
      <c r="AH24" s="538"/>
      <c r="AI24" s="538"/>
      <c r="AJ24" s="538"/>
      <c r="AK24" s="538"/>
      <c r="AL24" s="538"/>
      <c r="AM24" s="538"/>
      <c r="AN24" s="538"/>
      <c r="AO24" s="538"/>
      <c r="AP24" s="538"/>
      <c r="AQ24" s="538"/>
      <c r="AR24" s="538"/>
      <c r="AS24" s="538"/>
      <c r="AT24" s="538"/>
      <c r="AU24" s="538"/>
      <c r="AV24" s="538"/>
      <c r="AW24" s="538"/>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8"/>
      <c r="BX24" s="538"/>
      <c r="BY24" s="538"/>
      <c r="BZ24" s="538"/>
      <c r="CA24" s="538"/>
      <c r="CB24" s="538"/>
      <c r="CC24" s="538"/>
      <c r="CD24" s="538"/>
      <c r="CE24" s="538"/>
      <c r="CF24" s="538"/>
      <c r="CG24" s="538"/>
      <c r="CH24" s="538"/>
      <c r="CI24" s="538"/>
      <c r="CJ24" s="538"/>
      <c r="CK24" s="538"/>
      <c r="CL24" s="538"/>
      <c r="CM24" s="538"/>
      <c r="CN24" s="538"/>
      <c r="CO24" s="538"/>
      <c r="CP24" s="538"/>
      <c r="CQ24" s="538"/>
      <c r="CR24" s="538"/>
      <c r="CS24" s="538"/>
    </row>
    <row r="25" spans="1:97">
      <c r="A25" s="666"/>
      <c r="B25" s="527">
        <v>3.35</v>
      </c>
      <c r="C25" s="517">
        <v>4408</v>
      </c>
      <c r="D25" s="517"/>
      <c r="E25" s="517">
        <v>2138</v>
      </c>
      <c r="F25" s="517"/>
      <c r="G25" s="517"/>
      <c r="H25" s="517"/>
      <c r="I25" s="517">
        <v>2619</v>
      </c>
      <c r="J25" s="517">
        <v>245919</v>
      </c>
      <c r="K25" s="517"/>
      <c r="L25" s="517"/>
      <c r="M25" s="528"/>
      <c r="N25" s="558"/>
      <c r="O25" s="529"/>
      <c r="P25" s="530">
        <v>26092</v>
      </c>
      <c r="Q25" s="558"/>
      <c r="R25" s="529"/>
      <c r="S25" s="530">
        <v>460</v>
      </c>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538"/>
      <c r="AV25" s="538"/>
      <c r="AW25" s="538"/>
      <c r="AX25" s="538"/>
      <c r="AY25" s="538"/>
      <c r="AZ25" s="538"/>
      <c r="BA25" s="538"/>
      <c r="BB25" s="538"/>
      <c r="BC25" s="538"/>
      <c r="BD25" s="538"/>
      <c r="BE25" s="538"/>
      <c r="BF25" s="538"/>
      <c r="BG25" s="538"/>
      <c r="BH25" s="538"/>
      <c r="BI25" s="538"/>
      <c r="BJ25" s="538"/>
      <c r="BK25" s="538"/>
      <c r="BL25" s="538"/>
      <c r="BM25" s="538"/>
      <c r="BN25" s="538"/>
      <c r="BO25" s="538"/>
      <c r="BP25" s="538"/>
      <c r="BQ25" s="538"/>
      <c r="BR25" s="538"/>
      <c r="BS25" s="538"/>
      <c r="BT25" s="538"/>
      <c r="BU25" s="538"/>
      <c r="BV25" s="538"/>
      <c r="BW25" s="538"/>
      <c r="BX25" s="538"/>
      <c r="BY25" s="538"/>
      <c r="BZ25" s="538"/>
      <c r="CA25" s="538"/>
      <c r="CB25" s="538"/>
      <c r="CC25" s="538"/>
      <c r="CD25" s="538"/>
      <c r="CE25" s="538"/>
      <c r="CF25" s="538"/>
      <c r="CG25" s="538"/>
      <c r="CH25" s="538"/>
      <c r="CI25" s="538"/>
      <c r="CJ25" s="538"/>
      <c r="CK25" s="538"/>
      <c r="CL25" s="538"/>
      <c r="CM25" s="538"/>
      <c r="CN25" s="538"/>
      <c r="CO25" s="538"/>
      <c r="CP25" s="538"/>
      <c r="CQ25" s="538"/>
      <c r="CR25" s="538"/>
      <c r="CS25" s="538"/>
    </row>
    <row r="26" spans="1:97" ht="15" thickBot="1">
      <c r="A26" s="570"/>
      <c r="B26" s="533">
        <v>5.63</v>
      </c>
      <c r="C26" s="534">
        <v>520</v>
      </c>
      <c r="D26" s="534">
        <v>9387</v>
      </c>
      <c r="E26" s="534">
        <v>970</v>
      </c>
      <c r="F26" s="534"/>
      <c r="G26" s="534"/>
      <c r="H26" s="534"/>
      <c r="I26" s="534"/>
      <c r="J26" s="534">
        <v>403</v>
      </c>
      <c r="K26" s="534"/>
      <c r="L26" s="534"/>
      <c r="M26" s="535">
        <v>4120</v>
      </c>
      <c r="N26" s="559"/>
      <c r="O26" s="532"/>
      <c r="P26" s="536">
        <v>65490</v>
      </c>
      <c r="Q26" s="559"/>
      <c r="R26" s="532"/>
      <c r="S26" s="536">
        <v>120</v>
      </c>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538"/>
      <c r="AV26" s="538"/>
      <c r="AW26" s="538"/>
      <c r="AX26" s="538"/>
      <c r="AY26" s="538"/>
      <c r="AZ26" s="538"/>
      <c r="BA26" s="538"/>
      <c r="BB26" s="538"/>
      <c r="BC26" s="538"/>
      <c r="BD26" s="538"/>
      <c r="BE26" s="538"/>
      <c r="BF26" s="538"/>
      <c r="BG26" s="538"/>
      <c r="BH26" s="538"/>
      <c r="BI26" s="538"/>
      <c r="BJ26" s="538"/>
      <c r="BK26" s="538"/>
      <c r="BL26" s="538"/>
      <c r="BM26" s="538"/>
      <c r="BN26" s="538"/>
      <c r="BO26" s="538"/>
      <c r="BP26" s="538"/>
      <c r="BQ26" s="538"/>
      <c r="BR26" s="538"/>
      <c r="BS26" s="538"/>
      <c r="BT26" s="538"/>
      <c r="BU26" s="538"/>
      <c r="BV26" s="538"/>
      <c r="BW26" s="538"/>
      <c r="BX26" s="538"/>
      <c r="BY26" s="538"/>
      <c r="BZ26" s="538"/>
      <c r="CA26" s="538"/>
      <c r="CB26" s="538"/>
      <c r="CC26" s="538"/>
      <c r="CD26" s="538"/>
      <c r="CE26" s="538"/>
      <c r="CF26" s="538"/>
      <c r="CG26" s="538"/>
      <c r="CH26" s="538"/>
      <c r="CI26" s="538"/>
      <c r="CJ26" s="538"/>
      <c r="CK26" s="538"/>
      <c r="CL26" s="538"/>
      <c r="CM26" s="538"/>
      <c r="CN26" s="538"/>
      <c r="CO26" s="538"/>
      <c r="CP26" s="538"/>
      <c r="CQ26" s="538"/>
      <c r="CR26" s="538"/>
      <c r="CS26" s="538"/>
    </row>
    <row r="28" spans="1:97" ht="15" thickBot="1">
      <c r="A28" s="524" t="s">
        <v>294</v>
      </c>
      <c r="B28" s="524" t="s">
        <v>295</v>
      </c>
      <c r="C28" s="516"/>
      <c r="D28" s="516"/>
      <c r="E28" s="516"/>
      <c r="F28" s="516"/>
      <c r="G28" s="516"/>
      <c r="H28" s="516"/>
      <c r="I28" s="516"/>
      <c r="J28" s="516"/>
      <c r="K28" s="516"/>
      <c r="L28" s="516"/>
      <c r="M28" s="516"/>
      <c r="N28" s="560" t="s">
        <v>296</v>
      </c>
      <c r="O28" s="516"/>
      <c r="P28" s="516"/>
      <c r="Q28" s="560" t="s">
        <v>296</v>
      </c>
      <c r="R28" s="560" t="s">
        <v>297</v>
      </c>
      <c r="S28" s="516"/>
      <c r="T28" s="560" t="s">
        <v>296</v>
      </c>
      <c r="U28" s="516"/>
      <c r="V28" s="516"/>
      <c r="W28" s="516"/>
      <c r="X28" s="516"/>
      <c r="Y28" s="516"/>
      <c r="Z28" s="516"/>
      <c r="AA28" s="516"/>
      <c r="AB28" s="516"/>
      <c r="AC28" s="516"/>
      <c r="AD28" s="516"/>
      <c r="AE28" s="516"/>
      <c r="AF28" s="516"/>
      <c r="AG28" s="516"/>
      <c r="AH28" s="516"/>
      <c r="AI28" s="516"/>
      <c r="AJ28" s="516"/>
      <c r="AK28" s="516"/>
      <c r="AL28" s="516"/>
      <c r="AM28" s="516"/>
      <c r="AN28" s="516"/>
      <c r="AO28" s="516"/>
      <c r="AP28" s="516"/>
      <c r="AQ28" s="516"/>
      <c r="AR28" s="516"/>
      <c r="AS28" s="516"/>
      <c r="AT28" s="516"/>
      <c r="AU28" s="516"/>
      <c r="AV28" s="516"/>
      <c r="AW28" s="516"/>
      <c r="AX28" s="516"/>
      <c r="AY28" s="516"/>
      <c r="AZ28" s="516"/>
      <c r="BA28" s="516"/>
      <c r="BB28" s="516"/>
      <c r="BC28" s="516"/>
      <c r="BD28" s="516"/>
      <c r="BE28" s="516"/>
      <c r="BF28" s="516"/>
      <c r="BG28" s="516"/>
      <c r="BH28" s="516"/>
      <c r="BI28" s="516"/>
      <c r="BJ28" s="516"/>
      <c r="BK28" s="516"/>
      <c r="BL28" s="516"/>
      <c r="BM28" s="516"/>
      <c r="BN28" s="516"/>
      <c r="BO28" s="516"/>
      <c r="BP28" s="516"/>
      <c r="BQ28" s="516"/>
      <c r="BR28" s="516"/>
      <c r="BS28" s="516"/>
      <c r="BT28" s="516"/>
      <c r="BU28" s="516"/>
      <c r="BV28" s="516"/>
      <c r="BW28" s="516"/>
      <c r="BX28" s="516"/>
      <c r="BY28" s="516"/>
      <c r="BZ28" s="516"/>
      <c r="CA28" s="516"/>
      <c r="CB28" s="516"/>
      <c r="CC28" s="516"/>
      <c r="CD28" s="516"/>
      <c r="CE28" s="516"/>
      <c r="CF28" s="516"/>
      <c r="CG28" s="516"/>
      <c r="CH28" s="516"/>
      <c r="CI28" s="516"/>
      <c r="CJ28" s="516"/>
      <c r="CK28" s="516"/>
      <c r="CL28" s="516"/>
      <c r="CM28" s="516"/>
      <c r="CN28" s="516"/>
      <c r="CO28" s="516"/>
      <c r="CP28" s="516"/>
      <c r="CQ28" s="516"/>
      <c r="CR28" s="516"/>
      <c r="CS28" s="516"/>
    </row>
    <row r="29" spans="1:97" ht="15" thickBot="1">
      <c r="A29" s="540">
        <v>67160</v>
      </c>
      <c r="B29" s="561">
        <v>111.95885576923081</v>
      </c>
      <c r="C29" s="549">
        <v>24129.5</v>
      </c>
      <c r="D29" s="549">
        <v>102122.89</v>
      </c>
      <c r="E29" s="549">
        <v>27773</v>
      </c>
      <c r="F29" s="549">
        <v>11327</v>
      </c>
      <c r="G29" s="549">
        <v>0</v>
      </c>
      <c r="H29" s="549">
        <v>385</v>
      </c>
      <c r="I29" s="549">
        <v>6619</v>
      </c>
      <c r="J29" s="549">
        <v>185446</v>
      </c>
      <c r="K29" s="549">
        <v>0</v>
      </c>
      <c r="L29" s="549">
        <v>0</v>
      </c>
      <c r="M29" s="552">
        <v>398505.81</v>
      </c>
      <c r="N29" s="564">
        <f>SUM(C29:M30)/A29</f>
        <v>18.421618225134008</v>
      </c>
      <c r="O29" s="539"/>
      <c r="P29" s="552">
        <v>1078051.92</v>
      </c>
      <c r="Q29" s="564">
        <f>SUM(P3:P17)/A29</f>
        <v>16.051994044073851</v>
      </c>
      <c r="R29" s="539"/>
      <c r="S29" s="552">
        <v>7854.64</v>
      </c>
      <c r="T29" s="567">
        <f>SUM(S3:S17)/A29</f>
        <v>0.11695413936867183</v>
      </c>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c r="AR29" s="538"/>
      <c r="AS29" s="538"/>
      <c r="AT29" s="538"/>
      <c r="AU29" s="538"/>
      <c r="AV29" s="538"/>
      <c r="AW29" s="538"/>
      <c r="AX29" s="538"/>
      <c r="AY29" s="538"/>
      <c r="AZ29" s="538"/>
      <c r="BA29" s="538"/>
      <c r="BB29" s="538"/>
      <c r="BC29" s="538"/>
      <c r="BD29" s="538"/>
      <c r="BE29" s="538"/>
      <c r="BF29" s="538"/>
      <c r="BG29" s="538"/>
      <c r="BH29" s="538"/>
      <c r="BI29" s="538"/>
      <c r="BJ29" s="539"/>
      <c r="BK29" s="539"/>
      <c r="BL29" s="539"/>
      <c r="BM29" s="539"/>
      <c r="BN29" s="539"/>
      <c r="BO29" s="539"/>
      <c r="BP29" s="539"/>
      <c r="BQ29" s="539"/>
      <c r="BR29" s="539"/>
      <c r="BS29" s="539"/>
      <c r="BT29" s="539"/>
      <c r="BU29" s="539"/>
      <c r="BV29" s="539"/>
      <c r="BW29" s="539"/>
      <c r="BX29" s="539"/>
      <c r="BY29" s="539"/>
      <c r="BZ29" s="539"/>
      <c r="CA29" s="539"/>
      <c r="CB29" s="539"/>
      <c r="CC29" s="539"/>
      <c r="CD29" s="539"/>
      <c r="CE29" s="539"/>
      <c r="CF29" s="539"/>
      <c r="CG29" s="539"/>
      <c r="CH29" s="539"/>
      <c r="CI29" s="539"/>
      <c r="CJ29" s="539"/>
      <c r="CK29" s="539"/>
      <c r="CL29" s="539"/>
      <c r="CM29" s="539"/>
      <c r="CN29" s="539"/>
      <c r="CO29" s="539"/>
      <c r="CP29" s="539"/>
      <c r="CQ29" s="539"/>
      <c r="CR29" s="539"/>
      <c r="CS29" s="539"/>
    </row>
    <row r="30" spans="1:97" ht="15" thickBot="1">
      <c r="A30" s="537">
        <v>25550</v>
      </c>
      <c r="B30" s="562">
        <v>16.79327403846154</v>
      </c>
      <c r="C30" s="550">
        <v>5638</v>
      </c>
      <c r="D30" s="550">
        <v>5869.91</v>
      </c>
      <c r="E30" s="550">
        <v>4591</v>
      </c>
      <c r="F30" s="550">
        <v>4626</v>
      </c>
      <c r="G30" s="550">
        <v>0</v>
      </c>
      <c r="H30" s="550">
        <v>625</v>
      </c>
      <c r="I30" s="550">
        <v>2619</v>
      </c>
      <c r="J30" s="550">
        <v>422718</v>
      </c>
      <c r="K30" s="550">
        <v>0</v>
      </c>
      <c r="L30" s="550">
        <v>0</v>
      </c>
      <c r="M30" s="553">
        <v>34200.770000000004</v>
      </c>
      <c r="N30" s="565">
        <f>SUM(C30:M30)/A30</f>
        <v>18.821435616438357</v>
      </c>
      <c r="O30" s="529"/>
      <c r="P30" s="553">
        <v>187807.75</v>
      </c>
      <c r="Q30" s="565">
        <f>SUM(P18:P25)/A30</f>
        <v>7.3505968688845398</v>
      </c>
      <c r="R30" s="511">
        <f>P30/B30</f>
        <v>11183.510110646976</v>
      </c>
      <c r="S30" s="553">
        <v>2859.0299999999997</v>
      </c>
      <c r="T30" s="568">
        <f>SUM(S18:S25)/A30</f>
        <v>0.11189941291585126</v>
      </c>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538"/>
      <c r="BA30" s="538"/>
      <c r="BB30" s="538"/>
      <c r="BC30" s="538"/>
      <c r="BD30" s="538"/>
      <c r="BE30" s="538"/>
      <c r="BF30" s="538"/>
      <c r="BG30" s="538"/>
      <c r="BH30" s="538"/>
      <c r="BI30" s="538"/>
      <c r="BJ30" s="529"/>
      <c r="BK30" s="529"/>
      <c r="BL30" s="529"/>
      <c r="BM30" s="529"/>
      <c r="BN30" s="529"/>
      <c r="BO30" s="529"/>
      <c r="BP30" s="529"/>
      <c r="BQ30" s="529"/>
      <c r="BR30" s="529"/>
      <c r="BS30" s="529"/>
      <c r="BT30" s="529"/>
      <c r="BU30" s="529"/>
      <c r="BV30" s="529"/>
      <c r="BW30" s="529"/>
      <c r="BX30" s="529"/>
      <c r="BY30" s="529"/>
      <c r="BZ30" s="529"/>
      <c r="CA30" s="529"/>
      <c r="CB30" s="529"/>
      <c r="CC30" s="529"/>
      <c r="CD30" s="529"/>
      <c r="CE30" s="529"/>
      <c r="CF30" s="529"/>
      <c r="CG30" s="529"/>
      <c r="CH30" s="529"/>
      <c r="CI30" s="529"/>
      <c r="CJ30" s="529"/>
      <c r="CK30" s="529"/>
      <c r="CL30" s="529"/>
      <c r="CM30" s="529"/>
      <c r="CN30" s="529"/>
      <c r="CO30" s="529"/>
      <c r="CP30" s="529"/>
      <c r="CQ30" s="529"/>
      <c r="CR30" s="529"/>
      <c r="CS30" s="529"/>
    </row>
    <row r="31" spans="1:97" ht="15" thickBot="1">
      <c r="A31" s="531">
        <v>2920</v>
      </c>
      <c r="B31" s="563">
        <v>5.63</v>
      </c>
      <c r="C31" s="551">
        <v>520</v>
      </c>
      <c r="D31" s="551">
        <v>9387</v>
      </c>
      <c r="E31" s="551">
        <v>970</v>
      </c>
      <c r="F31" s="551">
        <v>0</v>
      </c>
      <c r="G31" s="551">
        <v>0</v>
      </c>
      <c r="H31" s="551">
        <v>0</v>
      </c>
      <c r="I31" s="551">
        <v>0</v>
      </c>
      <c r="J31" s="551">
        <v>403</v>
      </c>
      <c r="K31" s="551">
        <v>0</v>
      </c>
      <c r="L31" s="551">
        <v>0</v>
      </c>
      <c r="M31" s="554">
        <v>4120</v>
      </c>
      <c r="N31" s="566">
        <f>SUM(C31:M31)/A31</f>
        <v>5.2739726027397262</v>
      </c>
      <c r="O31" s="532"/>
      <c r="P31" s="554">
        <v>65490</v>
      </c>
      <c r="Q31" s="566">
        <f>P26/A31</f>
        <v>22.42808219178082</v>
      </c>
      <c r="R31" s="532"/>
      <c r="S31" s="554">
        <v>120</v>
      </c>
      <c r="T31" s="569">
        <f>SUM(S26)/A31</f>
        <v>4.1095890410958902E-2</v>
      </c>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38"/>
      <c r="AX31" s="538"/>
      <c r="AY31" s="538"/>
      <c r="AZ31" s="538"/>
      <c r="BA31" s="538"/>
      <c r="BB31" s="538"/>
      <c r="BC31" s="538"/>
      <c r="BD31" s="538"/>
      <c r="BE31" s="538"/>
      <c r="BF31" s="538"/>
      <c r="BG31" s="538"/>
      <c r="BH31" s="538"/>
      <c r="BI31" s="538"/>
      <c r="BJ31" s="532"/>
      <c r="BK31" s="532"/>
      <c r="BL31" s="532"/>
      <c r="BM31" s="532"/>
      <c r="BN31" s="532"/>
      <c r="BO31" s="532"/>
      <c r="BP31" s="532"/>
      <c r="BQ31" s="532"/>
      <c r="BR31" s="532"/>
      <c r="BS31" s="532"/>
      <c r="BT31" s="532"/>
      <c r="BU31" s="532"/>
      <c r="BV31" s="532"/>
      <c r="BW31" s="532"/>
      <c r="BX31" s="532"/>
      <c r="BY31" s="532"/>
      <c r="BZ31" s="532"/>
      <c r="CA31" s="532"/>
      <c r="CB31" s="532"/>
      <c r="CC31" s="532"/>
      <c r="CD31" s="532"/>
      <c r="CE31" s="532"/>
      <c r="CF31" s="532"/>
      <c r="CG31" s="532"/>
      <c r="CH31" s="532"/>
      <c r="CI31" s="532"/>
      <c r="CJ31" s="532"/>
      <c r="CK31" s="532"/>
      <c r="CL31" s="532"/>
      <c r="CM31" s="532"/>
      <c r="CN31" s="532"/>
      <c r="CO31" s="532"/>
      <c r="CP31" s="532"/>
      <c r="CQ31" s="532"/>
      <c r="CR31" s="532"/>
      <c r="CS31" s="532"/>
    </row>
    <row r="32" spans="1:97">
      <c r="A32" s="516"/>
      <c r="B32" s="516"/>
      <c r="C32" s="516"/>
      <c r="D32" s="516"/>
      <c r="E32" s="516"/>
      <c r="F32" s="516"/>
      <c r="G32" s="516"/>
      <c r="H32" s="516"/>
      <c r="I32" s="516"/>
      <c r="J32" s="516"/>
      <c r="K32" s="516"/>
      <c r="L32" s="516"/>
      <c r="M32" s="516"/>
      <c r="N32" s="516"/>
      <c r="O32" s="516"/>
      <c r="P32" s="516"/>
      <c r="Q32" s="516"/>
      <c r="R32" s="516"/>
      <c r="S32" s="516"/>
      <c r="T32" s="516"/>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538"/>
      <c r="AW32" s="538"/>
      <c r="AX32" s="538"/>
      <c r="AY32" s="538"/>
      <c r="AZ32" s="538"/>
      <c r="BA32" s="538"/>
      <c r="BB32" s="538"/>
      <c r="BC32" s="538"/>
      <c r="BD32" s="538"/>
      <c r="BE32" s="538"/>
      <c r="BF32" s="538"/>
      <c r="BG32" s="538"/>
      <c r="BH32" s="538"/>
      <c r="BI32" s="538"/>
      <c r="BJ32" s="516"/>
      <c r="BK32" s="516"/>
      <c r="BL32" s="516"/>
      <c r="BM32" s="516"/>
      <c r="BN32" s="516"/>
      <c r="BO32" s="516"/>
      <c r="BP32" s="516"/>
      <c r="BQ32" s="516"/>
      <c r="BR32" s="516"/>
      <c r="BS32" s="516"/>
      <c r="BT32" s="516"/>
      <c r="BU32" s="516"/>
      <c r="BV32" s="516"/>
      <c r="BW32" s="516"/>
      <c r="BX32" s="516"/>
      <c r="BY32" s="516"/>
      <c r="BZ32" s="516"/>
      <c r="CA32" s="516"/>
      <c r="CB32" s="516"/>
      <c r="CC32" s="516"/>
      <c r="CD32" s="516"/>
      <c r="CE32" s="516"/>
      <c r="CF32" s="516"/>
      <c r="CG32" s="516"/>
      <c r="CH32" s="516"/>
      <c r="CI32" s="516"/>
      <c r="CJ32" s="516"/>
      <c r="CK32" s="516"/>
      <c r="CL32" s="516"/>
      <c r="CM32" s="516"/>
      <c r="CN32" s="516"/>
      <c r="CO32" s="516"/>
      <c r="CP32" s="516"/>
      <c r="CQ32" s="516"/>
      <c r="CR32" s="516"/>
      <c r="CS32" s="516"/>
    </row>
    <row r="33" spans="21:61">
      <c r="U33" s="538"/>
      <c r="V33" s="538"/>
      <c r="W33" s="538"/>
      <c r="X33" s="538"/>
      <c r="Y33" s="538"/>
      <c r="Z33" s="538"/>
      <c r="AA33" s="538"/>
      <c r="AB33" s="538"/>
      <c r="AC33" s="538"/>
      <c r="AD33" s="538"/>
      <c r="AE33" s="538"/>
      <c r="AF33" s="538"/>
      <c r="AG33" s="538"/>
      <c r="AH33" s="538"/>
      <c r="AI33" s="538"/>
      <c r="AJ33" s="538"/>
      <c r="AK33" s="538"/>
      <c r="AL33" s="538"/>
      <c r="AM33" s="538"/>
      <c r="AN33" s="538"/>
      <c r="AO33" s="538"/>
      <c r="AP33" s="538"/>
      <c r="AQ33" s="538"/>
      <c r="AR33" s="538"/>
      <c r="AS33" s="538"/>
      <c r="AT33" s="538"/>
      <c r="AU33" s="538"/>
      <c r="AV33" s="538"/>
      <c r="AW33" s="538"/>
      <c r="AX33" s="538"/>
      <c r="AY33" s="538"/>
      <c r="AZ33" s="538"/>
      <c r="BA33" s="538"/>
      <c r="BB33" s="538"/>
      <c r="BC33" s="538"/>
      <c r="BD33" s="538"/>
      <c r="BE33" s="538"/>
      <c r="BF33" s="538"/>
      <c r="BG33" s="538"/>
      <c r="BH33" s="538"/>
      <c r="BI33" s="538"/>
    </row>
    <row r="34" spans="21:61">
      <c r="U34" s="538"/>
      <c r="V34" s="538"/>
      <c r="W34" s="538"/>
      <c r="X34" s="538"/>
      <c r="Y34" s="538"/>
      <c r="Z34" s="538"/>
      <c r="AA34" s="538"/>
      <c r="AB34" s="538"/>
      <c r="AC34" s="538"/>
      <c r="AD34" s="538"/>
      <c r="AE34" s="538"/>
      <c r="AF34" s="538"/>
      <c r="AG34" s="538"/>
      <c r="AH34" s="538"/>
      <c r="AI34" s="538"/>
      <c r="AJ34" s="538"/>
      <c r="AK34" s="538"/>
      <c r="AL34" s="538"/>
      <c r="AM34" s="538"/>
      <c r="AN34" s="538"/>
      <c r="AO34" s="538"/>
      <c r="AP34" s="538"/>
      <c r="AQ34" s="538"/>
      <c r="AR34" s="538"/>
      <c r="AS34" s="538"/>
      <c r="AT34" s="538"/>
      <c r="AU34" s="538"/>
      <c r="AV34" s="538"/>
      <c r="AW34" s="538"/>
      <c r="AX34" s="538"/>
      <c r="AY34" s="538"/>
      <c r="AZ34" s="538"/>
      <c r="BA34" s="538"/>
      <c r="BB34" s="538"/>
      <c r="BC34" s="538"/>
      <c r="BD34" s="538"/>
      <c r="BE34" s="538"/>
      <c r="BF34" s="538"/>
      <c r="BG34" s="538"/>
      <c r="BH34" s="538"/>
      <c r="BI34" s="538"/>
    </row>
    <row r="35" spans="21:61">
      <c r="U35" s="538"/>
      <c r="V35" s="538"/>
      <c r="W35" s="538"/>
      <c r="X35" s="538"/>
      <c r="Y35" s="538"/>
      <c r="Z35" s="538"/>
      <c r="AA35" s="538"/>
      <c r="AB35" s="538"/>
      <c r="AC35" s="538"/>
      <c r="AD35" s="538"/>
      <c r="AE35" s="538"/>
      <c r="AF35" s="538"/>
      <c r="AG35" s="538"/>
      <c r="AH35" s="538"/>
      <c r="AI35" s="538"/>
      <c r="AJ35" s="538"/>
      <c r="AK35" s="538"/>
      <c r="AL35" s="538"/>
      <c r="AM35" s="538"/>
      <c r="AN35" s="538"/>
      <c r="AO35" s="538"/>
      <c r="AP35" s="538"/>
      <c r="AQ35" s="538"/>
      <c r="AR35" s="538"/>
      <c r="AS35" s="538"/>
      <c r="AT35" s="538"/>
      <c r="AU35" s="538"/>
      <c r="AV35" s="538"/>
      <c r="AW35" s="538"/>
      <c r="AX35" s="538"/>
      <c r="AY35" s="538"/>
      <c r="AZ35" s="538"/>
      <c r="BA35" s="538"/>
      <c r="BB35" s="538"/>
      <c r="BC35" s="538"/>
      <c r="BD35" s="538"/>
      <c r="BE35" s="538"/>
      <c r="BF35" s="538"/>
      <c r="BG35" s="538"/>
      <c r="BH35" s="538"/>
      <c r="BI35" s="538"/>
    </row>
    <row r="36" spans="21:61">
      <c r="U36" s="538"/>
      <c r="V36" s="538"/>
      <c r="W36" s="538"/>
      <c r="X36" s="538"/>
      <c r="Y36" s="538"/>
      <c r="Z36" s="538"/>
      <c r="AA36" s="538"/>
      <c r="AB36" s="538"/>
      <c r="AC36" s="538"/>
      <c r="AD36" s="538"/>
      <c r="AE36" s="538"/>
      <c r="AF36" s="538"/>
      <c r="AG36" s="538"/>
      <c r="AH36" s="538"/>
      <c r="AI36" s="538"/>
      <c r="AJ36" s="538"/>
      <c r="AK36" s="538"/>
      <c r="AL36" s="538"/>
      <c r="AM36" s="538"/>
      <c r="AN36" s="538"/>
      <c r="AO36" s="538"/>
      <c r="AP36" s="538"/>
      <c r="AQ36" s="538"/>
      <c r="AR36" s="538"/>
      <c r="AS36" s="538"/>
      <c r="AT36" s="538"/>
      <c r="AU36" s="538"/>
      <c r="AV36" s="538"/>
      <c r="AW36" s="538"/>
      <c r="AX36" s="538"/>
      <c r="AY36" s="538"/>
      <c r="AZ36" s="538"/>
      <c r="BA36" s="538"/>
      <c r="BB36" s="538"/>
      <c r="BC36" s="538"/>
      <c r="BD36" s="538"/>
      <c r="BE36" s="538"/>
      <c r="BF36" s="538"/>
      <c r="BG36" s="538"/>
      <c r="BH36" s="538"/>
      <c r="BI36" s="538"/>
    </row>
    <row r="37" spans="21:61">
      <c r="U37" s="538"/>
      <c r="V37" s="538"/>
      <c r="W37" s="538"/>
      <c r="X37" s="538"/>
      <c r="Y37" s="538"/>
      <c r="Z37" s="538"/>
      <c r="AA37" s="538"/>
      <c r="AB37" s="538"/>
      <c r="AC37" s="538"/>
      <c r="AD37" s="538"/>
      <c r="AE37" s="538"/>
      <c r="AF37" s="538"/>
      <c r="AG37" s="538"/>
      <c r="AH37" s="538"/>
      <c r="AI37" s="538"/>
      <c r="AJ37" s="538"/>
      <c r="AK37" s="538"/>
      <c r="AL37" s="538"/>
      <c r="AM37" s="538"/>
      <c r="AN37" s="538"/>
      <c r="AO37" s="538"/>
      <c r="AP37" s="538"/>
      <c r="AQ37" s="538"/>
      <c r="AR37" s="538"/>
      <c r="AS37" s="538"/>
      <c r="AT37" s="538"/>
      <c r="AU37" s="538"/>
      <c r="AV37" s="538"/>
      <c r="AW37" s="538"/>
      <c r="AX37" s="538"/>
      <c r="AY37" s="538"/>
      <c r="AZ37" s="538"/>
      <c r="BA37" s="538"/>
      <c r="BB37" s="538"/>
      <c r="BC37" s="538"/>
      <c r="BD37" s="538"/>
      <c r="BE37" s="538"/>
      <c r="BF37" s="538"/>
      <c r="BG37" s="538"/>
      <c r="BH37" s="538"/>
      <c r="BI37" s="538"/>
    </row>
    <row r="38" spans="21:61">
      <c r="U38" s="538"/>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8"/>
      <c r="AR38" s="538"/>
      <c r="AS38" s="538"/>
      <c r="AT38" s="538"/>
      <c r="AU38" s="538"/>
      <c r="AV38" s="538"/>
      <c r="AW38" s="538"/>
      <c r="AX38" s="538"/>
      <c r="AY38" s="538"/>
      <c r="AZ38" s="538"/>
      <c r="BA38" s="538"/>
      <c r="BB38" s="538"/>
      <c r="BC38" s="538"/>
      <c r="BD38" s="538"/>
      <c r="BE38" s="538"/>
      <c r="BF38" s="538"/>
      <c r="BG38" s="538"/>
      <c r="BH38" s="538"/>
      <c r="BI38" s="538"/>
    </row>
    <row r="39" spans="21:61">
      <c r="U39" s="538"/>
      <c r="V39" s="538"/>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538"/>
      <c r="AV39" s="538"/>
      <c r="AW39" s="538"/>
      <c r="AX39" s="538"/>
      <c r="AY39" s="538"/>
      <c r="AZ39" s="538"/>
      <c r="BA39" s="538"/>
      <c r="BB39" s="538"/>
      <c r="BC39" s="538"/>
      <c r="BD39" s="538"/>
      <c r="BE39" s="538"/>
      <c r="BF39" s="538"/>
      <c r="BG39" s="538"/>
      <c r="BH39" s="538"/>
      <c r="BI39" s="538"/>
    </row>
    <row r="40" spans="21:61">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row>
    <row r="41" spans="21:61">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row>
    <row r="42" spans="21:61">
      <c r="U42" s="538"/>
      <c r="V42" s="538"/>
      <c r="W42" s="538"/>
      <c r="X42" s="538"/>
      <c r="Y42" s="538"/>
      <c r="Z42" s="538"/>
      <c r="AA42" s="538"/>
      <c r="AB42" s="538"/>
      <c r="AC42" s="538"/>
      <c r="AD42" s="538"/>
      <c r="AE42" s="538"/>
      <c r="AF42" s="538"/>
      <c r="AG42" s="538"/>
      <c r="AH42" s="538"/>
      <c r="AI42" s="538"/>
      <c r="AJ42" s="538"/>
      <c r="AK42" s="538"/>
      <c r="AL42" s="538"/>
      <c r="AM42" s="538"/>
      <c r="AN42" s="538"/>
      <c r="AO42" s="538"/>
      <c r="AP42" s="538"/>
      <c r="AQ42" s="538"/>
      <c r="AR42" s="538"/>
      <c r="AS42" s="538"/>
      <c r="AT42" s="538"/>
      <c r="AU42" s="538"/>
      <c r="AV42" s="538"/>
      <c r="AW42" s="538"/>
      <c r="AX42" s="538"/>
      <c r="AY42" s="538"/>
      <c r="AZ42" s="538"/>
      <c r="BA42" s="538"/>
      <c r="BB42" s="538"/>
      <c r="BC42" s="538"/>
      <c r="BD42" s="538"/>
      <c r="BE42" s="538"/>
      <c r="BF42" s="538"/>
      <c r="BG42" s="538"/>
      <c r="BH42" s="538"/>
      <c r="BI42" s="538"/>
    </row>
    <row r="43" spans="21:61">
      <c r="U43" s="538"/>
      <c r="V43" s="538"/>
      <c r="W43" s="538"/>
      <c r="X43" s="538"/>
      <c r="Y43" s="538"/>
      <c r="Z43" s="538"/>
      <c r="AA43" s="538"/>
      <c r="AB43" s="538"/>
      <c r="AC43" s="538"/>
      <c r="AD43" s="538"/>
      <c r="AE43" s="538"/>
      <c r="AF43" s="538"/>
      <c r="AG43" s="538"/>
      <c r="AH43" s="538"/>
      <c r="AI43" s="538"/>
      <c r="AJ43" s="538"/>
      <c r="AK43" s="538"/>
      <c r="AL43" s="538"/>
      <c r="AM43" s="538"/>
      <c r="AN43" s="538"/>
      <c r="AO43" s="538"/>
      <c r="AP43" s="538"/>
      <c r="AQ43" s="538"/>
      <c r="AR43" s="538"/>
      <c r="AS43" s="538"/>
      <c r="AT43" s="538"/>
      <c r="AU43" s="538"/>
      <c r="AV43" s="538"/>
      <c r="AW43" s="538"/>
      <c r="AX43" s="538"/>
      <c r="AY43" s="538"/>
      <c r="AZ43" s="538"/>
      <c r="BA43" s="538"/>
      <c r="BB43" s="538"/>
      <c r="BC43" s="538"/>
      <c r="BD43" s="538"/>
      <c r="BE43" s="538"/>
      <c r="BF43" s="538"/>
      <c r="BG43" s="538"/>
      <c r="BH43" s="538"/>
      <c r="BI43" s="538"/>
    </row>
    <row r="44" spans="21:61">
      <c r="U44" s="538"/>
      <c r="V44" s="538"/>
      <c r="W44" s="538"/>
      <c r="X44" s="538"/>
      <c r="Y44" s="538"/>
      <c r="Z44" s="538"/>
      <c r="AA44" s="538"/>
      <c r="AB44" s="538"/>
      <c r="AC44" s="538"/>
      <c r="AD44" s="538"/>
      <c r="AE44" s="538"/>
      <c r="AF44" s="538"/>
      <c r="AG44" s="538"/>
      <c r="AH44" s="538"/>
      <c r="AI44" s="538"/>
      <c r="AJ44" s="538"/>
      <c r="AK44" s="538"/>
      <c r="AL44" s="538"/>
      <c r="AM44" s="538"/>
      <c r="AN44" s="538"/>
      <c r="AO44" s="538"/>
      <c r="AP44" s="538"/>
      <c r="AQ44" s="538"/>
      <c r="AR44" s="538"/>
      <c r="AS44" s="538"/>
      <c r="AT44" s="538"/>
      <c r="AU44" s="538"/>
      <c r="AV44" s="538"/>
      <c r="AW44" s="538"/>
      <c r="AX44" s="538"/>
      <c r="AY44" s="538"/>
      <c r="AZ44" s="538"/>
      <c r="BA44" s="538"/>
      <c r="BB44" s="538"/>
      <c r="BC44" s="538"/>
      <c r="BD44" s="538"/>
      <c r="BE44" s="538"/>
      <c r="BF44" s="538"/>
      <c r="BG44" s="538"/>
      <c r="BH44" s="538"/>
      <c r="BI44" s="538"/>
    </row>
    <row r="45" spans="21:61">
      <c r="U45" s="538"/>
      <c r="V45" s="538"/>
      <c r="W45" s="538"/>
      <c r="X45" s="538"/>
      <c r="Y45" s="538"/>
      <c r="Z45" s="538"/>
      <c r="AA45" s="538"/>
      <c r="AB45" s="538"/>
      <c r="AC45" s="538"/>
      <c r="AD45" s="538"/>
      <c r="AE45" s="538"/>
      <c r="AF45" s="538"/>
      <c r="AG45" s="538"/>
      <c r="AH45" s="538"/>
      <c r="AI45" s="538"/>
      <c r="AJ45" s="538"/>
      <c r="AK45" s="538"/>
      <c r="AL45" s="538"/>
      <c r="AM45" s="538"/>
      <c r="AN45" s="538"/>
      <c r="AO45" s="538"/>
      <c r="AP45" s="538"/>
      <c r="AQ45" s="538"/>
      <c r="AR45" s="538"/>
      <c r="AS45" s="538"/>
      <c r="AT45" s="538"/>
      <c r="AU45" s="538"/>
      <c r="AV45" s="538"/>
      <c r="AW45" s="538"/>
      <c r="AX45" s="538"/>
      <c r="AY45" s="538"/>
      <c r="AZ45" s="538"/>
      <c r="BA45" s="538"/>
      <c r="BB45" s="538"/>
      <c r="BC45" s="538"/>
      <c r="BD45" s="538"/>
      <c r="BE45" s="538"/>
      <c r="BF45" s="538"/>
      <c r="BG45" s="538"/>
      <c r="BH45" s="538"/>
      <c r="BI45" s="538"/>
    </row>
    <row r="46" spans="21:61">
      <c r="U46" s="538"/>
      <c r="V46" s="538"/>
      <c r="W46" s="538"/>
      <c r="X46" s="538"/>
      <c r="Y46" s="538"/>
      <c r="Z46" s="538"/>
      <c r="AA46" s="538"/>
      <c r="AB46" s="538"/>
      <c r="AC46" s="538"/>
      <c r="AD46" s="538"/>
      <c r="AE46" s="538"/>
      <c r="AF46" s="538"/>
      <c r="AG46" s="538"/>
      <c r="AH46" s="538"/>
      <c r="AI46" s="538"/>
      <c r="AJ46" s="538"/>
      <c r="AK46" s="538"/>
      <c r="AL46" s="538"/>
      <c r="AM46" s="538"/>
      <c r="AN46" s="538"/>
      <c r="AO46" s="538"/>
      <c r="AP46" s="538"/>
      <c r="AQ46" s="538"/>
      <c r="AR46" s="538"/>
      <c r="AS46" s="538"/>
      <c r="AT46" s="538"/>
      <c r="AU46" s="538"/>
      <c r="AV46" s="538"/>
      <c r="AW46" s="538"/>
      <c r="AX46" s="538"/>
      <c r="AY46" s="538"/>
      <c r="AZ46" s="538"/>
      <c r="BA46" s="538"/>
      <c r="BB46" s="538"/>
      <c r="BC46" s="538"/>
      <c r="BD46" s="538"/>
      <c r="BE46" s="538"/>
      <c r="BF46" s="538"/>
      <c r="BG46" s="538"/>
      <c r="BH46" s="538"/>
      <c r="BI46" s="538"/>
    </row>
    <row r="47" spans="21:61">
      <c r="U47" s="538"/>
      <c r="V47" s="538"/>
      <c r="W47" s="538"/>
      <c r="X47" s="538"/>
      <c r="Y47" s="538"/>
      <c r="Z47" s="538"/>
      <c r="AA47" s="538"/>
      <c r="AB47" s="538"/>
      <c r="AC47" s="538"/>
      <c r="AD47" s="538"/>
      <c r="AE47" s="538"/>
      <c r="AF47" s="538"/>
      <c r="AG47" s="538"/>
      <c r="AH47" s="538"/>
      <c r="AI47" s="538"/>
      <c r="AJ47" s="538"/>
      <c r="AK47" s="538"/>
      <c r="AL47" s="538"/>
      <c r="AM47" s="538"/>
      <c r="AN47" s="538"/>
      <c r="AO47" s="538"/>
      <c r="AP47" s="538"/>
      <c r="AQ47" s="538"/>
      <c r="AR47" s="538"/>
      <c r="AS47" s="538"/>
      <c r="AT47" s="538"/>
      <c r="AU47" s="538"/>
      <c r="AV47" s="538"/>
      <c r="AW47" s="538"/>
      <c r="AX47" s="538"/>
      <c r="AY47" s="538"/>
      <c r="AZ47" s="538"/>
      <c r="BA47" s="538"/>
      <c r="BB47" s="538"/>
      <c r="BC47" s="538"/>
      <c r="BD47" s="538"/>
      <c r="BE47" s="538"/>
      <c r="BF47" s="538"/>
      <c r="BG47" s="538"/>
      <c r="BH47" s="538"/>
      <c r="BI47" s="538"/>
    </row>
    <row r="48" spans="21:61">
      <c r="U48" s="538"/>
      <c r="V48" s="538"/>
      <c r="W48" s="538"/>
      <c r="X48" s="538"/>
      <c r="Y48" s="538"/>
      <c r="Z48" s="538"/>
      <c r="AA48" s="538"/>
      <c r="AB48" s="538"/>
      <c r="AC48" s="538"/>
      <c r="AD48" s="538"/>
      <c r="AE48" s="538"/>
      <c r="AF48" s="538"/>
      <c r="AG48" s="538"/>
      <c r="AH48" s="538"/>
      <c r="AI48" s="538"/>
      <c r="AJ48" s="538"/>
      <c r="AK48" s="538"/>
      <c r="AL48" s="538"/>
      <c r="AM48" s="538"/>
      <c r="AN48" s="538"/>
      <c r="AO48" s="538"/>
      <c r="AP48" s="538"/>
      <c r="AQ48" s="538"/>
      <c r="AR48" s="538"/>
      <c r="AS48" s="538"/>
      <c r="AT48" s="538"/>
      <c r="AU48" s="538"/>
      <c r="AV48" s="538"/>
      <c r="AW48" s="538"/>
      <c r="AX48" s="538"/>
      <c r="AY48" s="538"/>
      <c r="AZ48" s="538"/>
      <c r="BA48" s="538"/>
      <c r="BB48" s="538"/>
      <c r="BC48" s="538"/>
      <c r="BD48" s="538"/>
      <c r="BE48" s="538"/>
      <c r="BF48" s="538"/>
      <c r="BG48" s="538"/>
      <c r="BH48" s="538"/>
      <c r="BI48" s="538"/>
    </row>
    <row r="49" spans="21:61">
      <c r="U49" s="538"/>
      <c r="V49" s="538"/>
      <c r="W49" s="538"/>
      <c r="X49" s="538"/>
      <c r="Y49" s="538"/>
      <c r="Z49" s="538"/>
      <c r="AA49" s="538"/>
      <c r="AB49" s="538"/>
      <c r="AC49" s="538"/>
      <c r="AD49" s="538"/>
      <c r="AE49" s="538"/>
      <c r="AF49" s="538"/>
      <c r="AG49" s="538"/>
      <c r="AH49" s="538"/>
      <c r="AI49" s="538"/>
      <c r="AJ49" s="538"/>
      <c r="AK49" s="538"/>
      <c r="AL49" s="538"/>
      <c r="AM49" s="538"/>
      <c r="AN49" s="538"/>
      <c r="AO49" s="538"/>
      <c r="AP49" s="538"/>
      <c r="AQ49" s="538"/>
      <c r="AR49" s="538"/>
      <c r="AS49" s="538"/>
      <c r="AT49" s="538"/>
      <c r="AU49" s="538"/>
      <c r="AV49" s="538"/>
      <c r="AW49" s="538"/>
      <c r="AX49" s="538"/>
      <c r="AY49" s="538"/>
      <c r="AZ49" s="538"/>
      <c r="BA49" s="538"/>
      <c r="BB49" s="538"/>
      <c r="BC49" s="538"/>
      <c r="BD49" s="538"/>
      <c r="BE49" s="538"/>
      <c r="BF49" s="538"/>
      <c r="BG49" s="538"/>
      <c r="BH49" s="538"/>
      <c r="BI49" s="538"/>
    </row>
    <row r="50" spans="21:61">
      <c r="U50" s="538"/>
      <c r="V50" s="538"/>
      <c r="W50" s="538"/>
      <c r="X50" s="538"/>
      <c r="Y50" s="538"/>
      <c r="Z50" s="538"/>
      <c r="AA50" s="538"/>
      <c r="AB50" s="538"/>
      <c r="AC50" s="538"/>
      <c r="AD50" s="538"/>
      <c r="AE50" s="538"/>
      <c r="AF50" s="538"/>
      <c r="AG50" s="538"/>
      <c r="AH50" s="538"/>
      <c r="AI50" s="538"/>
      <c r="AJ50" s="538"/>
      <c r="AK50" s="538"/>
      <c r="AL50" s="538"/>
      <c r="AM50" s="538"/>
      <c r="AN50" s="538"/>
      <c r="AO50" s="538"/>
      <c r="AP50" s="538"/>
      <c r="AQ50" s="538"/>
      <c r="AR50" s="538"/>
      <c r="AS50" s="538"/>
      <c r="AT50" s="538"/>
      <c r="AU50" s="538"/>
      <c r="AV50" s="538"/>
      <c r="AW50" s="538"/>
      <c r="AX50" s="538"/>
      <c r="AY50" s="538"/>
      <c r="AZ50" s="538"/>
      <c r="BA50" s="538"/>
      <c r="BB50" s="538"/>
      <c r="BC50" s="538"/>
      <c r="BD50" s="538"/>
      <c r="BE50" s="538"/>
      <c r="BF50" s="538"/>
      <c r="BG50" s="538"/>
      <c r="BH50" s="538"/>
      <c r="BI50" s="538"/>
    </row>
    <row r="51" spans="21:61">
      <c r="U51" s="538"/>
      <c r="V51" s="538"/>
      <c r="W51" s="538"/>
      <c r="X51" s="538"/>
      <c r="Y51" s="538"/>
      <c r="Z51" s="538"/>
      <c r="AA51" s="538"/>
      <c r="AB51" s="538"/>
      <c r="AC51" s="538"/>
      <c r="AD51" s="538"/>
      <c r="AE51" s="538"/>
      <c r="AF51" s="538"/>
      <c r="AG51" s="538"/>
      <c r="AH51" s="538"/>
      <c r="AI51" s="538"/>
      <c r="AJ51" s="538"/>
      <c r="AK51" s="538"/>
      <c r="AL51" s="538"/>
      <c r="AM51" s="538"/>
      <c r="AN51" s="538"/>
      <c r="AO51" s="538"/>
      <c r="AP51" s="538"/>
      <c r="AQ51" s="538"/>
      <c r="AR51" s="538"/>
      <c r="AS51" s="538"/>
      <c r="AT51" s="538"/>
      <c r="AU51" s="538"/>
      <c r="AV51" s="538"/>
      <c r="AW51" s="538"/>
      <c r="AX51" s="538"/>
      <c r="AY51" s="538"/>
      <c r="AZ51" s="538"/>
      <c r="BA51" s="538"/>
      <c r="BB51" s="538"/>
      <c r="BC51" s="538"/>
      <c r="BD51" s="538"/>
      <c r="BE51" s="538"/>
      <c r="BF51" s="538"/>
      <c r="BG51" s="538"/>
      <c r="BH51" s="538"/>
      <c r="BI51" s="538"/>
    </row>
    <row r="52" spans="21:61">
      <c r="U52" s="538"/>
      <c r="V52" s="538"/>
      <c r="W52" s="538"/>
      <c r="X52" s="538"/>
      <c r="Y52" s="538"/>
      <c r="Z52" s="538"/>
      <c r="AA52" s="538"/>
      <c r="AB52" s="538"/>
      <c r="AC52" s="538"/>
      <c r="AD52" s="538"/>
      <c r="AE52" s="538"/>
      <c r="AF52" s="538"/>
      <c r="AG52" s="538"/>
      <c r="AH52" s="538"/>
      <c r="AI52" s="538"/>
      <c r="AJ52" s="538"/>
      <c r="AK52" s="538"/>
      <c r="AL52" s="538"/>
      <c r="AM52" s="538"/>
      <c r="AN52" s="538"/>
      <c r="AO52" s="538"/>
      <c r="AP52" s="538"/>
      <c r="AQ52" s="538"/>
      <c r="AR52" s="538"/>
      <c r="AS52" s="538"/>
      <c r="AT52" s="538"/>
      <c r="AU52" s="538"/>
      <c r="AV52" s="538"/>
      <c r="AW52" s="538"/>
      <c r="AX52" s="538"/>
      <c r="AY52" s="538"/>
      <c r="AZ52" s="538"/>
      <c r="BA52" s="538"/>
      <c r="BB52" s="538"/>
      <c r="BC52" s="538"/>
      <c r="BD52" s="538"/>
      <c r="BE52" s="538"/>
      <c r="BF52" s="538"/>
      <c r="BG52" s="538"/>
      <c r="BH52" s="538"/>
      <c r="BI52" s="538"/>
    </row>
    <row r="53" spans="21:61">
      <c r="U53" s="538"/>
      <c r="V53" s="538"/>
      <c r="W53" s="538"/>
      <c r="X53" s="538"/>
      <c r="Y53" s="538"/>
      <c r="Z53" s="538"/>
      <c r="AA53" s="538"/>
      <c r="AB53" s="538"/>
      <c r="AC53" s="538"/>
      <c r="AD53" s="538"/>
      <c r="AE53" s="538"/>
      <c r="AF53" s="538"/>
      <c r="AG53" s="538"/>
      <c r="AH53" s="538"/>
      <c r="AI53" s="538"/>
      <c r="AJ53" s="538"/>
      <c r="AK53" s="538"/>
      <c r="AL53" s="538"/>
      <c r="AM53" s="538"/>
      <c r="AN53" s="538"/>
      <c r="AO53" s="538"/>
      <c r="AP53" s="538"/>
      <c r="AQ53" s="538"/>
      <c r="AR53" s="538"/>
      <c r="AS53" s="538"/>
      <c r="AT53" s="538"/>
      <c r="AU53" s="538"/>
      <c r="AV53" s="538"/>
      <c r="AW53" s="538"/>
      <c r="AX53" s="538"/>
      <c r="AY53" s="538"/>
      <c r="AZ53" s="538"/>
      <c r="BA53" s="538"/>
      <c r="BB53" s="538"/>
      <c r="BC53" s="538"/>
      <c r="BD53" s="538"/>
      <c r="BE53" s="538"/>
      <c r="BF53" s="538"/>
      <c r="BG53" s="538"/>
      <c r="BH53" s="538"/>
      <c r="BI53" s="538"/>
    </row>
    <row r="54" spans="21:61">
      <c r="U54" s="538"/>
      <c r="V54" s="538"/>
      <c r="W54" s="538"/>
      <c r="X54" s="538"/>
      <c r="Y54" s="538"/>
      <c r="Z54" s="538"/>
      <c r="AA54" s="538"/>
      <c r="AB54" s="538"/>
      <c r="AC54" s="538"/>
      <c r="AD54" s="538"/>
      <c r="AE54" s="538"/>
      <c r="AF54" s="538"/>
      <c r="AG54" s="538"/>
      <c r="AH54" s="538"/>
      <c r="AI54" s="538"/>
      <c r="AJ54" s="538"/>
      <c r="AK54" s="538"/>
      <c r="AL54" s="538"/>
      <c r="AM54" s="538"/>
      <c r="AN54" s="538"/>
      <c r="AO54" s="538"/>
      <c r="AP54" s="538"/>
      <c r="AQ54" s="538"/>
      <c r="AR54" s="538"/>
      <c r="AS54" s="538"/>
      <c r="AT54" s="538"/>
      <c r="AU54" s="538"/>
      <c r="AV54" s="538"/>
      <c r="AW54" s="538"/>
      <c r="AX54" s="538"/>
      <c r="AY54" s="538"/>
      <c r="AZ54" s="538"/>
      <c r="BA54" s="538"/>
      <c r="BB54" s="538"/>
      <c r="BC54" s="538"/>
      <c r="BD54" s="538"/>
      <c r="BE54" s="538"/>
      <c r="BF54" s="538"/>
      <c r="BG54" s="538"/>
      <c r="BH54" s="538"/>
      <c r="BI54" s="538"/>
    </row>
    <row r="55" spans="21:61">
      <c r="U55" s="538"/>
      <c r="V55" s="538"/>
      <c r="W55" s="538"/>
      <c r="X55" s="538"/>
      <c r="Y55" s="538"/>
      <c r="Z55" s="538"/>
      <c r="AA55" s="538"/>
      <c r="AB55" s="538"/>
      <c r="AC55" s="538"/>
      <c r="AD55" s="538"/>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38"/>
      <c r="BA55" s="538"/>
      <c r="BB55" s="538"/>
      <c r="BC55" s="538"/>
      <c r="BD55" s="538"/>
      <c r="BE55" s="538"/>
      <c r="BF55" s="538"/>
      <c r="BG55" s="538"/>
      <c r="BH55" s="538"/>
      <c r="BI55" s="538"/>
    </row>
    <row r="56" spans="21:61">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8"/>
      <c r="BD56" s="538"/>
      <c r="BE56" s="538"/>
      <c r="BF56" s="538"/>
      <c r="BG56" s="538"/>
      <c r="BH56" s="538"/>
      <c r="BI56" s="538"/>
    </row>
    <row r="57" spans="21:61">
      <c r="U57" s="538"/>
      <c r="V57" s="538"/>
      <c r="W57" s="538"/>
      <c r="X57" s="538"/>
      <c r="Y57" s="538"/>
      <c r="Z57" s="538"/>
      <c r="AA57" s="538"/>
      <c r="AB57" s="538"/>
      <c r="AC57" s="538"/>
      <c r="AD57" s="538"/>
      <c r="AE57" s="538"/>
      <c r="AF57" s="538"/>
      <c r="AG57" s="538"/>
      <c r="AH57" s="538"/>
      <c r="AI57" s="538"/>
      <c r="AJ57" s="538"/>
      <c r="AK57" s="538"/>
      <c r="AL57" s="538"/>
      <c r="AM57" s="538"/>
      <c r="AN57" s="538"/>
      <c r="AO57" s="538"/>
      <c r="AP57" s="538"/>
      <c r="AQ57" s="538"/>
      <c r="AR57" s="538"/>
      <c r="AS57" s="538"/>
      <c r="AT57" s="538"/>
      <c r="AU57" s="538"/>
      <c r="AV57" s="538"/>
      <c r="AW57" s="538"/>
      <c r="AX57" s="538"/>
      <c r="AY57" s="538"/>
      <c r="AZ57" s="538"/>
      <c r="BA57" s="538"/>
      <c r="BB57" s="538"/>
      <c r="BC57" s="538"/>
      <c r="BD57" s="538"/>
      <c r="BE57" s="538"/>
      <c r="BF57" s="538"/>
      <c r="BG57" s="538"/>
      <c r="BH57" s="538"/>
      <c r="BI57" s="538"/>
    </row>
    <row r="58" spans="21:61">
      <c r="U58" s="538"/>
      <c r="V58" s="538"/>
      <c r="W58" s="538"/>
      <c r="X58" s="538"/>
      <c r="Y58" s="538"/>
      <c r="Z58" s="538"/>
      <c r="AA58" s="538"/>
      <c r="AB58" s="538"/>
      <c r="AC58" s="538"/>
      <c r="AD58" s="538"/>
      <c r="AE58" s="538"/>
      <c r="AF58" s="538"/>
      <c r="AG58" s="538"/>
      <c r="AH58" s="538"/>
      <c r="AI58" s="538"/>
      <c r="AJ58" s="538"/>
      <c r="AK58" s="538"/>
      <c r="AL58" s="538"/>
      <c r="AM58" s="538"/>
      <c r="AN58" s="538"/>
      <c r="AO58" s="538"/>
      <c r="AP58" s="538"/>
      <c r="AQ58" s="538"/>
      <c r="AR58" s="538"/>
      <c r="AS58" s="538"/>
      <c r="AT58" s="538"/>
      <c r="AU58" s="538"/>
      <c r="AV58" s="538"/>
      <c r="AW58" s="538"/>
      <c r="AX58" s="538"/>
      <c r="AY58" s="538"/>
      <c r="AZ58" s="538"/>
      <c r="BA58" s="538"/>
      <c r="BB58" s="538"/>
      <c r="BC58" s="538"/>
      <c r="BD58" s="538"/>
      <c r="BE58" s="538"/>
      <c r="BF58" s="538"/>
      <c r="BG58" s="538"/>
      <c r="BH58" s="538"/>
      <c r="BI58" s="538"/>
    </row>
    <row r="59" spans="21:61">
      <c r="U59" s="538"/>
      <c r="V59" s="538"/>
      <c r="W59" s="538"/>
      <c r="X59" s="538"/>
      <c r="Y59" s="538"/>
      <c r="Z59" s="538"/>
      <c r="AA59" s="538"/>
      <c r="AB59" s="538"/>
      <c r="AC59" s="538"/>
      <c r="AD59" s="538"/>
      <c r="AE59" s="538"/>
      <c r="AF59" s="538"/>
      <c r="AG59" s="538"/>
      <c r="AH59" s="538"/>
      <c r="AI59" s="538"/>
      <c r="AJ59" s="538"/>
      <c r="AK59" s="538"/>
      <c r="AL59" s="538"/>
      <c r="AM59" s="538"/>
      <c r="AN59" s="538"/>
      <c r="AO59" s="538"/>
      <c r="AP59" s="538"/>
      <c r="AQ59" s="538"/>
      <c r="AR59" s="538"/>
      <c r="AS59" s="538"/>
      <c r="AT59" s="538"/>
      <c r="AU59" s="538"/>
      <c r="AV59" s="538"/>
      <c r="AW59" s="538"/>
      <c r="AX59" s="538"/>
      <c r="AY59" s="538"/>
      <c r="AZ59" s="538"/>
      <c r="BA59" s="538"/>
      <c r="BB59" s="538"/>
      <c r="BC59" s="538"/>
      <c r="BD59" s="538"/>
      <c r="BE59" s="538"/>
      <c r="BF59" s="538"/>
      <c r="BG59" s="538"/>
      <c r="BH59" s="538"/>
      <c r="BI59" s="538"/>
    </row>
    <row r="60" spans="21:61">
      <c r="U60" s="538"/>
      <c r="V60" s="538"/>
      <c r="W60" s="538"/>
      <c r="X60" s="538"/>
      <c r="Y60" s="538"/>
      <c r="Z60" s="538"/>
      <c r="AA60" s="538"/>
      <c r="AB60" s="538"/>
      <c r="AC60" s="538"/>
      <c r="AD60" s="538"/>
      <c r="AE60" s="538"/>
      <c r="AF60" s="538"/>
      <c r="AG60" s="538"/>
      <c r="AH60" s="538"/>
      <c r="AI60" s="538"/>
      <c r="AJ60" s="538"/>
      <c r="AK60" s="538"/>
      <c r="AL60" s="538"/>
      <c r="AM60" s="538"/>
      <c r="AN60" s="538"/>
      <c r="AO60" s="538"/>
      <c r="AP60" s="538"/>
      <c r="AQ60" s="538"/>
      <c r="AR60" s="538"/>
      <c r="AS60" s="538"/>
      <c r="AT60" s="538"/>
      <c r="AU60" s="538"/>
      <c r="AV60" s="538"/>
      <c r="AW60" s="538"/>
      <c r="AX60" s="538"/>
      <c r="AY60" s="538"/>
      <c r="AZ60" s="538"/>
      <c r="BA60" s="538"/>
      <c r="BB60" s="538"/>
      <c r="BC60" s="538"/>
      <c r="BD60" s="538"/>
      <c r="BE60" s="538"/>
      <c r="BF60" s="538"/>
      <c r="BG60" s="538"/>
      <c r="BH60" s="538"/>
      <c r="BI60" s="538"/>
    </row>
    <row r="61" spans="21:61">
      <c r="U61" s="538"/>
      <c r="V61" s="538"/>
      <c r="W61" s="538"/>
      <c r="X61" s="538"/>
      <c r="Y61" s="538"/>
      <c r="Z61" s="538"/>
      <c r="AA61" s="538"/>
      <c r="AB61" s="538"/>
      <c r="AC61" s="538"/>
      <c r="AD61" s="538"/>
      <c r="AE61" s="538"/>
      <c r="AF61" s="538"/>
      <c r="AG61" s="538"/>
      <c r="AH61" s="538"/>
      <c r="AI61" s="538"/>
      <c r="AJ61" s="538"/>
      <c r="AK61" s="538"/>
      <c r="AL61" s="538"/>
      <c r="AM61" s="538"/>
      <c r="AN61" s="538"/>
      <c r="AO61" s="538"/>
      <c r="AP61" s="538"/>
      <c r="AQ61" s="538"/>
      <c r="AR61" s="538"/>
      <c r="AS61" s="538"/>
      <c r="AT61" s="538"/>
      <c r="AU61" s="538"/>
      <c r="AV61" s="538"/>
      <c r="AW61" s="538"/>
      <c r="AX61" s="538"/>
      <c r="AY61" s="538"/>
      <c r="AZ61" s="538"/>
      <c r="BA61" s="538"/>
      <c r="BB61" s="538"/>
      <c r="BC61" s="538"/>
      <c r="BD61" s="538"/>
      <c r="BE61" s="538"/>
      <c r="BF61" s="538"/>
      <c r="BG61" s="538"/>
      <c r="BH61" s="538"/>
      <c r="BI61" s="538"/>
    </row>
    <row r="62" spans="21:61">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538"/>
      <c r="AY62" s="538"/>
      <c r="AZ62" s="538"/>
      <c r="BA62" s="538"/>
      <c r="BB62" s="538"/>
      <c r="BC62" s="538"/>
      <c r="BD62" s="538"/>
      <c r="BE62" s="538"/>
      <c r="BF62" s="538"/>
      <c r="BG62" s="538"/>
      <c r="BH62" s="538"/>
      <c r="BI62" s="538"/>
    </row>
    <row r="63" spans="21:61">
      <c r="U63" s="538"/>
      <c r="V63" s="538"/>
      <c r="W63" s="538"/>
      <c r="X63" s="538"/>
      <c r="Y63" s="538"/>
      <c r="Z63" s="538"/>
      <c r="AA63" s="538"/>
      <c r="AB63" s="538"/>
      <c r="AC63" s="538"/>
      <c r="AD63" s="538"/>
      <c r="AE63" s="538"/>
      <c r="AF63" s="538"/>
      <c r="AG63" s="538"/>
      <c r="AH63" s="538"/>
      <c r="AI63" s="538"/>
      <c r="AJ63" s="538"/>
      <c r="AK63" s="538"/>
      <c r="AL63" s="538"/>
      <c r="AM63" s="538"/>
      <c r="AN63" s="538"/>
      <c r="AO63" s="538"/>
      <c r="AP63" s="538"/>
      <c r="AQ63" s="538"/>
      <c r="AR63" s="538"/>
      <c r="AS63" s="538"/>
      <c r="AT63" s="538"/>
      <c r="AU63" s="538"/>
      <c r="AV63" s="538"/>
      <c r="AW63" s="538"/>
      <c r="AX63" s="538"/>
      <c r="AY63" s="538"/>
      <c r="AZ63" s="538"/>
      <c r="BA63" s="538"/>
      <c r="BB63" s="538"/>
      <c r="BC63" s="538"/>
      <c r="BD63" s="538"/>
      <c r="BE63" s="538"/>
      <c r="BF63" s="538"/>
      <c r="BG63" s="538"/>
      <c r="BH63" s="538"/>
      <c r="BI63" s="538"/>
    </row>
    <row r="64" spans="21:61">
      <c r="U64" s="538"/>
      <c r="V64" s="538"/>
      <c r="W64" s="538"/>
      <c r="X64" s="538"/>
      <c r="Y64" s="538"/>
      <c r="Z64" s="538"/>
      <c r="AA64" s="538"/>
      <c r="AB64" s="538"/>
      <c r="AC64" s="538"/>
      <c r="AD64" s="538"/>
      <c r="AE64" s="538"/>
      <c r="AF64" s="538"/>
      <c r="AG64" s="538"/>
      <c r="AH64" s="538"/>
      <c r="AI64" s="538"/>
      <c r="AJ64" s="538"/>
      <c r="AK64" s="538"/>
      <c r="AL64" s="538"/>
      <c r="AM64" s="538"/>
      <c r="AN64" s="538"/>
      <c r="AO64" s="538"/>
      <c r="AP64" s="538"/>
      <c r="AQ64" s="538"/>
      <c r="AR64" s="538"/>
      <c r="AS64" s="538"/>
      <c r="AT64" s="538"/>
      <c r="AU64" s="538"/>
      <c r="AV64" s="538"/>
      <c r="AW64" s="538"/>
      <c r="AX64" s="538"/>
      <c r="AY64" s="538"/>
      <c r="AZ64" s="538"/>
      <c r="BA64" s="538"/>
      <c r="BB64" s="538"/>
      <c r="BC64" s="538"/>
      <c r="BD64" s="538"/>
      <c r="BE64" s="538"/>
      <c r="BF64" s="538"/>
      <c r="BG64" s="538"/>
      <c r="BH64" s="538"/>
      <c r="BI64" s="538"/>
    </row>
    <row r="65" spans="21:61">
      <c r="U65" s="538"/>
      <c r="V65" s="538"/>
      <c r="W65" s="538"/>
      <c r="X65" s="538"/>
      <c r="Y65" s="538"/>
      <c r="Z65" s="538"/>
      <c r="AA65" s="538"/>
      <c r="AB65" s="538"/>
      <c r="AC65" s="538"/>
      <c r="AD65" s="538"/>
      <c r="AE65" s="538"/>
      <c r="AF65" s="538"/>
      <c r="AG65" s="538"/>
      <c r="AH65" s="538"/>
      <c r="AI65" s="538"/>
      <c r="AJ65" s="538"/>
      <c r="AK65" s="538"/>
      <c r="AL65" s="538"/>
      <c r="AM65" s="538"/>
      <c r="AN65" s="538"/>
      <c r="AO65" s="538"/>
      <c r="AP65" s="538"/>
      <c r="AQ65" s="538"/>
      <c r="AR65" s="538"/>
      <c r="AS65" s="538"/>
      <c r="AT65" s="538"/>
      <c r="AU65" s="538"/>
      <c r="AV65" s="538"/>
      <c r="AW65" s="538"/>
      <c r="AX65" s="538"/>
      <c r="AY65" s="538"/>
      <c r="AZ65" s="538"/>
      <c r="BA65" s="538"/>
      <c r="BB65" s="538"/>
      <c r="BC65" s="538"/>
      <c r="BD65" s="538"/>
      <c r="BE65" s="538"/>
      <c r="BF65" s="538"/>
      <c r="BG65" s="538"/>
      <c r="BH65" s="538"/>
      <c r="BI65" s="538"/>
    </row>
    <row r="66" spans="21:61">
      <c r="U66" s="538"/>
      <c r="V66" s="538"/>
      <c r="W66" s="538"/>
      <c r="X66" s="538"/>
      <c r="Y66" s="538"/>
      <c r="Z66" s="538"/>
      <c r="AA66" s="538"/>
      <c r="AB66" s="538"/>
      <c r="AC66" s="538"/>
      <c r="AD66" s="538"/>
      <c r="AE66" s="538"/>
      <c r="AF66" s="538"/>
      <c r="AG66" s="538"/>
      <c r="AH66" s="538"/>
      <c r="AI66" s="538"/>
      <c r="AJ66" s="538"/>
      <c r="AK66" s="538"/>
      <c r="AL66" s="538"/>
      <c r="AM66" s="538"/>
      <c r="AN66" s="538"/>
      <c r="AO66" s="538"/>
      <c r="AP66" s="538"/>
      <c r="AQ66" s="538"/>
      <c r="AR66" s="538"/>
      <c r="AS66" s="538"/>
      <c r="AT66" s="538"/>
      <c r="AU66" s="538"/>
      <c r="AV66" s="538"/>
      <c r="AW66" s="538"/>
      <c r="AX66" s="538"/>
      <c r="AY66" s="538"/>
      <c r="AZ66" s="538"/>
      <c r="BA66" s="538"/>
      <c r="BB66" s="538"/>
      <c r="BC66" s="538"/>
      <c r="BD66" s="538"/>
      <c r="BE66" s="538"/>
      <c r="BF66" s="538"/>
      <c r="BG66" s="538"/>
      <c r="BH66" s="538"/>
      <c r="BI66" s="538"/>
    </row>
    <row r="67" spans="21:61">
      <c r="U67" s="538"/>
      <c r="V67" s="538"/>
      <c r="W67" s="538"/>
      <c r="X67" s="538"/>
      <c r="Y67" s="538"/>
      <c r="Z67" s="538"/>
      <c r="AA67" s="538"/>
      <c r="AB67" s="538"/>
      <c r="AC67" s="538"/>
      <c r="AD67" s="538"/>
      <c r="AE67" s="538"/>
      <c r="AF67" s="538"/>
      <c r="AG67" s="538"/>
      <c r="AH67" s="538"/>
      <c r="AI67" s="538"/>
      <c r="AJ67" s="538"/>
      <c r="AK67" s="538"/>
      <c r="AL67" s="538"/>
      <c r="AM67" s="538"/>
      <c r="AN67" s="538"/>
      <c r="AO67" s="538"/>
      <c r="AP67" s="538"/>
      <c r="AQ67" s="538"/>
      <c r="AR67" s="538"/>
      <c r="AS67" s="538"/>
      <c r="AT67" s="538"/>
      <c r="AU67" s="538"/>
      <c r="AV67" s="538"/>
      <c r="AW67" s="538"/>
      <c r="AX67" s="538"/>
      <c r="AY67" s="538"/>
      <c r="AZ67" s="538"/>
      <c r="BA67" s="538"/>
      <c r="BB67" s="538"/>
      <c r="BC67" s="538"/>
      <c r="BD67" s="538"/>
      <c r="BE67" s="538"/>
      <c r="BF67" s="538"/>
      <c r="BG67" s="538"/>
      <c r="BH67" s="538"/>
      <c r="BI67" s="538"/>
    </row>
    <row r="68" spans="21:61">
      <c r="U68" s="538"/>
      <c r="V68" s="538"/>
      <c r="W68" s="538"/>
      <c r="X68" s="538"/>
      <c r="Y68" s="538"/>
      <c r="Z68" s="538"/>
      <c r="AA68" s="538"/>
      <c r="AB68" s="538"/>
      <c r="AC68" s="538"/>
      <c r="AD68" s="538"/>
      <c r="AE68" s="538"/>
      <c r="AF68" s="538"/>
      <c r="AG68" s="538"/>
      <c r="AH68" s="538"/>
      <c r="AI68" s="538"/>
      <c r="AJ68" s="538"/>
      <c r="AK68" s="538"/>
      <c r="AL68" s="538"/>
      <c r="AM68" s="538"/>
      <c r="AN68" s="538"/>
      <c r="AO68" s="538"/>
      <c r="AP68" s="538"/>
      <c r="AQ68" s="538"/>
      <c r="AR68" s="538"/>
      <c r="AS68" s="538"/>
      <c r="AT68" s="538"/>
      <c r="AU68" s="538"/>
      <c r="AV68" s="538"/>
      <c r="AW68" s="538"/>
      <c r="AX68" s="538"/>
      <c r="AY68" s="538"/>
      <c r="AZ68" s="538"/>
      <c r="BA68" s="538"/>
      <c r="BB68" s="538"/>
      <c r="BC68" s="538"/>
      <c r="BD68" s="538"/>
      <c r="BE68" s="538"/>
      <c r="BF68" s="538"/>
      <c r="BG68" s="538"/>
      <c r="BH68" s="538"/>
      <c r="BI68" s="538"/>
    </row>
    <row r="69" spans="21:61">
      <c r="U69" s="538"/>
      <c r="V69" s="538"/>
      <c r="W69" s="538"/>
      <c r="X69" s="538"/>
      <c r="Y69" s="538"/>
      <c r="Z69" s="538"/>
      <c r="AA69" s="538"/>
      <c r="AB69" s="538"/>
      <c r="AC69" s="538"/>
      <c r="AD69" s="538"/>
      <c r="AE69" s="538"/>
      <c r="AF69" s="538"/>
      <c r="AG69" s="538"/>
      <c r="AH69" s="538"/>
      <c r="AI69" s="538"/>
      <c r="AJ69" s="538"/>
      <c r="AK69" s="538"/>
      <c r="AL69" s="538"/>
      <c r="AM69" s="538"/>
      <c r="AN69" s="538"/>
      <c r="AO69" s="538"/>
      <c r="AP69" s="538"/>
      <c r="AQ69" s="538"/>
      <c r="AR69" s="538"/>
      <c r="AS69" s="538"/>
      <c r="AT69" s="538"/>
      <c r="AU69" s="538"/>
      <c r="AV69" s="538"/>
      <c r="AW69" s="538"/>
      <c r="AX69" s="538"/>
      <c r="AY69" s="538"/>
      <c r="AZ69" s="538"/>
      <c r="BA69" s="538"/>
      <c r="BB69" s="538"/>
      <c r="BC69" s="538"/>
      <c r="BD69" s="538"/>
      <c r="BE69" s="538"/>
      <c r="BF69" s="538"/>
      <c r="BG69" s="538"/>
      <c r="BH69" s="538"/>
      <c r="BI69" s="538"/>
    </row>
    <row r="70" spans="21:61">
      <c r="U70" s="538"/>
      <c r="V70" s="538"/>
      <c r="W70" s="538"/>
      <c r="X70" s="538"/>
      <c r="Y70" s="538"/>
      <c r="Z70" s="538"/>
      <c r="AA70" s="538"/>
      <c r="AB70" s="538"/>
      <c r="AC70" s="538"/>
      <c r="AD70" s="538"/>
      <c r="AE70" s="538"/>
      <c r="AF70" s="538"/>
      <c r="AG70" s="538"/>
      <c r="AH70" s="538"/>
      <c r="AI70" s="538"/>
      <c r="AJ70" s="538"/>
      <c r="AK70" s="538"/>
      <c r="AL70" s="538"/>
      <c r="AM70" s="538"/>
      <c r="AN70" s="538"/>
      <c r="AO70" s="538"/>
      <c r="AP70" s="538"/>
      <c r="AQ70" s="538"/>
      <c r="AR70" s="538"/>
      <c r="AS70" s="538"/>
      <c r="AT70" s="538"/>
      <c r="AU70" s="538"/>
      <c r="AV70" s="538"/>
      <c r="AW70" s="538"/>
      <c r="AX70" s="538"/>
      <c r="AY70" s="538"/>
      <c r="AZ70" s="538"/>
      <c r="BA70" s="538"/>
      <c r="BB70" s="538"/>
      <c r="BC70" s="538"/>
      <c r="BD70" s="538"/>
      <c r="BE70" s="538"/>
      <c r="BF70" s="538"/>
      <c r="BG70" s="538"/>
      <c r="BH70" s="538"/>
      <c r="BI70" s="538"/>
    </row>
    <row r="71" spans="21:61">
      <c r="U71" s="538"/>
      <c r="V71" s="538"/>
      <c r="W71" s="538"/>
      <c r="X71" s="538"/>
      <c r="Y71" s="538"/>
      <c r="Z71" s="538"/>
      <c r="AA71" s="538"/>
      <c r="AB71" s="538"/>
      <c r="AC71" s="538"/>
      <c r="AD71" s="538"/>
      <c r="AE71" s="538"/>
      <c r="AF71" s="538"/>
      <c r="AG71" s="538"/>
      <c r="AH71" s="538"/>
      <c r="AI71" s="538"/>
      <c r="AJ71" s="538"/>
      <c r="AK71" s="538"/>
      <c r="AL71" s="538"/>
      <c r="AM71" s="538"/>
      <c r="AN71" s="538"/>
      <c r="AO71" s="538"/>
      <c r="AP71" s="538"/>
      <c r="AQ71" s="538"/>
      <c r="AR71" s="538"/>
      <c r="AS71" s="538"/>
      <c r="AT71" s="538"/>
      <c r="AU71" s="538"/>
      <c r="AV71" s="538"/>
      <c r="AW71" s="538"/>
      <c r="AX71" s="538"/>
      <c r="AY71" s="538"/>
      <c r="AZ71" s="538"/>
      <c r="BA71" s="538"/>
      <c r="BB71" s="538"/>
      <c r="BC71" s="538"/>
      <c r="BD71" s="538"/>
      <c r="BE71" s="538"/>
      <c r="BF71" s="538"/>
      <c r="BG71" s="538"/>
      <c r="BH71" s="538"/>
      <c r="BI71" s="538"/>
    </row>
    <row r="72" spans="21:61">
      <c r="U72" s="538"/>
      <c r="V72" s="538"/>
      <c r="W72" s="538"/>
      <c r="X72" s="538"/>
      <c r="Y72" s="538"/>
      <c r="Z72" s="538"/>
      <c r="AA72" s="538"/>
      <c r="AB72" s="538"/>
      <c r="AC72" s="538"/>
      <c r="AD72" s="538"/>
      <c r="AE72" s="538"/>
      <c r="AF72" s="538"/>
      <c r="AG72" s="538"/>
      <c r="AH72" s="538"/>
      <c r="AI72" s="538"/>
      <c r="AJ72" s="538"/>
      <c r="AK72" s="538"/>
      <c r="AL72" s="538"/>
      <c r="AM72" s="538"/>
      <c r="AN72" s="538"/>
      <c r="AO72" s="538"/>
      <c r="AP72" s="538"/>
      <c r="AQ72" s="538"/>
      <c r="AR72" s="538"/>
      <c r="AS72" s="538"/>
      <c r="AT72" s="538"/>
      <c r="AU72" s="538"/>
      <c r="AV72" s="538"/>
      <c r="AW72" s="538"/>
      <c r="AX72" s="538"/>
      <c r="AY72" s="538"/>
      <c r="AZ72" s="538"/>
      <c r="BA72" s="538"/>
      <c r="BB72" s="538"/>
      <c r="BC72" s="538"/>
      <c r="BD72" s="538"/>
      <c r="BE72" s="538"/>
      <c r="BF72" s="538"/>
      <c r="BG72" s="538"/>
      <c r="BH72" s="538"/>
      <c r="BI72" s="538"/>
    </row>
    <row r="73" spans="21:61">
      <c r="U73" s="538"/>
      <c r="V73" s="538"/>
      <c r="W73" s="538"/>
      <c r="X73" s="538"/>
      <c r="Y73" s="538"/>
      <c r="Z73" s="538"/>
      <c r="AA73" s="538"/>
      <c r="AB73" s="538"/>
      <c r="AC73" s="538"/>
      <c r="AD73" s="538"/>
      <c r="AE73" s="538"/>
      <c r="AF73" s="538"/>
      <c r="AG73" s="538"/>
      <c r="AH73" s="538"/>
      <c r="AI73" s="538"/>
      <c r="AJ73" s="538"/>
      <c r="AK73" s="538"/>
      <c r="AL73" s="538"/>
      <c r="AM73" s="538"/>
      <c r="AN73" s="538"/>
      <c r="AO73" s="538"/>
      <c r="AP73" s="538"/>
      <c r="AQ73" s="538"/>
      <c r="AR73" s="538"/>
      <c r="AS73" s="538"/>
      <c r="AT73" s="538"/>
      <c r="AU73" s="538"/>
      <c r="AV73" s="538"/>
      <c r="AW73" s="538"/>
      <c r="AX73" s="538"/>
      <c r="AY73" s="538"/>
      <c r="AZ73" s="538"/>
      <c r="BA73" s="538"/>
      <c r="BB73" s="538"/>
      <c r="BC73" s="538"/>
      <c r="BD73" s="538"/>
      <c r="BE73" s="538"/>
      <c r="BF73" s="538"/>
      <c r="BG73" s="538"/>
      <c r="BH73" s="538"/>
      <c r="BI73" s="538"/>
    </row>
    <row r="74" spans="21:61">
      <c r="U74" s="538"/>
      <c r="V74" s="538"/>
      <c r="W74" s="538"/>
      <c r="X74" s="538"/>
      <c r="Y74" s="538"/>
      <c r="Z74" s="538"/>
      <c r="AA74" s="538"/>
      <c r="AB74" s="538"/>
      <c r="AC74" s="538"/>
      <c r="AD74" s="538"/>
      <c r="AE74" s="538"/>
      <c r="AF74" s="538"/>
      <c r="AG74" s="538"/>
      <c r="AH74" s="538"/>
      <c r="AI74" s="538"/>
      <c r="AJ74" s="538"/>
      <c r="AK74" s="538"/>
      <c r="AL74" s="538"/>
      <c r="AM74" s="538"/>
      <c r="AN74" s="538"/>
      <c r="AO74" s="538"/>
      <c r="AP74" s="538"/>
      <c r="AQ74" s="538"/>
      <c r="AR74" s="538"/>
      <c r="AS74" s="538"/>
      <c r="AT74" s="538"/>
      <c r="AU74" s="538"/>
      <c r="AV74" s="538"/>
      <c r="AW74" s="538"/>
      <c r="AX74" s="538"/>
      <c r="AY74" s="538"/>
      <c r="AZ74" s="538"/>
      <c r="BA74" s="538"/>
      <c r="BB74" s="538"/>
      <c r="BC74" s="538"/>
      <c r="BD74" s="538"/>
      <c r="BE74" s="538"/>
      <c r="BF74" s="538"/>
      <c r="BG74" s="538"/>
      <c r="BH74" s="538"/>
      <c r="BI74" s="538"/>
    </row>
    <row r="75" spans="21:61">
      <c r="U75" s="538"/>
      <c r="V75" s="538"/>
      <c r="W75" s="538"/>
      <c r="X75" s="538"/>
      <c r="Y75" s="538"/>
      <c r="Z75" s="538"/>
      <c r="AA75" s="538"/>
      <c r="AB75" s="538"/>
      <c r="AC75" s="538"/>
      <c r="AD75" s="538"/>
      <c r="AE75" s="538"/>
      <c r="AF75" s="538"/>
      <c r="AG75" s="538"/>
      <c r="AH75" s="538"/>
      <c r="AI75" s="538"/>
      <c r="AJ75" s="538"/>
      <c r="AK75" s="538"/>
      <c r="AL75" s="538"/>
      <c r="AM75" s="538"/>
      <c r="AN75" s="538"/>
      <c r="AO75" s="538"/>
      <c r="AP75" s="538"/>
      <c r="AQ75" s="538"/>
      <c r="AR75" s="538"/>
      <c r="AS75" s="538"/>
      <c r="AT75" s="538"/>
      <c r="AU75" s="538"/>
      <c r="AV75" s="538"/>
      <c r="AW75" s="538"/>
      <c r="AX75" s="538"/>
      <c r="AY75" s="538"/>
      <c r="AZ75" s="538"/>
      <c r="BA75" s="538"/>
      <c r="BB75" s="538"/>
      <c r="BC75" s="538"/>
      <c r="BD75" s="538"/>
      <c r="BE75" s="538"/>
      <c r="BF75" s="538"/>
      <c r="BG75" s="538"/>
      <c r="BH75" s="538"/>
      <c r="BI75" s="538"/>
    </row>
    <row r="76" spans="21:61">
      <c r="U76" s="538"/>
      <c r="V76" s="538"/>
      <c r="W76" s="538"/>
      <c r="X76" s="538"/>
      <c r="Y76" s="538"/>
      <c r="Z76" s="538"/>
      <c r="AA76" s="538"/>
      <c r="AB76" s="538"/>
      <c r="AC76" s="538"/>
      <c r="AD76" s="538"/>
      <c r="AE76" s="538"/>
      <c r="AF76" s="538"/>
      <c r="AG76" s="538"/>
      <c r="AH76" s="538"/>
      <c r="AI76" s="538"/>
      <c r="AJ76" s="538"/>
      <c r="AK76" s="538"/>
      <c r="AL76" s="538"/>
      <c r="AM76" s="538"/>
      <c r="AN76" s="538"/>
      <c r="AO76" s="538"/>
      <c r="AP76" s="538"/>
      <c r="AQ76" s="538"/>
      <c r="AR76" s="538"/>
      <c r="AS76" s="538"/>
      <c r="AT76" s="538"/>
      <c r="AU76" s="538"/>
      <c r="AV76" s="538"/>
      <c r="AW76" s="538"/>
      <c r="AX76" s="538"/>
      <c r="AY76" s="538"/>
      <c r="AZ76" s="538"/>
      <c r="BA76" s="538"/>
      <c r="BB76" s="538"/>
      <c r="BC76" s="538"/>
      <c r="BD76" s="538"/>
      <c r="BE76" s="538"/>
      <c r="BF76" s="538"/>
      <c r="BG76" s="538"/>
      <c r="BH76" s="538"/>
      <c r="BI76" s="538"/>
    </row>
    <row r="77" spans="21:61">
      <c r="U77" s="538"/>
      <c r="V77" s="538"/>
      <c r="W77" s="538"/>
      <c r="X77" s="538"/>
      <c r="Y77" s="538"/>
      <c r="Z77" s="538"/>
      <c r="AA77" s="538"/>
      <c r="AB77" s="538"/>
      <c r="AC77" s="538"/>
      <c r="AD77" s="538"/>
      <c r="AE77" s="538"/>
      <c r="AF77" s="538"/>
      <c r="AG77" s="538"/>
      <c r="AH77" s="538"/>
      <c r="AI77" s="538"/>
      <c r="AJ77" s="538"/>
      <c r="AK77" s="538"/>
      <c r="AL77" s="538"/>
      <c r="AM77" s="538"/>
      <c r="AN77" s="538"/>
      <c r="AO77" s="538"/>
      <c r="AP77" s="538"/>
      <c r="AQ77" s="538"/>
      <c r="AR77" s="538"/>
      <c r="AS77" s="538"/>
      <c r="AT77" s="538"/>
      <c r="AU77" s="538"/>
      <c r="AV77" s="538"/>
      <c r="AW77" s="538"/>
      <c r="AX77" s="538"/>
      <c r="AY77" s="538"/>
      <c r="AZ77" s="538"/>
      <c r="BA77" s="538"/>
      <c r="BB77" s="538"/>
      <c r="BC77" s="538"/>
      <c r="BD77" s="538"/>
      <c r="BE77" s="538"/>
      <c r="BF77" s="538"/>
      <c r="BG77" s="538"/>
      <c r="BH77" s="538"/>
      <c r="BI77" s="538"/>
    </row>
    <row r="78" spans="21:61">
      <c r="U78" s="538"/>
      <c r="V78" s="538"/>
      <c r="W78" s="538"/>
      <c r="X78" s="538"/>
      <c r="Y78" s="538"/>
      <c r="Z78" s="538"/>
      <c r="AA78" s="538"/>
      <c r="AB78" s="538"/>
      <c r="AC78" s="538"/>
      <c r="AD78" s="538"/>
      <c r="AE78" s="538"/>
      <c r="AF78" s="538"/>
      <c r="AG78" s="538"/>
      <c r="AH78" s="538"/>
      <c r="AI78" s="538"/>
      <c r="AJ78" s="538"/>
      <c r="AK78" s="538"/>
      <c r="AL78" s="538"/>
      <c r="AM78" s="538"/>
      <c r="AN78" s="538"/>
      <c r="AO78" s="538"/>
      <c r="AP78" s="538"/>
      <c r="AQ78" s="538"/>
      <c r="AR78" s="538"/>
      <c r="AS78" s="538"/>
      <c r="AT78" s="538"/>
      <c r="AU78" s="538"/>
      <c r="AV78" s="538"/>
      <c r="AW78" s="538"/>
      <c r="AX78" s="538"/>
      <c r="AY78" s="538"/>
      <c r="AZ78" s="538"/>
      <c r="BA78" s="538"/>
      <c r="BB78" s="538"/>
      <c r="BC78" s="538"/>
      <c r="BD78" s="538"/>
      <c r="BE78" s="538"/>
      <c r="BF78" s="538"/>
      <c r="BG78" s="538"/>
      <c r="BH78" s="538"/>
      <c r="BI78" s="538"/>
    </row>
    <row r="79" spans="21:61">
      <c r="U79" s="538"/>
      <c r="V79" s="538"/>
      <c r="W79" s="538"/>
      <c r="X79" s="538"/>
      <c r="Y79" s="538"/>
      <c r="Z79" s="538"/>
      <c r="AA79" s="538"/>
      <c r="AB79" s="538"/>
      <c r="AC79" s="538"/>
      <c r="AD79" s="538"/>
      <c r="AE79" s="538"/>
      <c r="AF79" s="538"/>
      <c r="AG79" s="538"/>
      <c r="AH79" s="538"/>
      <c r="AI79" s="538"/>
      <c r="AJ79" s="538"/>
      <c r="AK79" s="538"/>
      <c r="AL79" s="538"/>
      <c r="AM79" s="538"/>
      <c r="AN79" s="538"/>
      <c r="AO79" s="538"/>
      <c r="AP79" s="538"/>
      <c r="AQ79" s="538"/>
      <c r="AR79" s="538"/>
      <c r="AS79" s="538"/>
      <c r="AT79" s="538"/>
      <c r="AU79" s="538"/>
      <c r="AV79" s="538"/>
      <c r="AW79" s="538"/>
      <c r="AX79" s="538"/>
      <c r="AY79" s="538"/>
      <c r="AZ79" s="538"/>
      <c r="BA79" s="538"/>
      <c r="BB79" s="538"/>
      <c r="BC79" s="538"/>
      <c r="BD79" s="538"/>
      <c r="BE79" s="538"/>
      <c r="BF79" s="538"/>
      <c r="BG79" s="538"/>
      <c r="BH79" s="538"/>
      <c r="BI79" s="538"/>
    </row>
    <row r="80" spans="21:61">
      <c r="U80" s="538"/>
      <c r="V80" s="538"/>
      <c r="W80" s="538"/>
      <c r="X80" s="538"/>
      <c r="Y80" s="538"/>
      <c r="Z80" s="538"/>
      <c r="AA80" s="538"/>
      <c r="AB80" s="538"/>
      <c r="AC80" s="538"/>
      <c r="AD80" s="538"/>
      <c r="AE80" s="538"/>
      <c r="AF80" s="538"/>
      <c r="AG80" s="538"/>
      <c r="AH80" s="538"/>
      <c r="AI80" s="538"/>
      <c r="AJ80" s="538"/>
      <c r="AK80" s="538"/>
      <c r="AL80" s="538"/>
      <c r="AM80" s="538"/>
      <c r="AN80" s="538"/>
      <c r="AO80" s="538"/>
      <c r="AP80" s="538"/>
      <c r="AQ80" s="538"/>
      <c r="AR80" s="538"/>
      <c r="AS80" s="538"/>
      <c r="AT80" s="538"/>
      <c r="AU80" s="538"/>
      <c r="AV80" s="538"/>
      <c r="AW80" s="538"/>
      <c r="AX80" s="538"/>
      <c r="AY80" s="538"/>
      <c r="AZ80" s="538"/>
      <c r="BA80" s="538"/>
      <c r="BB80" s="538"/>
      <c r="BC80" s="538"/>
      <c r="BD80" s="538"/>
      <c r="BE80" s="538"/>
      <c r="BF80" s="538"/>
      <c r="BG80" s="538"/>
      <c r="BH80" s="538"/>
      <c r="BI80" s="538"/>
    </row>
    <row r="81" spans="21:61">
      <c r="U81" s="538"/>
      <c r="V81" s="538"/>
      <c r="W81" s="538"/>
      <c r="X81" s="538"/>
      <c r="Y81" s="538"/>
      <c r="Z81" s="538"/>
      <c r="AA81" s="538"/>
      <c r="AB81" s="538"/>
      <c r="AC81" s="538"/>
      <c r="AD81" s="538"/>
      <c r="AE81" s="538"/>
      <c r="AF81" s="538"/>
      <c r="AG81" s="538"/>
      <c r="AH81" s="538"/>
      <c r="AI81" s="538"/>
      <c r="AJ81" s="538"/>
      <c r="AK81" s="538"/>
      <c r="AL81" s="538"/>
      <c r="AM81" s="538"/>
      <c r="AN81" s="538"/>
      <c r="AO81" s="538"/>
      <c r="AP81" s="538"/>
      <c r="AQ81" s="538"/>
      <c r="AR81" s="538"/>
      <c r="AS81" s="538"/>
      <c r="AT81" s="538"/>
      <c r="AU81" s="538"/>
      <c r="AV81" s="538"/>
      <c r="AW81" s="538"/>
      <c r="AX81" s="538"/>
      <c r="AY81" s="538"/>
      <c r="AZ81" s="538"/>
      <c r="BA81" s="538"/>
      <c r="BB81" s="538"/>
      <c r="BC81" s="538"/>
      <c r="BD81" s="538"/>
      <c r="BE81" s="538"/>
      <c r="BF81" s="538"/>
      <c r="BG81" s="538"/>
      <c r="BH81" s="538"/>
      <c r="BI81" s="538"/>
    </row>
    <row r="82" spans="21:61">
      <c r="U82" s="538"/>
      <c r="V82" s="538"/>
      <c r="W82" s="538"/>
      <c r="X82" s="538"/>
      <c r="Y82" s="538"/>
      <c r="Z82" s="538"/>
      <c r="AA82" s="538"/>
      <c r="AB82" s="538"/>
      <c r="AC82" s="538"/>
      <c r="AD82" s="538"/>
      <c r="AE82" s="538"/>
      <c r="AF82" s="538"/>
      <c r="AG82" s="538"/>
      <c r="AH82" s="538"/>
      <c r="AI82" s="538"/>
      <c r="AJ82" s="538"/>
      <c r="AK82" s="538"/>
      <c r="AL82" s="538"/>
      <c r="AM82" s="538"/>
      <c r="AN82" s="538"/>
      <c r="AO82" s="538"/>
      <c r="AP82" s="538"/>
      <c r="AQ82" s="538"/>
      <c r="AR82" s="538"/>
      <c r="AS82" s="538"/>
      <c r="AT82" s="538"/>
      <c r="AU82" s="538"/>
      <c r="AV82" s="538"/>
      <c r="AW82" s="538"/>
      <c r="AX82" s="538"/>
      <c r="AY82" s="538"/>
      <c r="AZ82" s="538"/>
      <c r="BA82" s="538"/>
      <c r="BB82" s="538"/>
      <c r="BC82" s="538"/>
      <c r="BD82" s="538"/>
      <c r="BE82" s="538"/>
      <c r="BF82" s="538"/>
      <c r="BG82" s="538"/>
      <c r="BH82" s="538"/>
      <c r="BI82" s="538"/>
    </row>
    <row r="83" spans="21:61">
      <c r="U83" s="538"/>
      <c r="V83" s="538"/>
      <c r="W83" s="538"/>
      <c r="X83" s="538"/>
      <c r="Y83" s="538"/>
      <c r="Z83" s="538"/>
      <c r="AA83" s="538"/>
      <c r="AB83" s="538"/>
      <c r="AC83" s="538"/>
      <c r="AD83" s="538"/>
      <c r="AE83" s="538"/>
      <c r="AF83" s="538"/>
      <c r="AG83" s="538"/>
      <c r="AH83" s="538"/>
      <c r="AI83" s="538"/>
      <c r="AJ83" s="538"/>
      <c r="AK83" s="538"/>
      <c r="AL83" s="538"/>
      <c r="AM83" s="538"/>
      <c r="AN83" s="538"/>
      <c r="AO83" s="538"/>
      <c r="AP83" s="538"/>
      <c r="AQ83" s="538"/>
      <c r="AR83" s="538"/>
      <c r="AS83" s="538"/>
      <c r="AT83" s="538"/>
      <c r="AU83" s="538"/>
      <c r="AV83" s="538"/>
      <c r="AW83" s="538"/>
      <c r="AX83" s="538"/>
      <c r="AY83" s="538"/>
      <c r="AZ83" s="538"/>
      <c r="BA83" s="538"/>
      <c r="BB83" s="538"/>
      <c r="BC83" s="538"/>
      <c r="BD83" s="538"/>
      <c r="BE83" s="538"/>
      <c r="BF83" s="538"/>
      <c r="BG83" s="538"/>
      <c r="BH83" s="538"/>
      <c r="BI83" s="538"/>
    </row>
    <row r="84" spans="21:61">
      <c r="U84" s="538"/>
      <c r="V84" s="538"/>
      <c r="W84" s="538"/>
      <c r="X84" s="538"/>
      <c r="Y84" s="538"/>
      <c r="Z84" s="538"/>
      <c r="AA84" s="538"/>
      <c r="AB84" s="538"/>
      <c r="AC84" s="538"/>
      <c r="AD84" s="538"/>
      <c r="AE84" s="538"/>
      <c r="AF84" s="538"/>
      <c r="AG84" s="538"/>
      <c r="AH84" s="538"/>
      <c r="AI84" s="538"/>
      <c r="AJ84" s="538"/>
      <c r="AK84" s="538"/>
      <c r="AL84" s="538"/>
      <c r="AM84" s="538"/>
      <c r="AN84" s="538"/>
      <c r="AO84" s="538"/>
      <c r="AP84" s="538"/>
      <c r="AQ84" s="538"/>
      <c r="AR84" s="538"/>
      <c r="AS84" s="538"/>
      <c r="AT84" s="538"/>
      <c r="AU84" s="538"/>
      <c r="AV84" s="538"/>
      <c r="AW84" s="538"/>
      <c r="AX84" s="538"/>
      <c r="AY84" s="538"/>
      <c r="AZ84" s="538"/>
      <c r="BA84" s="538"/>
      <c r="BB84" s="538"/>
      <c r="BC84" s="538"/>
      <c r="BD84" s="538"/>
      <c r="BE84" s="538"/>
      <c r="BF84" s="538"/>
      <c r="BG84" s="538"/>
      <c r="BH84" s="538"/>
      <c r="BI84" s="538"/>
    </row>
    <row r="85" spans="21:61">
      <c r="U85" s="538"/>
      <c r="V85" s="538"/>
      <c r="W85" s="538"/>
      <c r="X85" s="538"/>
      <c r="Y85" s="538"/>
      <c r="Z85" s="538"/>
      <c r="AA85" s="538"/>
      <c r="AB85" s="538"/>
      <c r="AC85" s="538"/>
      <c r="AD85" s="538"/>
      <c r="AE85" s="538"/>
      <c r="AF85" s="538"/>
      <c r="AG85" s="538"/>
      <c r="AH85" s="538"/>
      <c r="AI85" s="538"/>
      <c r="AJ85" s="538"/>
      <c r="AK85" s="538"/>
      <c r="AL85" s="538"/>
      <c r="AM85" s="538"/>
      <c r="AN85" s="538"/>
      <c r="AO85" s="538"/>
      <c r="AP85" s="538"/>
      <c r="AQ85" s="538"/>
      <c r="AR85" s="538"/>
      <c r="AS85" s="538"/>
      <c r="AT85" s="538"/>
      <c r="AU85" s="538"/>
      <c r="AV85" s="538"/>
      <c r="AW85" s="538"/>
      <c r="AX85" s="538"/>
      <c r="AY85" s="538"/>
      <c r="AZ85" s="538"/>
      <c r="BA85" s="538"/>
      <c r="BB85" s="538"/>
      <c r="BC85" s="538"/>
      <c r="BD85" s="538"/>
      <c r="BE85" s="538"/>
      <c r="BF85" s="538"/>
      <c r="BG85" s="538"/>
      <c r="BH85" s="538"/>
      <c r="BI85" s="538"/>
    </row>
    <row r="86" spans="21:61">
      <c r="U86" s="538"/>
      <c r="V86" s="538"/>
      <c r="W86" s="538"/>
      <c r="X86" s="538"/>
      <c r="Y86" s="538"/>
      <c r="Z86" s="538"/>
      <c r="AA86" s="538"/>
      <c r="AB86" s="538"/>
      <c r="AC86" s="538"/>
      <c r="AD86" s="538"/>
      <c r="AE86" s="538"/>
      <c r="AF86" s="538"/>
      <c r="AG86" s="538"/>
      <c r="AH86" s="538"/>
      <c r="AI86" s="538"/>
      <c r="AJ86" s="538"/>
      <c r="AK86" s="538"/>
      <c r="AL86" s="538"/>
      <c r="AM86" s="538"/>
      <c r="AN86" s="538"/>
      <c r="AO86" s="538"/>
      <c r="AP86" s="538"/>
      <c r="AQ86" s="538"/>
      <c r="AR86" s="538"/>
      <c r="AS86" s="538"/>
      <c r="AT86" s="538"/>
      <c r="AU86" s="538"/>
      <c r="AV86" s="538"/>
      <c r="AW86" s="538"/>
      <c r="AX86" s="538"/>
      <c r="AY86" s="538"/>
      <c r="AZ86" s="538"/>
      <c r="BA86" s="538"/>
      <c r="BB86" s="538"/>
      <c r="BC86" s="538"/>
      <c r="BD86" s="538"/>
      <c r="BE86" s="538"/>
      <c r="BF86" s="538"/>
      <c r="BG86" s="538"/>
      <c r="BH86" s="538"/>
      <c r="BI86" s="538"/>
    </row>
    <row r="87" spans="21:61">
      <c r="U87" s="538"/>
      <c r="V87" s="538"/>
      <c r="W87" s="538"/>
      <c r="X87" s="538"/>
      <c r="Y87" s="538"/>
      <c r="Z87" s="538"/>
      <c r="AA87" s="538"/>
      <c r="AB87" s="538"/>
      <c r="AC87" s="538"/>
      <c r="AD87" s="538"/>
      <c r="AE87" s="538"/>
      <c r="AF87" s="538"/>
      <c r="AG87" s="538"/>
      <c r="AH87" s="538"/>
      <c r="AI87" s="538"/>
      <c r="AJ87" s="538"/>
      <c r="AK87" s="538"/>
      <c r="AL87" s="538"/>
      <c r="AM87" s="538"/>
      <c r="AN87" s="538"/>
      <c r="AO87" s="538"/>
      <c r="AP87" s="538"/>
      <c r="AQ87" s="538"/>
      <c r="AR87" s="538"/>
      <c r="AS87" s="538"/>
      <c r="AT87" s="538"/>
      <c r="AU87" s="538"/>
      <c r="AV87" s="538"/>
      <c r="AW87" s="538"/>
      <c r="AX87" s="538"/>
      <c r="AY87" s="538"/>
      <c r="AZ87" s="538"/>
      <c r="BA87" s="538"/>
      <c r="BB87" s="538"/>
      <c r="BC87" s="538"/>
      <c r="BD87" s="538"/>
      <c r="BE87" s="538"/>
      <c r="BF87" s="538"/>
      <c r="BG87" s="538"/>
      <c r="BH87" s="538"/>
      <c r="BI87" s="538"/>
    </row>
    <row r="88" spans="21:61">
      <c r="U88" s="538"/>
      <c r="V88" s="538"/>
      <c r="W88" s="538"/>
      <c r="X88" s="538"/>
      <c r="Y88" s="538"/>
      <c r="Z88" s="538"/>
      <c r="AA88" s="538"/>
      <c r="AB88" s="538"/>
      <c r="AC88" s="538"/>
      <c r="AD88" s="538"/>
      <c r="AE88" s="538"/>
      <c r="AF88" s="538"/>
      <c r="AG88" s="538"/>
      <c r="AH88" s="538"/>
      <c r="AI88" s="538"/>
      <c r="AJ88" s="538"/>
      <c r="AK88" s="538"/>
      <c r="AL88" s="538"/>
      <c r="AM88" s="538"/>
      <c r="AN88" s="538"/>
      <c r="AO88" s="538"/>
      <c r="AP88" s="538"/>
      <c r="AQ88" s="538"/>
      <c r="AR88" s="538"/>
      <c r="AS88" s="538"/>
      <c r="AT88" s="538"/>
      <c r="AU88" s="538"/>
      <c r="AV88" s="538"/>
      <c r="AW88" s="538"/>
      <c r="AX88" s="538"/>
      <c r="AY88" s="538"/>
      <c r="AZ88" s="538"/>
      <c r="BA88" s="538"/>
      <c r="BB88" s="538"/>
      <c r="BC88" s="538"/>
      <c r="BD88" s="538"/>
      <c r="BE88" s="538"/>
      <c r="BF88" s="538"/>
      <c r="BG88" s="538"/>
      <c r="BH88" s="538"/>
      <c r="BI88" s="538"/>
    </row>
    <row r="89" spans="21:61">
      <c r="U89" s="538"/>
      <c r="V89" s="538"/>
      <c r="W89" s="538"/>
      <c r="X89" s="538"/>
      <c r="Y89" s="538"/>
      <c r="Z89" s="538"/>
      <c r="AA89" s="538"/>
      <c r="AB89" s="538"/>
      <c r="AC89" s="538"/>
      <c r="AD89" s="538"/>
      <c r="AE89" s="538"/>
      <c r="AF89" s="538"/>
      <c r="AG89" s="538"/>
      <c r="AH89" s="538"/>
      <c r="AI89" s="538"/>
      <c r="AJ89" s="538"/>
      <c r="AK89" s="538"/>
      <c r="AL89" s="538"/>
      <c r="AM89" s="538"/>
      <c r="AN89" s="538"/>
      <c r="AO89" s="538"/>
      <c r="AP89" s="538"/>
      <c r="AQ89" s="538"/>
      <c r="AR89" s="538"/>
      <c r="AS89" s="538"/>
      <c r="AT89" s="538"/>
      <c r="AU89" s="538"/>
      <c r="AV89" s="538"/>
      <c r="AW89" s="538"/>
      <c r="AX89" s="538"/>
      <c r="AY89" s="538"/>
      <c r="AZ89" s="538"/>
      <c r="BA89" s="538"/>
      <c r="BB89" s="538"/>
      <c r="BC89" s="538"/>
      <c r="BD89" s="538"/>
      <c r="BE89" s="538"/>
      <c r="BF89" s="538"/>
      <c r="BG89" s="538"/>
      <c r="BH89" s="538"/>
      <c r="BI89" s="538"/>
    </row>
    <row r="90" spans="21:61">
      <c r="U90" s="538"/>
      <c r="V90" s="538"/>
      <c r="W90" s="538"/>
      <c r="X90" s="538"/>
      <c r="Y90" s="538"/>
      <c r="Z90" s="538"/>
      <c r="AA90" s="538"/>
      <c r="AB90" s="538"/>
      <c r="AC90" s="538"/>
      <c r="AD90" s="538"/>
      <c r="AE90" s="538"/>
      <c r="AF90" s="538"/>
      <c r="AG90" s="538"/>
      <c r="AH90" s="538"/>
      <c r="AI90" s="538"/>
      <c r="AJ90" s="538"/>
      <c r="AK90" s="538"/>
      <c r="AL90" s="538"/>
      <c r="AM90" s="538"/>
      <c r="AN90" s="538"/>
      <c r="AO90" s="538"/>
      <c r="AP90" s="538"/>
      <c r="AQ90" s="538"/>
      <c r="AR90" s="538"/>
      <c r="AS90" s="538"/>
      <c r="AT90" s="538"/>
      <c r="AU90" s="538"/>
      <c r="AV90" s="538"/>
      <c r="AW90" s="538"/>
      <c r="AX90" s="538"/>
      <c r="AY90" s="538"/>
      <c r="AZ90" s="538"/>
      <c r="BA90" s="538"/>
      <c r="BB90" s="538"/>
      <c r="BC90" s="538"/>
      <c r="BD90" s="538"/>
      <c r="BE90" s="538"/>
      <c r="BF90" s="538"/>
      <c r="BG90" s="538"/>
      <c r="BH90" s="538"/>
      <c r="BI90" s="538"/>
    </row>
    <row r="91" spans="21:61">
      <c r="U91" s="538"/>
      <c r="V91" s="538"/>
      <c r="W91" s="538"/>
      <c r="X91" s="538"/>
      <c r="Y91" s="538"/>
      <c r="Z91" s="538"/>
      <c r="AA91" s="538"/>
      <c r="AB91" s="538"/>
      <c r="AC91" s="538"/>
      <c r="AD91" s="538"/>
      <c r="AE91" s="538"/>
      <c r="AF91" s="538"/>
      <c r="AG91" s="538"/>
      <c r="AH91" s="538"/>
      <c r="AI91" s="538"/>
      <c r="AJ91" s="538"/>
      <c r="AK91" s="538"/>
      <c r="AL91" s="538"/>
      <c r="AM91" s="538"/>
      <c r="AN91" s="538"/>
      <c r="AO91" s="538"/>
      <c r="AP91" s="538"/>
      <c r="AQ91" s="538"/>
      <c r="AR91" s="538"/>
      <c r="AS91" s="538"/>
      <c r="AT91" s="538"/>
      <c r="AU91" s="538"/>
      <c r="AV91" s="538"/>
      <c r="AW91" s="538"/>
      <c r="AX91" s="538"/>
      <c r="AY91" s="538"/>
      <c r="AZ91" s="538"/>
      <c r="BA91" s="538"/>
      <c r="BB91" s="538"/>
      <c r="BC91" s="538"/>
      <c r="BD91" s="538"/>
      <c r="BE91" s="538"/>
      <c r="BF91" s="538"/>
      <c r="BG91" s="538"/>
      <c r="BH91" s="538"/>
      <c r="BI91" s="538"/>
    </row>
    <row r="92" spans="21:61">
      <c r="U92" s="538"/>
      <c r="V92" s="538"/>
      <c r="W92" s="538"/>
      <c r="X92" s="538"/>
      <c r="Y92" s="538"/>
      <c r="Z92" s="538"/>
      <c r="AA92" s="538"/>
      <c r="AB92" s="538"/>
      <c r="AC92" s="538"/>
      <c r="AD92" s="538"/>
      <c r="AE92" s="538"/>
      <c r="AF92" s="538"/>
      <c r="AG92" s="538"/>
      <c r="AH92" s="538"/>
      <c r="AI92" s="538"/>
      <c r="AJ92" s="538"/>
      <c r="AK92" s="538"/>
      <c r="AL92" s="538"/>
      <c r="AM92" s="538"/>
      <c r="AN92" s="538"/>
      <c r="AO92" s="538"/>
      <c r="AP92" s="538"/>
      <c r="AQ92" s="538"/>
      <c r="AR92" s="538"/>
      <c r="AS92" s="538"/>
      <c r="AT92" s="538"/>
      <c r="AU92" s="538"/>
      <c r="AV92" s="538"/>
      <c r="AW92" s="538"/>
      <c r="AX92" s="538"/>
      <c r="AY92" s="538"/>
      <c r="AZ92" s="538"/>
      <c r="BA92" s="538"/>
      <c r="BB92" s="538"/>
      <c r="BC92" s="538"/>
      <c r="BD92" s="538"/>
      <c r="BE92" s="538"/>
      <c r="BF92" s="538"/>
      <c r="BG92" s="538"/>
      <c r="BH92" s="538"/>
      <c r="BI92" s="538"/>
    </row>
    <row r="93" spans="21:61">
      <c r="U93" s="538"/>
      <c r="V93" s="538"/>
      <c r="W93" s="538"/>
      <c r="X93" s="538"/>
      <c r="Y93" s="538"/>
      <c r="Z93" s="538"/>
      <c r="AA93" s="538"/>
      <c r="AB93" s="538"/>
      <c r="AC93" s="538"/>
      <c r="AD93" s="538"/>
      <c r="AE93" s="538"/>
      <c r="AF93" s="538"/>
      <c r="AG93" s="538"/>
      <c r="AH93" s="538"/>
      <c r="AI93" s="538"/>
      <c r="AJ93" s="538"/>
      <c r="AK93" s="538"/>
      <c r="AL93" s="538"/>
      <c r="AM93" s="538"/>
      <c r="AN93" s="538"/>
      <c r="AO93" s="538"/>
      <c r="AP93" s="538"/>
      <c r="AQ93" s="538"/>
      <c r="AR93" s="538"/>
      <c r="AS93" s="538"/>
      <c r="AT93" s="538"/>
      <c r="AU93" s="538"/>
      <c r="AV93" s="538"/>
      <c r="AW93" s="538"/>
      <c r="AX93" s="538"/>
      <c r="AY93" s="538"/>
      <c r="AZ93" s="538"/>
      <c r="BA93" s="538"/>
      <c r="BB93" s="538"/>
      <c r="BC93" s="538"/>
      <c r="BD93" s="538"/>
      <c r="BE93" s="538"/>
      <c r="BF93" s="538"/>
      <c r="BG93" s="538"/>
      <c r="BH93" s="538"/>
      <c r="BI93" s="538"/>
    </row>
    <row r="94" spans="21:61">
      <c r="U94" s="538"/>
      <c r="V94" s="538"/>
      <c r="W94" s="538"/>
      <c r="X94" s="538"/>
      <c r="Y94" s="538"/>
      <c r="Z94" s="538"/>
      <c r="AA94" s="538"/>
      <c r="AB94" s="538"/>
      <c r="AC94" s="538"/>
      <c r="AD94" s="538"/>
      <c r="AE94" s="538"/>
      <c r="AF94" s="538"/>
      <c r="AG94" s="538"/>
      <c r="AH94" s="538"/>
      <c r="AI94" s="538"/>
      <c r="AJ94" s="538"/>
      <c r="AK94" s="538"/>
      <c r="AL94" s="538"/>
      <c r="AM94" s="538"/>
      <c r="AN94" s="538"/>
      <c r="AO94" s="538"/>
      <c r="AP94" s="538"/>
      <c r="AQ94" s="538"/>
      <c r="AR94" s="538"/>
      <c r="AS94" s="538"/>
      <c r="AT94" s="538"/>
      <c r="AU94" s="538"/>
      <c r="AV94" s="538"/>
      <c r="AW94" s="538"/>
      <c r="AX94" s="538"/>
      <c r="AY94" s="538"/>
      <c r="AZ94" s="538"/>
      <c r="BA94" s="538"/>
      <c r="BB94" s="538"/>
      <c r="BC94" s="538"/>
      <c r="BD94" s="538"/>
      <c r="BE94" s="538"/>
      <c r="BF94" s="538"/>
      <c r="BG94" s="538"/>
      <c r="BH94" s="538"/>
      <c r="BI94" s="538"/>
    </row>
    <row r="95" spans="21:61">
      <c r="U95" s="538"/>
      <c r="V95" s="538"/>
      <c r="W95" s="538"/>
      <c r="X95" s="538"/>
      <c r="Y95" s="538"/>
      <c r="Z95" s="538"/>
      <c r="AA95" s="538"/>
      <c r="AB95" s="538"/>
      <c r="AC95" s="538"/>
      <c r="AD95" s="538"/>
      <c r="AE95" s="538"/>
      <c r="AF95" s="538"/>
      <c r="AG95" s="538"/>
      <c r="AH95" s="538"/>
      <c r="AI95" s="538"/>
      <c r="AJ95" s="538"/>
      <c r="AK95" s="538"/>
      <c r="AL95" s="538"/>
      <c r="AM95" s="538"/>
      <c r="AN95" s="538"/>
      <c r="AO95" s="538"/>
      <c r="AP95" s="538"/>
      <c r="AQ95" s="538"/>
      <c r="AR95" s="538"/>
      <c r="AS95" s="538"/>
      <c r="AT95" s="538"/>
      <c r="AU95" s="538"/>
      <c r="AV95" s="538"/>
      <c r="AW95" s="538"/>
      <c r="AX95" s="538"/>
      <c r="AY95" s="538"/>
      <c r="AZ95" s="538"/>
      <c r="BA95" s="538"/>
      <c r="BB95" s="538"/>
      <c r="BC95" s="538"/>
      <c r="BD95" s="538"/>
      <c r="BE95" s="538"/>
      <c r="BF95" s="538"/>
      <c r="BG95" s="538"/>
      <c r="BH95" s="538"/>
      <c r="BI95" s="538"/>
    </row>
    <row r="96" spans="21:61">
      <c r="U96" s="538"/>
      <c r="V96" s="538"/>
      <c r="W96" s="538"/>
      <c r="X96" s="538"/>
      <c r="Y96" s="538"/>
      <c r="Z96" s="538"/>
      <c r="AA96" s="538"/>
      <c r="AB96" s="538"/>
      <c r="AC96" s="538"/>
      <c r="AD96" s="538"/>
      <c r="AE96" s="538"/>
      <c r="AF96" s="538"/>
      <c r="AG96" s="538"/>
      <c r="AH96" s="538"/>
      <c r="AI96" s="538"/>
      <c r="AJ96" s="538"/>
      <c r="AK96" s="538"/>
      <c r="AL96" s="538"/>
      <c r="AM96" s="538"/>
      <c r="AN96" s="538"/>
      <c r="AO96" s="538"/>
      <c r="AP96" s="538"/>
      <c r="AQ96" s="538"/>
      <c r="AR96" s="538"/>
      <c r="AS96" s="538"/>
      <c r="AT96" s="538"/>
      <c r="AU96" s="538"/>
      <c r="AV96" s="538"/>
      <c r="AW96" s="538"/>
      <c r="AX96" s="538"/>
      <c r="AY96" s="538"/>
      <c r="AZ96" s="538"/>
      <c r="BA96" s="538"/>
      <c r="BB96" s="538"/>
      <c r="BC96" s="538"/>
      <c r="BD96" s="538"/>
      <c r="BE96" s="538"/>
      <c r="BF96" s="538"/>
      <c r="BG96" s="538"/>
      <c r="BH96" s="538"/>
      <c r="BI96" s="538"/>
    </row>
    <row r="97" spans="21:61">
      <c r="U97" s="538"/>
      <c r="V97" s="538"/>
      <c r="W97" s="538"/>
      <c r="X97" s="538"/>
      <c r="Y97" s="538"/>
      <c r="Z97" s="538"/>
      <c r="AA97" s="538"/>
      <c r="AB97" s="538"/>
      <c r="AC97" s="538"/>
      <c r="AD97" s="538"/>
      <c r="AE97" s="538"/>
      <c r="AF97" s="538"/>
      <c r="AG97" s="538"/>
      <c r="AH97" s="538"/>
      <c r="AI97" s="538"/>
      <c r="AJ97" s="538"/>
      <c r="AK97" s="538"/>
      <c r="AL97" s="538"/>
      <c r="AM97" s="538"/>
      <c r="AN97" s="538"/>
      <c r="AO97" s="538"/>
      <c r="AP97" s="538"/>
      <c r="AQ97" s="538"/>
      <c r="AR97" s="538"/>
      <c r="AS97" s="538"/>
      <c r="AT97" s="538"/>
      <c r="AU97" s="538"/>
      <c r="AV97" s="538"/>
      <c r="AW97" s="538"/>
      <c r="AX97" s="538"/>
      <c r="AY97" s="538"/>
      <c r="AZ97" s="538"/>
      <c r="BA97" s="538"/>
      <c r="BB97" s="538"/>
      <c r="BC97" s="538"/>
      <c r="BD97" s="538"/>
      <c r="BE97" s="538"/>
      <c r="BF97" s="538"/>
      <c r="BG97" s="538"/>
      <c r="BH97" s="538"/>
      <c r="BI97" s="538"/>
    </row>
    <row r="98" spans="21:61">
      <c r="U98" s="538"/>
      <c r="V98" s="538"/>
      <c r="W98" s="538"/>
      <c r="X98" s="538"/>
      <c r="Y98" s="538"/>
      <c r="Z98" s="538"/>
      <c r="AA98" s="538"/>
      <c r="AB98" s="538"/>
      <c r="AC98" s="538"/>
      <c r="AD98" s="538"/>
      <c r="AE98" s="538"/>
      <c r="AF98" s="538"/>
      <c r="AG98" s="538"/>
      <c r="AH98" s="538"/>
      <c r="AI98" s="538"/>
      <c r="AJ98" s="538"/>
      <c r="AK98" s="538"/>
      <c r="AL98" s="538"/>
      <c r="AM98" s="538"/>
      <c r="AN98" s="538"/>
      <c r="AO98" s="538"/>
      <c r="AP98" s="538"/>
      <c r="AQ98" s="538"/>
      <c r="AR98" s="538"/>
      <c r="AS98" s="538"/>
      <c r="AT98" s="538"/>
      <c r="AU98" s="538"/>
      <c r="AV98" s="538"/>
      <c r="AW98" s="538"/>
      <c r="AX98" s="538"/>
      <c r="AY98" s="538"/>
      <c r="AZ98" s="538"/>
      <c r="BA98" s="538"/>
      <c r="BB98" s="538"/>
      <c r="BC98" s="538"/>
      <c r="BD98" s="538"/>
      <c r="BE98" s="538"/>
      <c r="BF98" s="538"/>
      <c r="BG98" s="538"/>
      <c r="BH98" s="538"/>
      <c r="BI98" s="538"/>
    </row>
    <row r="99" spans="21:61">
      <c r="U99" s="538"/>
      <c r="V99" s="538"/>
      <c r="W99" s="538"/>
      <c r="X99" s="538"/>
      <c r="Y99" s="538"/>
      <c r="Z99" s="538"/>
      <c r="AA99" s="538"/>
      <c r="AB99" s="538"/>
      <c r="AC99" s="538"/>
      <c r="AD99" s="538"/>
      <c r="AE99" s="538"/>
      <c r="AF99" s="538"/>
      <c r="AG99" s="538"/>
      <c r="AH99" s="538"/>
      <c r="AI99" s="538"/>
      <c r="AJ99" s="538"/>
      <c r="AK99" s="538"/>
      <c r="AL99" s="538"/>
      <c r="AM99" s="538"/>
      <c r="AN99" s="538"/>
      <c r="AO99" s="538"/>
      <c r="AP99" s="538"/>
      <c r="AQ99" s="538"/>
      <c r="AR99" s="538"/>
      <c r="AS99" s="538"/>
      <c r="AT99" s="538"/>
      <c r="AU99" s="538"/>
      <c r="AV99" s="538"/>
      <c r="AW99" s="538"/>
      <c r="AX99" s="538"/>
      <c r="AY99" s="538"/>
      <c r="AZ99" s="538"/>
      <c r="BA99" s="538"/>
      <c r="BB99" s="538"/>
      <c r="BC99" s="538"/>
      <c r="BD99" s="538"/>
      <c r="BE99" s="538"/>
      <c r="BF99" s="538"/>
      <c r="BG99" s="538"/>
      <c r="BH99" s="538"/>
      <c r="BI99" s="538"/>
    </row>
    <row r="100" spans="21:61">
      <c r="U100" s="538"/>
      <c r="V100" s="538"/>
      <c r="W100" s="538"/>
      <c r="X100" s="538"/>
      <c r="Y100" s="538"/>
      <c r="Z100" s="538"/>
      <c r="AA100" s="538"/>
      <c r="AB100" s="538"/>
      <c r="AC100" s="538"/>
      <c r="AD100" s="538"/>
      <c r="AE100" s="538"/>
      <c r="AF100" s="538"/>
      <c r="AG100" s="538"/>
      <c r="AH100" s="538"/>
      <c r="AI100" s="538"/>
      <c r="AJ100" s="538"/>
      <c r="AK100" s="538"/>
      <c r="AL100" s="538"/>
      <c r="AM100" s="538"/>
      <c r="AN100" s="538"/>
      <c r="AO100" s="538"/>
      <c r="AP100" s="538"/>
      <c r="AQ100" s="538"/>
      <c r="AR100" s="538"/>
      <c r="AS100" s="538"/>
      <c r="AT100" s="538"/>
      <c r="AU100" s="538"/>
      <c r="AV100" s="538"/>
      <c r="AW100" s="538"/>
      <c r="AX100" s="538"/>
      <c r="AY100" s="538"/>
      <c r="AZ100" s="538"/>
      <c r="BA100" s="538"/>
      <c r="BB100" s="538"/>
      <c r="BC100" s="538"/>
      <c r="BD100" s="538"/>
      <c r="BE100" s="538"/>
      <c r="BF100" s="538"/>
      <c r="BG100" s="538"/>
      <c r="BH100" s="538"/>
      <c r="BI100" s="538"/>
    </row>
    <row r="101" spans="21:61">
      <c r="U101" s="538"/>
      <c r="V101" s="538"/>
      <c r="W101" s="538"/>
      <c r="X101" s="538"/>
      <c r="Y101" s="538"/>
      <c r="Z101" s="538"/>
      <c r="AA101" s="538"/>
      <c r="AB101" s="538"/>
      <c r="AC101" s="538"/>
      <c r="AD101" s="538"/>
      <c r="AE101" s="538"/>
      <c r="AF101" s="538"/>
      <c r="AG101" s="538"/>
      <c r="AH101" s="538"/>
      <c r="AI101" s="538"/>
      <c r="AJ101" s="538"/>
      <c r="AK101" s="538"/>
      <c r="AL101" s="538"/>
      <c r="AM101" s="538"/>
      <c r="AN101" s="538"/>
      <c r="AO101" s="538"/>
      <c r="AP101" s="538"/>
      <c r="AQ101" s="538"/>
      <c r="AR101" s="538"/>
      <c r="AS101" s="538"/>
      <c r="AT101" s="538"/>
      <c r="AU101" s="538"/>
      <c r="AV101" s="538"/>
      <c r="AW101" s="538"/>
      <c r="AX101" s="538"/>
      <c r="AY101" s="538"/>
      <c r="AZ101" s="538"/>
      <c r="BA101" s="538"/>
      <c r="BB101" s="538"/>
      <c r="BC101" s="538"/>
      <c r="BD101" s="538"/>
      <c r="BE101" s="538"/>
      <c r="BF101" s="538"/>
      <c r="BG101" s="538"/>
      <c r="BH101" s="538"/>
      <c r="BI101" s="538"/>
    </row>
    <row r="102" spans="21:61">
      <c r="U102" s="538"/>
      <c r="V102" s="538"/>
      <c r="W102" s="538"/>
      <c r="X102" s="538"/>
      <c r="Y102" s="538"/>
      <c r="Z102" s="538"/>
      <c r="AA102" s="538"/>
      <c r="AB102" s="538"/>
      <c r="AC102" s="538"/>
      <c r="AD102" s="538"/>
      <c r="AE102" s="538"/>
      <c r="AF102" s="538"/>
      <c r="AG102" s="538"/>
      <c r="AH102" s="538"/>
      <c r="AI102" s="538"/>
      <c r="AJ102" s="538"/>
      <c r="AK102" s="538"/>
      <c r="AL102" s="538"/>
      <c r="AM102" s="538"/>
      <c r="AN102" s="538"/>
      <c r="AO102" s="538"/>
      <c r="AP102" s="538"/>
      <c r="AQ102" s="538"/>
      <c r="AR102" s="538"/>
      <c r="AS102" s="538"/>
      <c r="AT102" s="538"/>
      <c r="AU102" s="538"/>
      <c r="AV102" s="538"/>
      <c r="AW102" s="538"/>
      <c r="AX102" s="538"/>
      <c r="AY102" s="538"/>
      <c r="AZ102" s="538"/>
      <c r="BA102" s="538"/>
      <c r="BB102" s="538"/>
      <c r="BC102" s="538"/>
      <c r="BD102" s="538"/>
      <c r="BE102" s="538"/>
      <c r="BF102" s="538"/>
      <c r="BG102" s="538"/>
      <c r="BH102" s="538"/>
      <c r="BI102" s="538"/>
    </row>
    <row r="103" spans="21:61">
      <c r="U103" s="538"/>
      <c r="V103" s="538"/>
      <c r="W103" s="538"/>
      <c r="X103" s="538"/>
      <c r="Y103" s="538"/>
      <c r="Z103" s="538"/>
      <c r="AA103" s="538"/>
      <c r="AB103" s="538"/>
      <c r="AC103" s="538"/>
      <c r="AD103" s="538"/>
      <c r="AE103" s="538"/>
      <c r="AF103" s="538"/>
      <c r="AG103" s="538"/>
      <c r="AH103" s="538"/>
      <c r="AI103" s="538"/>
      <c r="AJ103" s="538"/>
      <c r="AK103" s="538"/>
      <c r="AL103" s="538"/>
      <c r="AM103" s="538"/>
      <c r="AN103" s="538"/>
      <c r="AO103" s="538"/>
      <c r="AP103" s="538"/>
      <c r="AQ103" s="538"/>
      <c r="AR103" s="538"/>
      <c r="AS103" s="538"/>
      <c r="AT103" s="538"/>
      <c r="AU103" s="538"/>
      <c r="AV103" s="538"/>
      <c r="AW103" s="538"/>
      <c r="AX103" s="538"/>
      <c r="AY103" s="538"/>
      <c r="AZ103" s="538"/>
      <c r="BA103" s="538"/>
      <c r="BB103" s="538"/>
      <c r="BC103" s="538"/>
      <c r="BD103" s="538"/>
      <c r="BE103" s="538"/>
      <c r="BF103" s="538"/>
      <c r="BG103" s="538"/>
      <c r="BH103" s="538"/>
      <c r="BI103" s="538"/>
    </row>
    <row r="104" spans="21:61">
      <c r="U104" s="538"/>
      <c r="V104" s="538"/>
      <c r="W104" s="538"/>
      <c r="X104" s="538"/>
      <c r="Y104" s="538"/>
      <c r="Z104" s="538"/>
      <c r="AA104" s="538"/>
      <c r="AB104" s="538"/>
      <c r="AC104" s="538"/>
      <c r="AD104" s="538"/>
      <c r="AE104" s="538"/>
      <c r="AF104" s="538"/>
      <c r="AG104" s="538"/>
      <c r="AH104" s="538"/>
      <c r="AI104" s="538"/>
      <c r="AJ104" s="538"/>
      <c r="AK104" s="538"/>
      <c r="AL104" s="538"/>
      <c r="AM104" s="538"/>
      <c r="AN104" s="538"/>
      <c r="AO104" s="538"/>
      <c r="AP104" s="538"/>
      <c r="AQ104" s="538"/>
      <c r="AR104" s="538"/>
      <c r="AS104" s="538"/>
      <c r="AT104" s="538"/>
      <c r="AU104" s="538"/>
      <c r="AV104" s="538"/>
      <c r="AW104" s="538"/>
      <c r="AX104" s="538"/>
      <c r="AY104" s="538"/>
      <c r="AZ104" s="538"/>
      <c r="BA104" s="538"/>
      <c r="BB104" s="538"/>
      <c r="BC104" s="538"/>
      <c r="BD104" s="538"/>
      <c r="BE104" s="538"/>
      <c r="BF104" s="538"/>
      <c r="BG104" s="538"/>
      <c r="BH104" s="538"/>
      <c r="BI104" s="538"/>
    </row>
    <row r="105" spans="21:61">
      <c r="U105" s="538"/>
      <c r="V105" s="538"/>
      <c r="W105" s="538"/>
      <c r="X105" s="538"/>
      <c r="Y105" s="538"/>
      <c r="Z105" s="538"/>
      <c r="AA105" s="538"/>
      <c r="AB105" s="538"/>
      <c r="AC105" s="538"/>
      <c r="AD105" s="538"/>
      <c r="AE105" s="538"/>
      <c r="AF105" s="538"/>
      <c r="AG105" s="538"/>
      <c r="AH105" s="538"/>
      <c r="AI105" s="538"/>
      <c r="AJ105" s="538"/>
      <c r="AK105" s="538"/>
      <c r="AL105" s="538"/>
      <c r="AM105" s="538"/>
      <c r="AN105" s="538"/>
      <c r="AO105" s="538"/>
      <c r="AP105" s="538"/>
      <c r="AQ105" s="538"/>
      <c r="AR105" s="538"/>
      <c r="AS105" s="538"/>
      <c r="AT105" s="538"/>
      <c r="AU105" s="538"/>
      <c r="AV105" s="538"/>
      <c r="AW105" s="538"/>
      <c r="AX105" s="538"/>
      <c r="AY105" s="538"/>
      <c r="AZ105" s="538"/>
      <c r="BA105" s="538"/>
      <c r="BB105" s="538"/>
      <c r="BC105" s="538"/>
      <c r="BD105" s="538"/>
      <c r="BE105" s="538"/>
      <c r="BF105" s="538"/>
      <c r="BG105" s="538"/>
      <c r="BH105" s="538"/>
      <c r="BI105" s="538"/>
    </row>
    <row r="106" spans="21:61">
      <c r="U106" s="538"/>
      <c r="V106" s="538"/>
      <c r="W106" s="538"/>
      <c r="X106" s="538"/>
      <c r="Y106" s="538"/>
      <c r="Z106" s="538"/>
      <c r="AA106" s="538"/>
      <c r="AB106" s="538"/>
      <c r="AC106" s="538"/>
      <c r="AD106" s="538"/>
      <c r="AE106" s="538"/>
      <c r="AF106" s="538"/>
      <c r="AG106" s="538"/>
      <c r="AH106" s="538"/>
      <c r="AI106" s="538"/>
      <c r="AJ106" s="538"/>
      <c r="AK106" s="538"/>
      <c r="AL106" s="538"/>
      <c r="AM106" s="538"/>
      <c r="AN106" s="538"/>
      <c r="AO106" s="538"/>
      <c r="AP106" s="538"/>
      <c r="AQ106" s="538"/>
      <c r="AR106" s="538"/>
      <c r="AS106" s="538"/>
      <c r="AT106" s="538"/>
      <c r="AU106" s="538"/>
      <c r="AV106" s="538"/>
      <c r="AW106" s="538"/>
      <c r="AX106" s="538"/>
      <c r="AY106" s="538"/>
      <c r="AZ106" s="538"/>
      <c r="BA106" s="538"/>
      <c r="BB106" s="538"/>
      <c r="BC106" s="538"/>
      <c r="BD106" s="538"/>
      <c r="BE106" s="538"/>
      <c r="BF106" s="538"/>
      <c r="BG106" s="538"/>
      <c r="BH106" s="538"/>
      <c r="BI106" s="538"/>
    </row>
    <row r="107" spans="21:61">
      <c r="U107" s="538"/>
      <c r="V107" s="538"/>
      <c r="W107" s="538"/>
      <c r="X107" s="538"/>
      <c r="Y107" s="538"/>
      <c r="Z107" s="538"/>
      <c r="AA107" s="538"/>
      <c r="AB107" s="538"/>
      <c r="AC107" s="538"/>
      <c r="AD107" s="538"/>
      <c r="AE107" s="538"/>
      <c r="AF107" s="538"/>
      <c r="AG107" s="538"/>
      <c r="AH107" s="538"/>
      <c r="AI107" s="538"/>
      <c r="AJ107" s="538"/>
      <c r="AK107" s="538"/>
      <c r="AL107" s="538"/>
      <c r="AM107" s="538"/>
      <c r="AN107" s="538"/>
      <c r="AO107" s="538"/>
      <c r="AP107" s="538"/>
      <c r="AQ107" s="538"/>
      <c r="AR107" s="538"/>
      <c r="AS107" s="538"/>
      <c r="AT107" s="538"/>
      <c r="AU107" s="538"/>
      <c r="AV107" s="538"/>
      <c r="AW107" s="538"/>
      <c r="AX107" s="538"/>
      <c r="AY107" s="538"/>
      <c r="AZ107" s="538"/>
      <c r="BA107" s="538"/>
      <c r="BB107" s="538"/>
      <c r="BC107" s="538"/>
      <c r="BD107" s="538"/>
      <c r="BE107" s="538"/>
      <c r="BF107" s="538"/>
      <c r="BG107" s="538"/>
      <c r="BH107" s="538"/>
      <c r="BI107" s="538"/>
    </row>
    <row r="108" spans="21:61">
      <c r="U108" s="538"/>
      <c r="V108" s="538"/>
      <c r="W108" s="538"/>
      <c r="X108" s="538"/>
      <c r="Y108" s="538"/>
      <c r="Z108" s="538"/>
      <c r="AA108" s="538"/>
      <c r="AB108" s="538"/>
      <c r="AC108" s="538"/>
      <c r="AD108" s="538"/>
      <c r="AE108" s="538"/>
      <c r="AF108" s="538"/>
      <c r="AG108" s="538"/>
      <c r="AH108" s="538"/>
      <c r="AI108" s="538"/>
      <c r="AJ108" s="538"/>
      <c r="AK108" s="538"/>
      <c r="AL108" s="538"/>
      <c r="AM108" s="538"/>
      <c r="AN108" s="538"/>
      <c r="AO108" s="538"/>
      <c r="AP108" s="538"/>
      <c r="AQ108" s="538"/>
      <c r="AR108" s="538"/>
      <c r="AS108" s="538"/>
      <c r="AT108" s="538"/>
      <c r="AU108" s="538"/>
      <c r="AV108" s="538"/>
      <c r="AW108" s="538"/>
      <c r="AX108" s="538"/>
      <c r="AY108" s="538"/>
      <c r="AZ108" s="538"/>
      <c r="BA108" s="538"/>
      <c r="BB108" s="538"/>
      <c r="BC108" s="538"/>
      <c r="BD108" s="538"/>
      <c r="BE108" s="538"/>
      <c r="BF108" s="538"/>
      <c r="BG108" s="538"/>
      <c r="BH108" s="538"/>
      <c r="BI108" s="538"/>
    </row>
    <row r="109" spans="21:61">
      <c r="U109" s="538"/>
      <c r="V109" s="538"/>
      <c r="W109" s="538"/>
      <c r="X109" s="538"/>
      <c r="Y109" s="538"/>
      <c r="Z109" s="538"/>
      <c r="AA109" s="538"/>
      <c r="AB109" s="538"/>
      <c r="AC109" s="538"/>
      <c r="AD109" s="538"/>
      <c r="AE109" s="538"/>
      <c r="AF109" s="538"/>
      <c r="AG109" s="538"/>
      <c r="AH109" s="538"/>
      <c r="AI109" s="538"/>
      <c r="AJ109" s="538"/>
      <c r="AK109" s="538"/>
      <c r="AL109" s="538"/>
      <c r="AM109" s="538"/>
      <c r="AN109" s="538"/>
      <c r="AO109" s="538"/>
      <c r="AP109" s="538"/>
      <c r="AQ109" s="538"/>
      <c r="AR109" s="538"/>
      <c r="AS109" s="538"/>
      <c r="AT109" s="538"/>
      <c r="AU109" s="538"/>
      <c r="AV109" s="538"/>
      <c r="AW109" s="538"/>
      <c r="AX109" s="538"/>
      <c r="AY109" s="538"/>
      <c r="AZ109" s="538"/>
      <c r="BA109" s="538"/>
      <c r="BB109" s="538"/>
      <c r="BC109" s="538"/>
      <c r="BD109" s="538"/>
      <c r="BE109" s="538"/>
      <c r="BF109" s="538"/>
      <c r="BG109" s="538"/>
      <c r="BH109" s="538"/>
      <c r="BI109" s="538"/>
    </row>
    <row r="110" spans="21:61">
      <c r="U110" s="538"/>
      <c r="V110" s="538"/>
      <c r="W110" s="538"/>
      <c r="X110" s="538"/>
      <c r="Y110" s="538"/>
      <c r="Z110" s="538"/>
      <c r="AA110" s="538"/>
      <c r="AB110" s="538"/>
      <c r="AC110" s="538"/>
      <c r="AD110" s="538"/>
      <c r="AE110" s="538"/>
      <c r="AF110" s="538"/>
      <c r="AG110" s="538"/>
      <c r="AH110" s="538"/>
      <c r="AI110" s="538"/>
      <c r="AJ110" s="538"/>
      <c r="AK110" s="538"/>
      <c r="AL110" s="538"/>
      <c r="AM110" s="538"/>
      <c r="AN110" s="538"/>
      <c r="AO110" s="538"/>
      <c r="AP110" s="538"/>
      <c r="AQ110" s="538"/>
      <c r="AR110" s="538"/>
      <c r="AS110" s="538"/>
      <c r="AT110" s="538"/>
      <c r="AU110" s="538"/>
      <c r="AV110" s="538"/>
      <c r="AW110" s="538"/>
      <c r="AX110" s="538"/>
      <c r="AY110" s="538"/>
      <c r="AZ110" s="538"/>
      <c r="BA110" s="538"/>
      <c r="BB110" s="538"/>
      <c r="BC110" s="538"/>
      <c r="BD110" s="538"/>
      <c r="BE110" s="538"/>
      <c r="BF110" s="538"/>
      <c r="BG110" s="538"/>
      <c r="BH110" s="538"/>
      <c r="BI110" s="538"/>
    </row>
    <row r="111" spans="21:61">
      <c r="U111" s="538"/>
      <c r="V111" s="538"/>
      <c r="W111" s="538"/>
      <c r="X111" s="538"/>
      <c r="Y111" s="538"/>
      <c r="Z111" s="538"/>
      <c r="AA111" s="538"/>
      <c r="AB111" s="538"/>
      <c r="AC111" s="538"/>
      <c r="AD111" s="538"/>
      <c r="AE111" s="538"/>
      <c r="AF111" s="538"/>
      <c r="AG111" s="538"/>
      <c r="AH111" s="538"/>
      <c r="AI111" s="538"/>
      <c r="AJ111" s="538"/>
      <c r="AK111" s="538"/>
      <c r="AL111" s="538"/>
      <c r="AM111" s="538"/>
      <c r="AN111" s="538"/>
      <c r="AO111" s="538"/>
      <c r="AP111" s="538"/>
      <c r="AQ111" s="538"/>
      <c r="AR111" s="538"/>
      <c r="AS111" s="538"/>
      <c r="AT111" s="538"/>
      <c r="AU111" s="538"/>
      <c r="AV111" s="538"/>
      <c r="AW111" s="538"/>
      <c r="AX111" s="538"/>
      <c r="AY111" s="538"/>
      <c r="AZ111" s="538"/>
      <c r="BA111" s="538"/>
      <c r="BB111" s="538"/>
      <c r="BC111" s="538"/>
      <c r="BD111" s="538"/>
      <c r="BE111" s="538"/>
      <c r="BF111" s="538"/>
      <c r="BG111" s="538"/>
      <c r="BH111" s="538"/>
      <c r="BI111" s="538"/>
    </row>
    <row r="112" spans="21:61">
      <c r="U112" s="538"/>
      <c r="V112" s="538"/>
      <c r="W112" s="538"/>
      <c r="X112" s="538"/>
      <c r="Y112" s="538"/>
      <c r="Z112" s="538"/>
      <c r="AA112" s="538"/>
      <c r="AB112" s="538"/>
      <c r="AC112" s="538"/>
      <c r="AD112" s="538"/>
      <c r="AE112" s="538"/>
      <c r="AF112" s="538"/>
      <c r="AG112" s="538"/>
      <c r="AH112" s="538"/>
      <c r="AI112" s="538"/>
      <c r="AJ112" s="538"/>
      <c r="AK112" s="538"/>
      <c r="AL112" s="538"/>
      <c r="AM112" s="538"/>
      <c r="AN112" s="538"/>
      <c r="AO112" s="538"/>
      <c r="AP112" s="538"/>
      <c r="AQ112" s="538"/>
      <c r="AR112" s="538"/>
      <c r="AS112" s="538"/>
      <c r="AT112" s="538"/>
      <c r="AU112" s="538"/>
      <c r="AV112" s="538"/>
      <c r="AW112" s="538"/>
      <c r="AX112" s="538"/>
      <c r="AY112" s="538"/>
      <c r="AZ112" s="538"/>
      <c r="BA112" s="538"/>
      <c r="BB112" s="538"/>
      <c r="BC112" s="538"/>
      <c r="BD112" s="538"/>
      <c r="BE112" s="538"/>
      <c r="BF112" s="538"/>
      <c r="BG112" s="538"/>
      <c r="BH112" s="538"/>
      <c r="BI112" s="538"/>
    </row>
    <row r="113" spans="21:61">
      <c r="U113" s="538"/>
      <c r="V113" s="538"/>
      <c r="W113" s="538"/>
      <c r="X113" s="538"/>
      <c r="Y113" s="538"/>
      <c r="Z113" s="538"/>
      <c r="AA113" s="538"/>
      <c r="AB113" s="538"/>
      <c r="AC113" s="538"/>
      <c r="AD113" s="538"/>
      <c r="AE113" s="538"/>
      <c r="AF113" s="538"/>
      <c r="AG113" s="538"/>
      <c r="AH113" s="538"/>
      <c r="AI113" s="538"/>
      <c r="AJ113" s="538"/>
      <c r="AK113" s="538"/>
      <c r="AL113" s="538"/>
      <c r="AM113" s="538"/>
      <c r="AN113" s="538"/>
      <c r="AO113" s="538"/>
      <c r="AP113" s="538"/>
      <c r="AQ113" s="538"/>
      <c r="AR113" s="538"/>
      <c r="AS113" s="538"/>
      <c r="AT113" s="538"/>
      <c r="AU113" s="538"/>
      <c r="AV113" s="538"/>
      <c r="AW113" s="538"/>
      <c r="AX113" s="538"/>
      <c r="AY113" s="538"/>
      <c r="AZ113" s="538"/>
      <c r="BA113" s="538"/>
      <c r="BB113" s="538"/>
      <c r="BC113" s="538"/>
      <c r="BD113" s="538"/>
      <c r="BE113" s="538"/>
      <c r="BF113" s="538"/>
      <c r="BG113" s="538"/>
      <c r="BH113" s="538"/>
      <c r="BI113" s="538"/>
    </row>
    <row r="114" spans="21:61">
      <c r="U114" s="538"/>
      <c r="V114" s="538"/>
      <c r="W114" s="538"/>
      <c r="X114" s="538"/>
      <c r="Y114" s="538"/>
      <c r="Z114" s="538"/>
      <c r="AA114" s="538"/>
      <c r="AB114" s="538"/>
      <c r="AC114" s="538"/>
      <c r="AD114" s="538"/>
      <c r="AE114" s="538"/>
      <c r="AF114" s="538"/>
      <c r="AG114" s="538"/>
      <c r="AH114" s="538"/>
      <c r="AI114" s="538"/>
      <c r="AJ114" s="538"/>
      <c r="AK114" s="538"/>
      <c r="AL114" s="538"/>
      <c r="AM114" s="538"/>
      <c r="AN114" s="538"/>
      <c r="AO114" s="538"/>
      <c r="AP114" s="538"/>
      <c r="AQ114" s="538"/>
      <c r="AR114" s="538"/>
      <c r="AS114" s="538"/>
      <c r="AT114" s="538"/>
      <c r="AU114" s="538"/>
      <c r="AV114" s="538"/>
      <c r="AW114" s="538"/>
      <c r="AX114" s="538"/>
      <c r="AY114" s="538"/>
      <c r="AZ114" s="538"/>
      <c r="BA114" s="538"/>
      <c r="BB114" s="538"/>
      <c r="BC114" s="538"/>
      <c r="BD114" s="538"/>
      <c r="BE114" s="538"/>
      <c r="BF114" s="538"/>
      <c r="BG114" s="538"/>
      <c r="BH114" s="538"/>
      <c r="BI114" s="538"/>
    </row>
    <row r="115" spans="21:61">
      <c r="U115" s="538"/>
      <c r="V115" s="538"/>
      <c r="W115" s="538"/>
      <c r="X115" s="538"/>
      <c r="Y115" s="538"/>
      <c r="Z115" s="538"/>
      <c r="AA115" s="538"/>
      <c r="AB115" s="538"/>
      <c r="AC115" s="538"/>
      <c r="AD115" s="538"/>
      <c r="AE115" s="538"/>
      <c r="AF115" s="538"/>
      <c r="AG115" s="538"/>
      <c r="AH115" s="538"/>
      <c r="AI115" s="538"/>
      <c r="AJ115" s="538"/>
      <c r="AK115" s="538"/>
      <c r="AL115" s="538"/>
      <c r="AM115" s="538"/>
      <c r="AN115" s="538"/>
      <c r="AO115" s="538"/>
      <c r="AP115" s="538"/>
      <c r="AQ115" s="538"/>
      <c r="AR115" s="538"/>
      <c r="AS115" s="538"/>
      <c r="AT115" s="538"/>
      <c r="AU115" s="538"/>
      <c r="AV115" s="538"/>
      <c r="AW115" s="538"/>
      <c r="AX115" s="538"/>
      <c r="AY115" s="538"/>
      <c r="AZ115" s="538"/>
      <c r="BA115" s="538"/>
      <c r="BB115" s="538"/>
      <c r="BC115" s="538"/>
      <c r="BD115" s="538"/>
      <c r="BE115" s="538"/>
      <c r="BF115" s="538"/>
      <c r="BG115" s="538"/>
      <c r="BH115" s="538"/>
      <c r="BI115" s="538"/>
    </row>
    <row r="116" spans="21:61">
      <c r="U116" s="538"/>
      <c r="V116" s="538"/>
      <c r="W116" s="538"/>
      <c r="X116" s="538"/>
      <c r="Y116" s="538"/>
      <c r="Z116" s="538"/>
      <c r="AA116" s="538"/>
      <c r="AB116" s="538"/>
      <c r="AC116" s="538"/>
      <c r="AD116" s="538"/>
      <c r="AE116" s="538"/>
      <c r="AF116" s="538"/>
      <c r="AG116" s="538"/>
      <c r="AH116" s="538"/>
      <c r="AI116" s="538"/>
      <c r="AJ116" s="538"/>
      <c r="AK116" s="538"/>
      <c r="AL116" s="538"/>
      <c r="AM116" s="538"/>
      <c r="AN116" s="538"/>
      <c r="AO116" s="538"/>
      <c r="AP116" s="538"/>
      <c r="AQ116" s="538"/>
      <c r="AR116" s="538"/>
      <c r="AS116" s="538"/>
      <c r="AT116" s="538"/>
      <c r="AU116" s="538"/>
      <c r="AV116" s="538"/>
      <c r="AW116" s="538"/>
      <c r="AX116" s="538"/>
      <c r="AY116" s="538"/>
      <c r="AZ116" s="538"/>
      <c r="BA116" s="538"/>
      <c r="BB116" s="538"/>
      <c r="BC116" s="538"/>
      <c r="BD116" s="538"/>
      <c r="BE116" s="538"/>
      <c r="BF116" s="538"/>
      <c r="BG116" s="538"/>
      <c r="BH116" s="538"/>
      <c r="BI116" s="538"/>
    </row>
    <row r="117" spans="21:61">
      <c r="U117" s="538"/>
      <c r="V117" s="538"/>
      <c r="W117" s="538"/>
      <c r="X117" s="538"/>
      <c r="Y117" s="538"/>
      <c r="Z117" s="538"/>
      <c r="AA117" s="538"/>
      <c r="AB117" s="538"/>
      <c r="AC117" s="538"/>
      <c r="AD117" s="538"/>
      <c r="AE117" s="538"/>
      <c r="AF117" s="538"/>
      <c r="AG117" s="538"/>
      <c r="AH117" s="538"/>
      <c r="AI117" s="538"/>
      <c r="AJ117" s="538"/>
      <c r="AK117" s="538"/>
      <c r="AL117" s="538"/>
      <c r="AM117" s="538"/>
      <c r="AN117" s="538"/>
      <c r="AO117" s="538"/>
      <c r="AP117" s="538"/>
      <c r="AQ117" s="538"/>
      <c r="AR117" s="538"/>
      <c r="AS117" s="538"/>
      <c r="AT117" s="538"/>
      <c r="AU117" s="538"/>
      <c r="AV117" s="538"/>
      <c r="AW117" s="538"/>
      <c r="AX117" s="538"/>
      <c r="AY117" s="538"/>
      <c r="AZ117" s="538"/>
      <c r="BA117" s="538"/>
      <c r="BB117" s="538"/>
      <c r="BC117" s="538"/>
      <c r="BD117" s="538"/>
      <c r="BE117" s="538"/>
      <c r="BF117" s="538"/>
      <c r="BG117" s="538"/>
      <c r="BH117" s="538"/>
      <c r="BI117" s="538"/>
    </row>
    <row r="118" spans="21:61">
      <c r="U118" s="538"/>
      <c r="V118" s="538"/>
      <c r="W118" s="538"/>
      <c r="X118" s="538"/>
      <c r="Y118" s="538"/>
      <c r="Z118" s="538"/>
      <c r="AA118" s="538"/>
      <c r="AB118" s="538"/>
      <c r="AC118" s="538"/>
      <c r="AD118" s="538"/>
      <c r="AE118" s="538"/>
      <c r="AF118" s="538"/>
      <c r="AG118" s="538"/>
      <c r="AH118" s="538"/>
      <c r="AI118" s="538"/>
      <c r="AJ118" s="538"/>
      <c r="AK118" s="538"/>
      <c r="AL118" s="538"/>
      <c r="AM118" s="538"/>
      <c r="AN118" s="538"/>
      <c r="AO118" s="538"/>
      <c r="AP118" s="538"/>
      <c r="AQ118" s="538"/>
      <c r="AR118" s="538"/>
      <c r="AS118" s="538"/>
      <c r="AT118" s="538"/>
      <c r="AU118" s="538"/>
      <c r="AV118" s="538"/>
      <c r="AW118" s="538"/>
      <c r="AX118" s="538"/>
      <c r="AY118" s="538"/>
      <c r="AZ118" s="538"/>
      <c r="BA118" s="538"/>
      <c r="BB118" s="538"/>
      <c r="BC118" s="538"/>
      <c r="BD118" s="538"/>
      <c r="BE118" s="538"/>
      <c r="BF118" s="538"/>
      <c r="BG118" s="538"/>
      <c r="BH118" s="538"/>
      <c r="BI118" s="538"/>
    </row>
    <row r="119" spans="21:61">
      <c r="U119" s="538"/>
      <c r="V119" s="538"/>
      <c r="W119" s="538"/>
      <c r="X119" s="538"/>
      <c r="Y119" s="538"/>
      <c r="Z119" s="538"/>
      <c r="AA119" s="538"/>
      <c r="AB119" s="538"/>
      <c r="AC119" s="538"/>
      <c r="AD119" s="538"/>
      <c r="AE119" s="538"/>
      <c r="AF119" s="538"/>
      <c r="AG119" s="538"/>
      <c r="AH119" s="538"/>
      <c r="AI119" s="538"/>
      <c r="AJ119" s="538"/>
      <c r="AK119" s="538"/>
      <c r="AL119" s="538"/>
      <c r="AM119" s="538"/>
      <c r="AN119" s="538"/>
      <c r="AO119" s="538"/>
      <c r="AP119" s="538"/>
      <c r="AQ119" s="538"/>
      <c r="AR119" s="538"/>
      <c r="AS119" s="538"/>
      <c r="AT119" s="538"/>
      <c r="AU119" s="538"/>
      <c r="AV119" s="538"/>
      <c r="AW119" s="538"/>
      <c r="AX119" s="538"/>
      <c r="AY119" s="538"/>
      <c r="AZ119" s="538"/>
      <c r="BA119" s="538"/>
      <c r="BB119" s="538"/>
      <c r="BC119" s="538"/>
      <c r="BD119" s="538"/>
      <c r="BE119" s="538"/>
      <c r="BF119" s="538"/>
      <c r="BG119" s="538"/>
      <c r="BH119" s="538"/>
      <c r="BI119" s="538"/>
    </row>
    <row r="120" spans="21:61">
      <c r="U120" s="538"/>
      <c r="V120" s="538"/>
      <c r="W120" s="538"/>
      <c r="X120" s="538"/>
      <c r="Y120" s="538"/>
      <c r="Z120" s="538"/>
      <c r="AA120" s="538"/>
      <c r="AB120" s="538"/>
      <c r="AC120" s="538"/>
      <c r="AD120" s="538"/>
      <c r="AE120" s="538"/>
      <c r="AF120" s="538"/>
      <c r="AG120" s="538"/>
      <c r="AH120" s="538"/>
      <c r="AI120" s="538"/>
      <c r="AJ120" s="538"/>
      <c r="AK120" s="538"/>
      <c r="AL120" s="538"/>
      <c r="AM120" s="538"/>
      <c r="AN120" s="538"/>
      <c r="AO120" s="538"/>
      <c r="AP120" s="538"/>
      <c r="AQ120" s="538"/>
      <c r="AR120" s="538"/>
      <c r="AS120" s="538"/>
      <c r="AT120" s="538"/>
      <c r="AU120" s="538"/>
      <c r="AV120" s="538"/>
      <c r="AW120" s="538"/>
      <c r="AX120" s="538"/>
      <c r="AY120" s="538"/>
      <c r="AZ120" s="538"/>
      <c r="BA120" s="538"/>
      <c r="BB120" s="538"/>
      <c r="BC120" s="538"/>
      <c r="BD120" s="538"/>
      <c r="BE120" s="538"/>
      <c r="BF120" s="538"/>
      <c r="BG120" s="538"/>
      <c r="BH120" s="538"/>
      <c r="BI120" s="538"/>
    </row>
    <row r="121" spans="21:61">
      <c r="U121" s="538"/>
      <c r="V121" s="538"/>
      <c r="W121" s="538"/>
      <c r="X121" s="538"/>
      <c r="Y121" s="538"/>
      <c r="Z121" s="538"/>
      <c r="AA121" s="538"/>
      <c r="AB121" s="538"/>
      <c r="AC121" s="538"/>
      <c r="AD121" s="538"/>
      <c r="AE121" s="538"/>
      <c r="AF121" s="538"/>
      <c r="AG121" s="538"/>
      <c r="AH121" s="538"/>
      <c r="AI121" s="538"/>
      <c r="AJ121" s="538"/>
      <c r="AK121" s="538"/>
      <c r="AL121" s="538"/>
      <c r="AM121" s="538"/>
      <c r="AN121" s="538"/>
      <c r="AO121" s="538"/>
      <c r="AP121" s="538"/>
      <c r="AQ121" s="538"/>
      <c r="AR121" s="538"/>
      <c r="AS121" s="538"/>
      <c r="AT121" s="538"/>
      <c r="AU121" s="538"/>
      <c r="AV121" s="538"/>
      <c r="AW121" s="538"/>
      <c r="AX121" s="538"/>
      <c r="AY121" s="538"/>
      <c r="AZ121" s="538"/>
      <c r="BA121" s="538"/>
      <c r="BB121" s="538"/>
      <c r="BC121" s="538"/>
      <c r="BD121" s="538"/>
      <c r="BE121" s="538"/>
      <c r="BF121" s="538"/>
      <c r="BG121" s="538"/>
      <c r="BH121" s="538"/>
      <c r="BI121" s="538"/>
    </row>
    <row r="122" spans="21:61">
      <c r="U122" s="538"/>
      <c r="V122" s="538"/>
      <c r="W122" s="538"/>
      <c r="X122" s="538"/>
      <c r="Y122" s="538"/>
      <c r="Z122" s="538"/>
      <c r="AA122" s="538"/>
      <c r="AB122" s="538"/>
      <c r="AC122" s="538"/>
      <c r="AD122" s="538"/>
      <c r="AE122" s="538"/>
      <c r="AF122" s="538"/>
      <c r="AG122" s="538"/>
      <c r="AH122" s="538"/>
      <c r="AI122" s="538"/>
      <c r="AJ122" s="538"/>
      <c r="AK122" s="538"/>
      <c r="AL122" s="538"/>
      <c r="AM122" s="538"/>
      <c r="AN122" s="538"/>
      <c r="AO122" s="538"/>
      <c r="AP122" s="538"/>
      <c r="AQ122" s="538"/>
      <c r="AR122" s="538"/>
      <c r="AS122" s="538"/>
      <c r="AT122" s="538"/>
      <c r="AU122" s="538"/>
      <c r="AV122" s="538"/>
      <c r="AW122" s="538"/>
      <c r="AX122" s="538"/>
      <c r="AY122" s="538"/>
      <c r="AZ122" s="538"/>
      <c r="BA122" s="538"/>
      <c r="BB122" s="538"/>
      <c r="BC122" s="538"/>
      <c r="BD122" s="538"/>
      <c r="BE122" s="538"/>
      <c r="BF122" s="538"/>
      <c r="BG122" s="538"/>
      <c r="BH122" s="538"/>
      <c r="BI122" s="538"/>
    </row>
    <row r="123" spans="21:61">
      <c r="U123" s="538"/>
      <c r="V123" s="538"/>
      <c r="W123" s="538"/>
      <c r="X123" s="538"/>
      <c r="Y123" s="538"/>
      <c r="Z123" s="538"/>
      <c r="AA123" s="538"/>
      <c r="AB123" s="538"/>
      <c r="AC123" s="538"/>
      <c r="AD123" s="538"/>
      <c r="AE123" s="538"/>
      <c r="AF123" s="538"/>
      <c r="AG123" s="538"/>
      <c r="AH123" s="538"/>
      <c r="AI123" s="538"/>
      <c r="AJ123" s="538"/>
      <c r="AK123" s="538"/>
      <c r="AL123" s="538"/>
      <c r="AM123" s="538"/>
      <c r="AN123" s="538"/>
      <c r="AO123" s="538"/>
      <c r="AP123" s="538"/>
      <c r="AQ123" s="538"/>
      <c r="AR123" s="538"/>
      <c r="AS123" s="538"/>
      <c r="AT123" s="538"/>
      <c r="AU123" s="538"/>
      <c r="AV123" s="538"/>
      <c r="AW123" s="538"/>
      <c r="AX123" s="538"/>
      <c r="AY123" s="538"/>
      <c r="AZ123" s="538"/>
      <c r="BA123" s="538"/>
      <c r="BB123" s="538"/>
      <c r="BC123" s="538"/>
      <c r="BD123" s="538"/>
      <c r="BE123" s="538"/>
      <c r="BF123" s="538"/>
      <c r="BG123" s="538"/>
      <c r="BH123" s="538"/>
      <c r="BI123" s="538"/>
    </row>
    <row r="124" spans="21:61">
      <c r="U124" s="538"/>
      <c r="V124" s="538"/>
      <c r="W124" s="538"/>
      <c r="X124" s="538"/>
      <c r="Y124" s="538"/>
      <c r="Z124" s="538"/>
      <c r="AA124" s="538"/>
      <c r="AB124" s="538"/>
      <c r="AC124" s="538"/>
      <c r="AD124" s="538"/>
      <c r="AE124" s="538"/>
      <c r="AF124" s="538"/>
      <c r="AG124" s="538"/>
      <c r="AH124" s="538"/>
      <c r="AI124" s="538"/>
      <c r="AJ124" s="538"/>
      <c r="AK124" s="538"/>
      <c r="AL124" s="538"/>
      <c r="AM124" s="538"/>
      <c r="AN124" s="538"/>
      <c r="AO124" s="538"/>
      <c r="AP124" s="538"/>
      <c r="AQ124" s="538"/>
      <c r="AR124" s="538"/>
      <c r="AS124" s="538"/>
      <c r="AT124" s="538"/>
      <c r="AU124" s="538"/>
      <c r="AV124" s="538"/>
      <c r="AW124" s="538"/>
      <c r="AX124" s="538"/>
      <c r="AY124" s="538"/>
      <c r="AZ124" s="538"/>
      <c r="BA124" s="538"/>
      <c r="BB124" s="538"/>
      <c r="BC124" s="538"/>
      <c r="BD124" s="538"/>
      <c r="BE124" s="538"/>
      <c r="BF124" s="538"/>
      <c r="BG124" s="538"/>
      <c r="BH124" s="538"/>
      <c r="BI124" s="538"/>
    </row>
    <row r="125" spans="21:61">
      <c r="U125" s="538"/>
      <c r="V125" s="538"/>
      <c r="W125" s="538"/>
      <c r="X125" s="538"/>
      <c r="Y125" s="538"/>
      <c r="Z125" s="538"/>
      <c r="AA125" s="538"/>
      <c r="AB125" s="538"/>
      <c r="AC125" s="538"/>
      <c r="AD125" s="538"/>
      <c r="AE125" s="538"/>
      <c r="AF125" s="538"/>
      <c r="AG125" s="538"/>
      <c r="AH125" s="538"/>
      <c r="AI125" s="538"/>
      <c r="AJ125" s="538"/>
      <c r="AK125" s="538"/>
      <c r="AL125" s="538"/>
      <c r="AM125" s="538"/>
      <c r="AN125" s="538"/>
      <c r="AO125" s="538"/>
      <c r="AP125" s="538"/>
      <c r="AQ125" s="538"/>
      <c r="AR125" s="538"/>
      <c r="AS125" s="538"/>
      <c r="AT125" s="538"/>
      <c r="AU125" s="538"/>
      <c r="AV125" s="538"/>
      <c r="AW125" s="538"/>
      <c r="AX125" s="538"/>
      <c r="AY125" s="538"/>
      <c r="AZ125" s="538"/>
      <c r="BA125" s="538"/>
      <c r="BB125" s="538"/>
      <c r="BC125" s="538"/>
      <c r="BD125" s="538"/>
      <c r="BE125" s="538"/>
      <c r="BF125" s="538"/>
      <c r="BG125" s="538"/>
      <c r="BH125" s="538"/>
      <c r="BI125" s="538"/>
    </row>
    <row r="126" spans="21:61">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8"/>
      <c r="AY126" s="538"/>
      <c r="AZ126" s="538"/>
      <c r="BA126" s="538"/>
      <c r="BB126" s="538"/>
      <c r="BC126" s="538"/>
      <c r="BD126" s="538"/>
      <c r="BE126" s="538"/>
      <c r="BF126" s="538"/>
      <c r="BG126" s="538"/>
      <c r="BH126" s="538"/>
      <c r="BI126" s="538"/>
    </row>
    <row r="127" spans="21:61">
      <c r="U127" s="538"/>
      <c r="V127" s="538"/>
      <c r="W127" s="538"/>
      <c r="X127" s="538"/>
      <c r="Y127" s="538"/>
      <c r="Z127" s="538"/>
      <c r="AA127" s="538"/>
      <c r="AB127" s="538"/>
      <c r="AC127" s="538"/>
      <c r="AD127" s="538"/>
      <c r="AE127" s="538"/>
      <c r="AF127" s="538"/>
      <c r="AG127" s="538"/>
      <c r="AH127" s="538"/>
      <c r="AI127" s="538"/>
      <c r="AJ127" s="538"/>
      <c r="AK127" s="538"/>
      <c r="AL127" s="538"/>
      <c r="AM127" s="538"/>
      <c r="AN127" s="538"/>
      <c r="AO127" s="538"/>
      <c r="AP127" s="538"/>
      <c r="AQ127" s="538"/>
      <c r="AR127" s="538"/>
      <c r="AS127" s="538"/>
      <c r="AT127" s="538"/>
      <c r="AU127" s="538"/>
      <c r="AV127" s="538"/>
      <c r="AW127" s="538"/>
      <c r="AX127" s="538"/>
      <c r="AY127" s="538"/>
      <c r="AZ127" s="538"/>
      <c r="BA127" s="538"/>
      <c r="BB127" s="538"/>
      <c r="BC127" s="538"/>
      <c r="BD127" s="538"/>
      <c r="BE127" s="538"/>
      <c r="BF127" s="538"/>
      <c r="BG127" s="538"/>
      <c r="BH127" s="538"/>
      <c r="BI127" s="538"/>
    </row>
    <row r="128" spans="21:61">
      <c r="U128" s="538"/>
      <c r="V128" s="538"/>
      <c r="W128" s="538"/>
      <c r="X128" s="538"/>
      <c r="Y128" s="538"/>
      <c r="Z128" s="538"/>
      <c r="AA128" s="538"/>
      <c r="AB128" s="538"/>
      <c r="AC128" s="538"/>
      <c r="AD128" s="538"/>
      <c r="AE128" s="538"/>
      <c r="AF128" s="538"/>
      <c r="AG128" s="538"/>
      <c r="AH128" s="538"/>
      <c r="AI128" s="538"/>
      <c r="AJ128" s="538"/>
      <c r="AK128" s="538"/>
      <c r="AL128" s="538"/>
      <c r="AM128" s="538"/>
      <c r="AN128" s="538"/>
      <c r="AO128" s="538"/>
      <c r="AP128" s="538"/>
      <c r="AQ128" s="538"/>
      <c r="AR128" s="538"/>
      <c r="AS128" s="538"/>
      <c r="AT128" s="538"/>
      <c r="AU128" s="538"/>
      <c r="AV128" s="538"/>
      <c r="AW128" s="538"/>
      <c r="AX128" s="538"/>
      <c r="AY128" s="538"/>
      <c r="AZ128" s="538"/>
      <c r="BA128" s="538"/>
      <c r="BB128" s="538"/>
      <c r="BC128" s="538"/>
      <c r="BD128" s="538"/>
      <c r="BE128" s="538"/>
      <c r="BF128" s="538"/>
      <c r="BG128" s="538"/>
      <c r="BH128" s="538"/>
      <c r="BI128" s="538"/>
    </row>
    <row r="129" spans="21:61">
      <c r="U129" s="538"/>
      <c r="V129" s="538"/>
      <c r="W129" s="538"/>
      <c r="X129" s="538"/>
      <c r="Y129" s="538"/>
      <c r="Z129" s="538"/>
      <c r="AA129" s="538"/>
      <c r="AB129" s="538"/>
      <c r="AC129" s="538"/>
      <c r="AD129" s="538"/>
      <c r="AE129" s="538"/>
      <c r="AF129" s="538"/>
      <c r="AG129" s="538"/>
      <c r="AH129" s="538"/>
      <c r="AI129" s="538"/>
      <c r="AJ129" s="538"/>
      <c r="AK129" s="538"/>
      <c r="AL129" s="538"/>
      <c r="AM129" s="538"/>
      <c r="AN129" s="538"/>
      <c r="AO129" s="538"/>
      <c r="AP129" s="538"/>
      <c r="AQ129" s="538"/>
      <c r="AR129" s="538"/>
      <c r="AS129" s="538"/>
      <c r="AT129" s="538"/>
      <c r="AU129" s="538"/>
      <c r="AV129" s="538"/>
      <c r="AW129" s="538"/>
      <c r="AX129" s="538"/>
      <c r="AY129" s="538"/>
      <c r="AZ129" s="538"/>
      <c r="BA129" s="538"/>
      <c r="BB129" s="538"/>
      <c r="BC129" s="538"/>
      <c r="BD129" s="538"/>
      <c r="BE129" s="538"/>
      <c r="BF129" s="538"/>
      <c r="BG129" s="538"/>
      <c r="BH129" s="538"/>
      <c r="BI129" s="538"/>
    </row>
    <row r="130" spans="21:61">
      <c r="U130" s="538"/>
      <c r="V130" s="538"/>
      <c r="W130" s="538"/>
      <c r="X130" s="538"/>
      <c r="Y130" s="538"/>
      <c r="Z130" s="538"/>
      <c r="AA130" s="538"/>
      <c r="AB130" s="538"/>
      <c r="AC130" s="538"/>
      <c r="AD130" s="538"/>
      <c r="AE130" s="538"/>
      <c r="AF130" s="538"/>
      <c r="AG130" s="538"/>
      <c r="AH130" s="538"/>
      <c r="AI130" s="538"/>
      <c r="AJ130" s="538"/>
      <c r="AK130" s="538"/>
      <c r="AL130" s="538"/>
      <c r="AM130" s="538"/>
      <c r="AN130" s="538"/>
      <c r="AO130" s="538"/>
      <c r="AP130" s="538"/>
      <c r="AQ130" s="538"/>
      <c r="AR130" s="538"/>
      <c r="AS130" s="538"/>
      <c r="AT130" s="538"/>
      <c r="AU130" s="538"/>
      <c r="AV130" s="538"/>
      <c r="AW130" s="538"/>
      <c r="AX130" s="538"/>
      <c r="AY130" s="538"/>
      <c r="AZ130" s="538"/>
      <c r="BA130" s="538"/>
      <c r="BB130" s="538"/>
      <c r="BC130" s="538"/>
      <c r="BD130" s="538"/>
      <c r="BE130" s="538"/>
      <c r="BF130" s="538"/>
      <c r="BG130" s="538"/>
      <c r="BH130" s="538"/>
      <c r="BI130" s="538"/>
    </row>
    <row r="131" spans="21:61">
      <c r="U131" s="538"/>
      <c r="V131" s="538"/>
      <c r="W131" s="538"/>
      <c r="X131" s="538"/>
      <c r="Y131" s="538"/>
      <c r="Z131" s="538"/>
      <c r="AA131" s="538"/>
      <c r="AB131" s="538"/>
      <c r="AC131" s="538"/>
      <c r="AD131" s="538"/>
      <c r="AE131" s="538"/>
      <c r="AF131" s="538"/>
      <c r="AG131" s="538"/>
      <c r="AH131" s="538"/>
      <c r="AI131" s="538"/>
      <c r="AJ131" s="538"/>
      <c r="AK131" s="538"/>
      <c r="AL131" s="538"/>
      <c r="AM131" s="538"/>
      <c r="AN131" s="538"/>
      <c r="AO131" s="538"/>
      <c r="AP131" s="538"/>
      <c r="AQ131" s="538"/>
      <c r="AR131" s="538"/>
      <c r="AS131" s="538"/>
      <c r="AT131" s="538"/>
      <c r="AU131" s="538"/>
      <c r="AV131" s="538"/>
      <c r="AW131" s="538"/>
      <c r="AX131" s="538"/>
      <c r="AY131" s="538"/>
      <c r="AZ131" s="538"/>
      <c r="BA131" s="538"/>
      <c r="BB131" s="538"/>
      <c r="BC131" s="538"/>
      <c r="BD131" s="538"/>
      <c r="BE131" s="538"/>
      <c r="BF131" s="538"/>
      <c r="BG131" s="538"/>
      <c r="BH131" s="538"/>
      <c r="BI131" s="538"/>
    </row>
    <row r="132" spans="21:61">
      <c r="U132" s="538"/>
      <c r="V132" s="538"/>
      <c r="W132" s="538"/>
      <c r="X132" s="538"/>
      <c r="Y132" s="538"/>
      <c r="Z132" s="538"/>
      <c r="AA132" s="538"/>
      <c r="AB132" s="538"/>
      <c r="AC132" s="538"/>
      <c r="AD132" s="538"/>
      <c r="AE132" s="538"/>
      <c r="AF132" s="538"/>
      <c r="AG132" s="538"/>
      <c r="AH132" s="538"/>
      <c r="AI132" s="538"/>
      <c r="AJ132" s="538"/>
      <c r="AK132" s="538"/>
      <c r="AL132" s="538"/>
      <c r="AM132" s="538"/>
      <c r="AN132" s="538"/>
      <c r="AO132" s="538"/>
      <c r="AP132" s="538"/>
      <c r="AQ132" s="538"/>
      <c r="AR132" s="538"/>
      <c r="AS132" s="538"/>
      <c r="AT132" s="538"/>
      <c r="AU132" s="538"/>
      <c r="AV132" s="538"/>
      <c r="AW132" s="538"/>
      <c r="AX132" s="538"/>
      <c r="AY132" s="538"/>
      <c r="AZ132" s="538"/>
      <c r="BA132" s="538"/>
      <c r="BB132" s="538"/>
      <c r="BC132" s="538"/>
      <c r="BD132" s="538"/>
      <c r="BE132" s="538"/>
      <c r="BF132" s="538"/>
      <c r="BG132" s="538"/>
      <c r="BH132" s="538"/>
      <c r="BI132" s="538"/>
    </row>
    <row r="133" spans="21:61">
      <c r="U133" s="538"/>
      <c r="V133" s="538"/>
      <c r="W133" s="538"/>
      <c r="X133" s="538"/>
      <c r="Y133" s="538"/>
      <c r="Z133" s="538"/>
      <c r="AA133" s="538"/>
      <c r="AB133" s="538"/>
      <c r="AC133" s="538"/>
      <c r="AD133" s="538"/>
      <c r="AE133" s="538"/>
      <c r="AF133" s="538"/>
      <c r="AG133" s="538"/>
      <c r="AH133" s="538"/>
      <c r="AI133" s="538"/>
      <c r="AJ133" s="538"/>
      <c r="AK133" s="538"/>
      <c r="AL133" s="538"/>
      <c r="AM133" s="538"/>
      <c r="AN133" s="538"/>
      <c r="AO133" s="538"/>
      <c r="AP133" s="538"/>
      <c r="AQ133" s="538"/>
      <c r="AR133" s="538"/>
      <c r="AS133" s="538"/>
      <c r="AT133" s="538"/>
      <c r="AU133" s="538"/>
      <c r="AV133" s="538"/>
      <c r="AW133" s="538"/>
      <c r="AX133" s="538"/>
      <c r="AY133" s="538"/>
      <c r="AZ133" s="538"/>
      <c r="BA133" s="538"/>
      <c r="BB133" s="538"/>
      <c r="BC133" s="538"/>
      <c r="BD133" s="538"/>
      <c r="BE133" s="538"/>
      <c r="BF133" s="538"/>
      <c r="BG133" s="538"/>
      <c r="BH133" s="538"/>
      <c r="BI133" s="538"/>
    </row>
    <row r="134" spans="21:61">
      <c r="U134" s="538"/>
      <c r="V134" s="538"/>
      <c r="W134" s="538"/>
      <c r="X134" s="538"/>
      <c r="Y134" s="538"/>
      <c r="Z134" s="538"/>
      <c r="AA134" s="538"/>
      <c r="AB134" s="538"/>
      <c r="AC134" s="538"/>
      <c r="AD134" s="538"/>
      <c r="AE134" s="538"/>
      <c r="AF134" s="538"/>
      <c r="AG134" s="538"/>
      <c r="AH134" s="538"/>
      <c r="AI134" s="538"/>
      <c r="AJ134" s="538"/>
      <c r="AK134" s="538"/>
      <c r="AL134" s="538"/>
      <c r="AM134" s="538"/>
      <c r="AN134" s="538"/>
      <c r="AO134" s="538"/>
      <c r="AP134" s="538"/>
      <c r="AQ134" s="538"/>
      <c r="AR134" s="538"/>
      <c r="AS134" s="538"/>
      <c r="AT134" s="538"/>
      <c r="AU134" s="538"/>
      <c r="AV134" s="538"/>
      <c r="AW134" s="538"/>
      <c r="AX134" s="538"/>
      <c r="AY134" s="538"/>
      <c r="AZ134" s="538"/>
      <c r="BA134" s="538"/>
      <c r="BB134" s="538"/>
      <c r="BC134" s="538"/>
      <c r="BD134" s="538"/>
      <c r="BE134" s="538"/>
      <c r="BF134" s="538"/>
      <c r="BG134" s="538"/>
      <c r="BH134" s="538"/>
      <c r="BI134" s="538"/>
    </row>
    <row r="135" spans="21:61">
      <c r="U135" s="538"/>
      <c r="V135" s="538"/>
      <c r="W135" s="538"/>
      <c r="X135" s="538"/>
      <c r="Y135" s="538"/>
      <c r="Z135" s="538"/>
      <c r="AA135" s="538"/>
      <c r="AB135" s="538"/>
      <c r="AC135" s="538"/>
      <c r="AD135" s="538"/>
      <c r="AE135" s="538"/>
      <c r="AF135" s="538"/>
      <c r="AG135" s="538"/>
      <c r="AH135" s="538"/>
      <c r="AI135" s="538"/>
      <c r="AJ135" s="538"/>
      <c r="AK135" s="538"/>
      <c r="AL135" s="538"/>
      <c r="AM135" s="538"/>
      <c r="AN135" s="538"/>
      <c r="AO135" s="538"/>
      <c r="AP135" s="538"/>
      <c r="AQ135" s="538"/>
      <c r="AR135" s="538"/>
      <c r="AS135" s="538"/>
      <c r="AT135" s="538"/>
      <c r="AU135" s="538"/>
      <c r="AV135" s="538"/>
      <c r="AW135" s="538"/>
      <c r="AX135" s="538"/>
      <c r="AY135" s="538"/>
      <c r="AZ135" s="538"/>
      <c r="BA135" s="538"/>
      <c r="BB135" s="538"/>
      <c r="BC135" s="538"/>
      <c r="BD135" s="538"/>
      <c r="BE135" s="538"/>
      <c r="BF135" s="538"/>
      <c r="BG135" s="538"/>
      <c r="BH135" s="538"/>
      <c r="BI135" s="538"/>
    </row>
    <row r="136" spans="21:61">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8"/>
      <c r="AY136" s="538"/>
      <c r="AZ136" s="538"/>
      <c r="BA136" s="538"/>
      <c r="BB136" s="538"/>
      <c r="BC136" s="538"/>
      <c r="BD136" s="538"/>
      <c r="BE136" s="538"/>
      <c r="BF136" s="538"/>
      <c r="BG136" s="538"/>
      <c r="BH136" s="538"/>
      <c r="BI136" s="538"/>
    </row>
    <row r="137" spans="21:61">
      <c r="U137" s="538"/>
      <c r="V137" s="538"/>
      <c r="W137" s="538"/>
      <c r="X137" s="538"/>
      <c r="Y137" s="538"/>
      <c r="Z137" s="538"/>
      <c r="AA137" s="538"/>
      <c r="AB137" s="538"/>
      <c r="AC137" s="538"/>
      <c r="AD137" s="538"/>
      <c r="AE137" s="538"/>
      <c r="AF137" s="538"/>
      <c r="AG137" s="538"/>
      <c r="AH137" s="538"/>
      <c r="AI137" s="538"/>
      <c r="AJ137" s="538"/>
      <c r="AK137" s="538"/>
      <c r="AL137" s="538"/>
      <c r="AM137" s="538"/>
      <c r="AN137" s="538"/>
      <c r="AO137" s="538"/>
      <c r="AP137" s="538"/>
      <c r="AQ137" s="538"/>
      <c r="AR137" s="538"/>
      <c r="AS137" s="538"/>
      <c r="AT137" s="538"/>
      <c r="AU137" s="538"/>
      <c r="AV137" s="538"/>
      <c r="AW137" s="538"/>
      <c r="AX137" s="538"/>
      <c r="AY137" s="538"/>
      <c r="AZ137" s="538"/>
      <c r="BA137" s="538"/>
      <c r="BB137" s="538"/>
      <c r="BC137" s="538"/>
      <c r="BD137" s="538"/>
      <c r="BE137" s="538"/>
      <c r="BF137" s="538"/>
      <c r="BG137" s="538"/>
      <c r="BH137" s="538"/>
      <c r="BI137" s="538"/>
    </row>
    <row r="138" spans="21:61">
      <c r="U138" s="538"/>
      <c r="V138" s="538"/>
      <c r="W138" s="538"/>
      <c r="X138" s="538"/>
      <c r="Y138" s="538"/>
      <c r="Z138" s="538"/>
      <c r="AA138" s="538"/>
      <c r="AB138" s="538"/>
      <c r="AC138" s="538"/>
      <c r="AD138" s="538"/>
      <c r="AE138" s="538"/>
      <c r="AF138" s="538"/>
      <c r="AG138" s="538"/>
      <c r="AH138" s="538"/>
      <c r="AI138" s="538"/>
      <c r="AJ138" s="538"/>
      <c r="AK138" s="538"/>
      <c r="AL138" s="538"/>
      <c r="AM138" s="538"/>
      <c r="AN138" s="538"/>
      <c r="AO138" s="538"/>
      <c r="AP138" s="538"/>
      <c r="AQ138" s="538"/>
      <c r="AR138" s="538"/>
      <c r="AS138" s="538"/>
      <c r="AT138" s="538"/>
      <c r="AU138" s="538"/>
      <c r="AV138" s="538"/>
      <c r="AW138" s="538"/>
      <c r="AX138" s="538"/>
      <c r="AY138" s="538"/>
      <c r="AZ138" s="538"/>
      <c r="BA138" s="538"/>
      <c r="BB138" s="538"/>
      <c r="BC138" s="538"/>
      <c r="BD138" s="538"/>
      <c r="BE138" s="538"/>
      <c r="BF138" s="538"/>
      <c r="BG138" s="538"/>
      <c r="BH138" s="538"/>
      <c r="BI138" s="538"/>
    </row>
    <row r="139" spans="21:61">
      <c r="U139" s="538"/>
      <c r="V139" s="538"/>
      <c r="W139" s="538"/>
      <c r="X139" s="538"/>
      <c r="Y139" s="538"/>
      <c r="Z139" s="538"/>
      <c r="AA139" s="538"/>
      <c r="AB139" s="538"/>
      <c r="AC139" s="538"/>
      <c r="AD139" s="538"/>
      <c r="AE139" s="538"/>
      <c r="AF139" s="538"/>
      <c r="AG139" s="538"/>
      <c r="AH139" s="538"/>
      <c r="AI139" s="538"/>
      <c r="AJ139" s="538"/>
      <c r="AK139" s="538"/>
      <c r="AL139" s="538"/>
      <c r="AM139" s="538"/>
      <c r="AN139" s="538"/>
      <c r="AO139" s="538"/>
      <c r="AP139" s="538"/>
      <c r="AQ139" s="538"/>
      <c r="AR139" s="538"/>
      <c r="AS139" s="538"/>
      <c r="AT139" s="538"/>
      <c r="AU139" s="538"/>
      <c r="AV139" s="538"/>
      <c r="AW139" s="538"/>
      <c r="AX139" s="538"/>
      <c r="AY139" s="538"/>
      <c r="AZ139" s="538"/>
      <c r="BA139" s="538"/>
      <c r="BB139" s="538"/>
      <c r="BC139" s="538"/>
      <c r="BD139" s="538"/>
      <c r="BE139" s="538"/>
      <c r="BF139" s="538"/>
      <c r="BG139" s="538"/>
      <c r="BH139" s="538"/>
      <c r="BI139" s="538"/>
    </row>
    <row r="140" spans="21:61">
      <c r="U140" s="538"/>
      <c r="V140" s="538"/>
      <c r="W140" s="538"/>
      <c r="X140" s="538"/>
      <c r="Y140" s="538"/>
      <c r="Z140" s="538"/>
      <c r="AA140" s="538"/>
      <c r="AB140" s="538"/>
      <c r="AC140" s="538"/>
      <c r="AD140" s="538"/>
      <c r="AE140" s="538"/>
      <c r="AF140" s="538"/>
      <c r="AG140" s="538"/>
      <c r="AH140" s="538"/>
      <c r="AI140" s="538"/>
      <c r="AJ140" s="538"/>
      <c r="AK140" s="538"/>
      <c r="AL140" s="538"/>
      <c r="AM140" s="538"/>
      <c r="AN140" s="538"/>
      <c r="AO140" s="538"/>
      <c r="AP140" s="538"/>
      <c r="AQ140" s="538"/>
      <c r="AR140" s="538"/>
      <c r="AS140" s="538"/>
      <c r="AT140" s="538"/>
      <c r="AU140" s="538"/>
      <c r="AV140" s="538"/>
      <c r="AW140" s="538"/>
      <c r="AX140" s="538"/>
      <c r="AY140" s="538"/>
      <c r="AZ140" s="538"/>
      <c r="BA140" s="538"/>
      <c r="BB140" s="538"/>
      <c r="BC140" s="538"/>
      <c r="BD140" s="538"/>
      <c r="BE140" s="538"/>
      <c r="BF140" s="538"/>
      <c r="BG140" s="538"/>
      <c r="BH140" s="538"/>
      <c r="BI140" s="538"/>
    </row>
    <row r="141" spans="21:61">
      <c r="U141" s="538"/>
      <c r="V141" s="538"/>
      <c r="W141" s="538"/>
      <c r="X141" s="538"/>
      <c r="Y141" s="538"/>
      <c r="Z141" s="538"/>
      <c r="AA141" s="538"/>
      <c r="AB141" s="538"/>
      <c r="AC141" s="538"/>
      <c r="AD141" s="538"/>
      <c r="AE141" s="538"/>
      <c r="AF141" s="538"/>
      <c r="AG141" s="538"/>
      <c r="AH141" s="538"/>
      <c r="AI141" s="538"/>
      <c r="AJ141" s="538"/>
      <c r="AK141" s="538"/>
      <c r="AL141" s="538"/>
      <c r="AM141" s="538"/>
      <c r="AN141" s="538"/>
      <c r="AO141" s="538"/>
      <c r="AP141" s="538"/>
      <c r="AQ141" s="538"/>
      <c r="AR141" s="538"/>
      <c r="AS141" s="538"/>
      <c r="AT141" s="538"/>
      <c r="AU141" s="538"/>
      <c r="AV141" s="538"/>
      <c r="AW141" s="538"/>
      <c r="AX141" s="538"/>
      <c r="AY141" s="538"/>
      <c r="AZ141" s="538"/>
      <c r="BA141" s="538"/>
      <c r="BB141" s="538"/>
      <c r="BC141" s="538"/>
      <c r="BD141" s="538"/>
      <c r="BE141" s="538"/>
      <c r="BF141" s="538"/>
      <c r="BG141" s="538"/>
      <c r="BH141" s="538"/>
      <c r="BI141" s="538"/>
    </row>
    <row r="142" spans="21:61">
      <c r="U142" s="538"/>
      <c r="V142" s="538"/>
      <c r="W142" s="538"/>
      <c r="X142" s="538"/>
      <c r="Y142" s="538"/>
      <c r="Z142" s="538"/>
      <c r="AA142" s="538"/>
      <c r="AB142" s="538"/>
      <c r="AC142" s="538"/>
      <c r="AD142" s="538"/>
      <c r="AE142" s="538"/>
      <c r="AF142" s="538"/>
      <c r="AG142" s="538"/>
      <c r="AH142" s="538"/>
      <c r="AI142" s="538"/>
      <c r="AJ142" s="538"/>
      <c r="AK142" s="538"/>
      <c r="AL142" s="538"/>
      <c r="AM142" s="538"/>
      <c r="AN142" s="538"/>
      <c r="AO142" s="538"/>
      <c r="AP142" s="538"/>
      <c r="AQ142" s="538"/>
      <c r="AR142" s="538"/>
      <c r="AS142" s="538"/>
      <c r="AT142" s="538"/>
      <c r="AU142" s="538"/>
      <c r="AV142" s="538"/>
      <c r="AW142" s="538"/>
      <c r="AX142" s="538"/>
      <c r="AY142" s="538"/>
      <c r="AZ142" s="538"/>
      <c r="BA142" s="538"/>
      <c r="BB142" s="538"/>
      <c r="BC142" s="538"/>
      <c r="BD142" s="538"/>
      <c r="BE142" s="538"/>
      <c r="BF142" s="538"/>
      <c r="BG142" s="538"/>
      <c r="BH142" s="538"/>
      <c r="BI142" s="538"/>
    </row>
    <row r="143" spans="21:61">
      <c r="U143" s="538"/>
      <c r="V143" s="538"/>
      <c r="W143" s="538"/>
      <c r="X143" s="538"/>
      <c r="Y143" s="538"/>
      <c r="Z143" s="538"/>
      <c r="AA143" s="538"/>
      <c r="AB143" s="538"/>
      <c r="AC143" s="538"/>
      <c r="AD143" s="538"/>
      <c r="AE143" s="538"/>
      <c r="AF143" s="538"/>
      <c r="AG143" s="538"/>
      <c r="AH143" s="538"/>
      <c r="AI143" s="538"/>
      <c r="AJ143" s="538"/>
      <c r="AK143" s="538"/>
      <c r="AL143" s="538"/>
      <c r="AM143" s="538"/>
      <c r="AN143" s="538"/>
      <c r="AO143" s="538"/>
      <c r="AP143" s="538"/>
      <c r="AQ143" s="538"/>
      <c r="AR143" s="538"/>
      <c r="AS143" s="538"/>
      <c r="AT143" s="538"/>
      <c r="AU143" s="538"/>
      <c r="AV143" s="538"/>
      <c r="AW143" s="538"/>
      <c r="AX143" s="538"/>
      <c r="AY143" s="538"/>
      <c r="AZ143" s="538"/>
      <c r="BA143" s="538"/>
      <c r="BB143" s="538"/>
      <c r="BC143" s="538"/>
      <c r="BD143" s="538"/>
      <c r="BE143" s="538"/>
      <c r="BF143" s="538"/>
      <c r="BG143" s="538"/>
      <c r="BH143" s="538"/>
      <c r="BI143" s="538"/>
    </row>
    <row r="144" spans="21:61">
      <c r="U144" s="538"/>
      <c r="V144" s="538"/>
      <c r="W144" s="538"/>
      <c r="X144" s="538"/>
      <c r="Y144" s="538"/>
      <c r="Z144" s="538"/>
      <c r="AA144" s="538"/>
      <c r="AB144" s="538"/>
      <c r="AC144" s="538"/>
      <c r="AD144" s="538"/>
      <c r="AE144" s="538"/>
      <c r="AF144" s="538"/>
      <c r="AG144" s="538"/>
      <c r="AH144" s="538"/>
      <c r="AI144" s="538"/>
      <c r="AJ144" s="538"/>
      <c r="AK144" s="538"/>
      <c r="AL144" s="538"/>
      <c r="AM144" s="538"/>
      <c r="AN144" s="538"/>
      <c r="AO144" s="538"/>
      <c r="AP144" s="538"/>
      <c r="AQ144" s="538"/>
      <c r="AR144" s="538"/>
      <c r="AS144" s="538"/>
      <c r="AT144" s="538"/>
      <c r="AU144" s="538"/>
      <c r="AV144" s="538"/>
      <c r="AW144" s="538"/>
      <c r="AX144" s="538"/>
      <c r="AY144" s="538"/>
      <c r="AZ144" s="538"/>
      <c r="BA144" s="538"/>
      <c r="BB144" s="538"/>
      <c r="BC144" s="538"/>
      <c r="BD144" s="538"/>
      <c r="BE144" s="538"/>
      <c r="BF144" s="538"/>
      <c r="BG144" s="538"/>
      <c r="BH144" s="538"/>
      <c r="BI144" s="538"/>
    </row>
    <row r="145" spans="21:61">
      <c r="U145" s="538"/>
      <c r="V145" s="538"/>
      <c r="W145" s="538"/>
      <c r="X145" s="538"/>
      <c r="Y145" s="538"/>
      <c r="Z145" s="538"/>
      <c r="AA145" s="538"/>
      <c r="AB145" s="538"/>
      <c r="AC145" s="538"/>
      <c r="AD145" s="538"/>
      <c r="AE145" s="538"/>
      <c r="AF145" s="538"/>
      <c r="AG145" s="538"/>
      <c r="AH145" s="538"/>
      <c r="AI145" s="538"/>
      <c r="AJ145" s="538"/>
      <c r="AK145" s="538"/>
      <c r="AL145" s="538"/>
      <c r="AM145" s="538"/>
      <c r="AN145" s="538"/>
      <c r="AO145" s="538"/>
      <c r="AP145" s="538"/>
      <c r="AQ145" s="538"/>
      <c r="AR145" s="538"/>
      <c r="AS145" s="538"/>
      <c r="AT145" s="538"/>
      <c r="AU145" s="538"/>
      <c r="AV145" s="538"/>
      <c r="AW145" s="538"/>
      <c r="AX145" s="538"/>
      <c r="AY145" s="538"/>
      <c r="AZ145" s="538"/>
      <c r="BA145" s="538"/>
      <c r="BB145" s="538"/>
      <c r="BC145" s="538"/>
      <c r="BD145" s="538"/>
      <c r="BE145" s="538"/>
      <c r="BF145" s="538"/>
      <c r="BG145" s="538"/>
      <c r="BH145" s="538"/>
      <c r="BI145" s="538"/>
    </row>
    <row r="146" spans="21:61">
      <c r="U146" s="538"/>
      <c r="V146" s="538"/>
      <c r="W146" s="538"/>
      <c r="X146" s="538"/>
      <c r="Y146" s="538"/>
      <c r="Z146" s="538"/>
      <c r="AA146" s="538"/>
      <c r="AB146" s="538"/>
      <c r="AC146" s="538"/>
      <c r="AD146" s="538"/>
      <c r="AE146" s="538"/>
      <c r="AF146" s="538"/>
      <c r="AG146" s="538"/>
      <c r="AH146" s="538"/>
      <c r="AI146" s="538"/>
      <c r="AJ146" s="538"/>
      <c r="AK146" s="538"/>
      <c r="AL146" s="538"/>
      <c r="AM146" s="538"/>
      <c r="AN146" s="538"/>
      <c r="AO146" s="538"/>
      <c r="AP146" s="538"/>
      <c r="AQ146" s="538"/>
      <c r="AR146" s="538"/>
      <c r="AS146" s="538"/>
      <c r="AT146" s="538"/>
      <c r="AU146" s="538"/>
      <c r="AV146" s="538"/>
      <c r="AW146" s="538"/>
      <c r="AX146" s="538"/>
      <c r="AY146" s="538"/>
      <c r="AZ146" s="538"/>
      <c r="BA146" s="538"/>
      <c r="BB146" s="538"/>
      <c r="BC146" s="538"/>
      <c r="BD146" s="538"/>
      <c r="BE146" s="538"/>
      <c r="BF146" s="538"/>
      <c r="BG146" s="538"/>
      <c r="BH146" s="538"/>
      <c r="BI146" s="538"/>
    </row>
    <row r="147" spans="21:61">
      <c r="U147" s="538"/>
      <c r="V147" s="538"/>
      <c r="W147" s="538"/>
      <c r="X147" s="538"/>
      <c r="Y147" s="538"/>
      <c r="Z147" s="538"/>
      <c r="AA147" s="538"/>
      <c r="AB147" s="538"/>
      <c r="AC147" s="538"/>
      <c r="AD147" s="538"/>
      <c r="AE147" s="538"/>
      <c r="AF147" s="538"/>
      <c r="AG147" s="538"/>
      <c r="AH147" s="538"/>
      <c r="AI147" s="538"/>
      <c r="AJ147" s="538"/>
      <c r="AK147" s="538"/>
      <c r="AL147" s="538"/>
      <c r="AM147" s="538"/>
      <c r="AN147" s="538"/>
      <c r="AO147" s="538"/>
      <c r="AP147" s="538"/>
      <c r="AQ147" s="538"/>
      <c r="AR147" s="538"/>
      <c r="AS147" s="538"/>
      <c r="AT147" s="538"/>
      <c r="AU147" s="538"/>
      <c r="AV147" s="538"/>
      <c r="AW147" s="538"/>
      <c r="AX147" s="538"/>
      <c r="AY147" s="538"/>
      <c r="AZ147" s="538"/>
      <c r="BA147" s="538"/>
      <c r="BB147" s="538"/>
      <c r="BC147" s="538"/>
      <c r="BD147" s="538"/>
      <c r="BE147" s="538"/>
      <c r="BF147" s="538"/>
      <c r="BG147" s="538"/>
      <c r="BH147" s="538"/>
      <c r="BI147" s="538"/>
    </row>
    <row r="148" spans="21:61">
      <c r="U148" s="538"/>
      <c r="V148" s="538"/>
      <c r="W148" s="538"/>
      <c r="X148" s="538"/>
      <c r="Y148" s="538"/>
      <c r="Z148" s="538"/>
      <c r="AA148" s="538"/>
      <c r="AB148" s="538"/>
      <c r="AC148" s="538"/>
      <c r="AD148" s="538"/>
      <c r="AE148" s="538"/>
      <c r="AF148" s="538"/>
      <c r="AG148" s="538"/>
      <c r="AH148" s="538"/>
      <c r="AI148" s="538"/>
      <c r="AJ148" s="538"/>
      <c r="AK148" s="538"/>
      <c r="AL148" s="538"/>
      <c r="AM148" s="538"/>
      <c r="AN148" s="538"/>
      <c r="AO148" s="538"/>
      <c r="AP148" s="538"/>
      <c r="AQ148" s="538"/>
      <c r="AR148" s="538"/>
      <c r="AS148" s="538"/>
      <c r="AT148" s="538"/>
      <c r="AU148" s="538"/>
      <c r="AV148" s="538"/>
      <c r="AW148" s="538"/>
      <c r="AX148" s="538"/>
      <c r="AY148" s="538"/>
      <c r="AZ148" s="538"/>
      <c r="BA148" s="538"/>
      <c r="BB148" s="538"/>
      <c r="BC148" s="538"/>
      <c r="BD148" s="538"/>
      <c r="BE148" s="538"/>
      <c r="BF148" s="538"/>
      <c r="BG148" s="538"/>
      <c r="BH148" s="538"/>
      <c r="BI148" s="538"/>
    </row>
    <row r="149" spans="21:61">
      <c r="U149" s="538"/>
      <c r="V149" s="538"/>
      <c r="W149" s="538"/>
      <c r="X149" s="538"/>
      <c r="Y149" s="538"/>
      <c r="Z149" s="538"/>
      <c r="AA149" s="538"/>
      <c r="AB149" s="538"/>
      <c r="AC149" s="538"/>
      <c r="AD149" s="538"/>
      <c r="AE149" s="538"/>
      <c r="AF149" s="538"/>
      <c r="AG149" s="538"/>
      <c r="AH149" s="538"/>
      <c r="AI149" s="538"/>
      <c r="AJ149" s="538"/>
      <c r="AK149" s="538"/>
      <c r="AL149" s="538"/>
      <c r="AM149" s="538"/>
      <c r="AN149" s="538"/>
      <c r="AO149" s="538"/>
      <c r="AP149" s="538"/>
      <c r="AQ149" s="538"/>
      <c r="AR149" s="538"/>
      <c r="AS149" s="538"/>
      <c r="AT149" s="538"/>
      <c r="AU149" s="538"/>
      <c r="AV149" s="538"/>
      <c r="AW149" s="538"/>
      <c r="AX149" s="538"/>
      <c r="AY149" s="538"/>
      <c r="AZ149" s="538"/>
      <c r="BA149" s="538"/>
      <c r="BB149" s="538"/>
      <c r="BC149" s="538"/>
      <c r="BD149" s="538"/>
      <c r="BE149" s="538"/>
      <c r="BF149" s="538"/>
      <c r="BG149" s="538"/>
      <c r="BH149" s="538"/>
      <c r="BI149" s="538"/>
    </row>
    <row r="150" spans="21:61">
      <c r="U150" s="538"/>
      <c r="V150" s="538"/>
      <c r="W150" s="538"/>
      <c r="X150" s="538"/>
      <c r="Y150" s="538"/>
      <c r="Z150" s="538"/>
      <c r="AA150" s="538"/>
      <c r="AB150" s="538"/>
      <c r="AC150" s="538"/>
      <c r="AD150" s="538"/>
      <c r="AE150" s="538"/>
      <c r="AF150" s="538"/>
      <c r="AG150" s="538"/>
      <c r="AH150" s="538"/>
      <c r="AI150" s="538"/>
      <c r="AJ150" s="538"/>
      <c r="AK150" s="538"/>
      <c r="AL150" s="538"/>
      <c r="AM150" s="538"/>
      <c r="AN150" s="538"/>
      <c r="AO150" s="538"/>
      <c r="AP150" s="538"/>
      <c r="AQ150" s="538"/>
      <c r="AR150" s="538"/>
      <c r="AS150" s="538"/>
      <c r="AT150" s="538"/>
      <c r="AU150" s="538"/>
      <c r="AV150" s="538"/>
      <c r="AW150" s="538"/>
      <c r="AX150" s="538"/>
      <c r="AY150" s="538"/>
      <c r="AZ150" s="538"/>
      <c r="BA150" s="538"/>
      <c r="BB150" s="538"/>
      <c r="BC150" s="538"/>
      <c r="BD150" s="538"/>
      <c r="BE150" s="538"/>
      <c r="BF150" s="538"/>
      <c r="BG150" s="538"/>
      <c r="BH150" s="538"/>
      <c r="BI150" s="538"/>
    </row>
    <row r="151" spans="21:61">
      <c r="U151" s="538"/>
      <c r="V151" s="538"/>
      <c r="W151" s="538"/>
      <c r="X151" s="538"/>
      <c r="Y151" s="538"/>
      <c r="Z151" s="538"/>
      <c r="AA151" s="538"/>
      <c r="AB151" s="538"/>
      <c r="AC151" s="538"/>
      <c r="AD151" s="538"/>
      <c r="AE151" s="538"/>
      <c r="AF151" s="538"/>
      <c r="AG151" s="538"/>
      <c r="AH151" s="538"/>
      <c r="AI151" s="538"/>
      <c r="AJ151" s="538"/>
      <c r="AK151" s="538"/>
      <c r="AL151" s="538"/>
      <c r="AM151" s="538"/>
      <c r="AN151" s="538"/>
      <c r="AO151" s="538"/>
      <c r="AP151" s="538"/>
      <c r="AQ151" s="538"/>
      <c r="AR151" s="538"/>
      <c r="AS151" s="538"/>
      <c r="AT151" s="538"/>
      <c r="AU151" s="538"/>
      <c r="AV151" s="538"/>
      <c r="AW151" s="538"/>
      <c r="AX151" s="538"/>
      <c r="AY151" s="538"/>
      <c r="AZ151" s="538"/>
      <c r="BA151" s="538"/>
      <c r="BB151" s="538"/>
      <c r="BC151" s="538"/>
      <c r="BD151" s="538"/>
      <c r="BE151" s="538"/>
      <c r="BF151" s="538"/>
      <c r="BG151" s="538"/>
      <c r="BH151" s="538"/>
      <c r="BI151" s="538"/>
    </row>
    <row r="152" spans="21:61">
      <c r="U152" s="538"/>
      <c r="V152" s="538"/>
      <c r="W152" s="538"/>
      <c r="X152" s="538"/>
      <c r="Y152" s="538"/>
      <c r="Z152" s="538"/>
      <c r="AA152" s="538"/>
      <c r="AB152" s="538"/>
      <c r="AC152" s="538"/>
      <c r="AD152" s="538"/>
      <c r="AE152" s="538"/>
      <c r="AF152" s="538"/>
      <c r="AG152" s="538"/>
      <c r="AH152" s="538"/>
      <c r="AI152" s="538"/>
      <c r="AJ152" s="538"/>
      <c r="AK152" s="538"/>
      <c r="AL152" s="538"/>
      <c r="AM152" s="538"/>
      <c r="AN152" s="538"/>
      <c r="AO152" s="538"/>
      <c r="AP152" s="538"/>
      <c r="AQ152" s="538"/>
      <c r="AR152" s="538"/>
      <c r="AS152" s="538"/>
      <c r="AT152" s="538"/>
      <c r="AU152" s="538"/>
      <c r="AV152" s="538"/>
      <c r="AW152" s="538"/>
      <c r="AX152" s="538"/>
      <c r="AY152" s="538"/>
      <c r="AZ152" s="538"/>
      <c r="BA152" s="538"/>
      <c r="BB152" s="538"/>
      <c r="BC152" s="538"/>
      <c r="BD152" s="538"/>
      <c r="BE152" s="538"/>
      <c r="BF152" s="538"/>
      <c r="BG152" s="538"/>
      <c r="BH152" s="538"/>
      <c r="BI152" s="538"/>
    </row>
    <row r="153" spans="21:61">
      <c r="U153" s="538"/>
      <c r="V153" s="538"/>
      <c r="W153" s="538"/>
      <c r="X153" s="538"/>
      <c r="Y153" s="538"/>
      <c r="Z153" s="538"/>
      <c r="AA153" s="538"/>
      <c r="AB153" s="538"/>
      <c r="AC153" s="538"/>
      <c r="AD153" s="538"/>
      <c r="AE153" s="538"/>
      <c r="AF153" s="538"/>
      <c r="AG153" s="538"/>
      <c r="AH153" s="538"/>
      <c r="AI153" s="538"/>
      <c r="AJ153" s="538"/>
      <c r="AK153" s="538"/>
      <c r="AL153" s="538"/>
      <c r="AM153" s="538"/>
      <c r="AN153" s="538"/>
      <c r="AO153" s="538"/>
      <c r="AP153" s="538"/>
      <c r="AQ153" s="538"/>
      <c r="AR153" s="538"/>
      <c r="AS153" s="538"/>
      <c r="AT153" s="538"/>
      <c r="AU153" s="538"/>
      <c r="AV153" s="538"/>
      <c r="AW153" s="538"/>
      <c r="AX153" s="538"/>
      <c r="AY153" s="538"/>
      <c r="AZ153" s="538"/>
      <c r="BA153" s="538"/>
      <c r="BB153" s="538"/>
      <c r="BC153" s="538"/>
      <c r="BD153" s="538"/>
      <c r="BE153" s="538"/>
      <c r="BF153" s="538"/>
      <c r="BG153" s="538"/>
      <c r="BH153" s="538"/>
      <c r="BI153" s="538"/>
    </row>
    <row r="154" spans="21:61">
      <c r="U154" s="538"/>
      <c r="V154" s="538"/>
      <c r="W154" s="538"/>
      <c r="X154" s="538"/>
      <c r="Y154" s="538"/>
      <c r="Z154" s="538"/>
      <c r="AA154" s="538"/>
      <c r="AB154" s="538"/>
      <c r="AC154" s="538"/>
      <c r="AD154" s="538"/>
      <c r="AE154" s="538"/>
      <c r="AF154" s="538"/>
      <c r="AG154" s="538"/>
      <c r="AH154" s="538"/>
      <c r="AI154" s="538"/>
      <c r="AJ154" s="538"/>
      <c r="AK154" s="538"/>
      <c r="AL154" s="538"/>
      <c r="AM154" s="538"/>
      <c r="AN154" s="538"/>
      <c r="AO154" s="538"/>
      <c r="AP154" s="538"/>
      <c r="AQ154" s="538"/>
      <c r="AR154" s="538"/>
      <c r="AS154" s="538"/>
      <c r="AT154" s="538"/>
      <c r="AU154" s="538"/>
      <c r="AV154" s="538"/>
      <c r="AW154" s="538"/>
      <c r="AX154" s="538"/>
      <c r="AY154" s="538"/>
      <c r="AZ154" s="538"/>
      <c r="BA154" s="538"/>
      <c r="BB154" s="538"/>
      <c r="BC154" s="538"/>
      <c r="BD154" s="538"/>
      <c r="BE154" s="538"/>
      <c r="BF154" s="538"/>
      <c r="BG154" s="538"/>
      <c r="BH154" s="538"/>
      <c r="BI154" s="538"/>
    </row>
    <row r="155" spans="21:61">
      <c r="U155" s="538"/>
      <c r="V155" s="538"/>
      <c r="W155" s="538"/>
      <c r="X155" s="538"/>
      <c r="Y155" s="538"/>
      <c r="Z155" s="538"/>
      <c r="AA155" s="538"/>
      <c r="AB155" s="538"/>
      <c r="AC155" s="538"/>
      <c r="AD155" s="538"/>
      <c r="AE155" s="538"/>
      <c r="AF155" s="538"/>
      <c r="AG155" s="538"/>
      <c r="AH155" s="538"/>
      <c r="AI155" s="538"/>
      <c r="AJ155" s="538"/>
      <c r="AK155" s="538"/>
      <c r="AL155" s="538"/>
      <c r="AM155" s="538"/>
      <c r="AN155" s="538"/>
      <c r="AO155" s="538"/>
      <c r="AP155" s="538"/>
      <c r="AQ155" s="538"/>
      <c r="AR155" s="538"/>
      <c r="AS155" s="538"/>
      <c r="AT155" s="538"/>
      <c r="AU155" s="538"/>
      <c r="AV155" s="538"/>
      <c r="AW155" s="538"/>
      <c r="AX155" s="538"/>
      <c r="AY155" s="538"/>
      <c r="AZ155" s="538"/>
      <c r="BA155" s="538"/>
      <c r="BB155" s="538"/>
      <c r="BC155" s="538"/>
      <c r="BD155" s="538"/>
      <c r="BE155" s="538"/>
      <c r="BF155" s="538"/>
      <c r="BG155" s="538"/>
      <c r="BH155" s="538"/>
      <c r="BI155" s="538"/>
    </row>
    <row r="156" spans="21:61">
      <c r="U156" s="538"/>
      <c r="V156" s="538"/>
      <c r="W156" s="538"/>
      <c r="X156" s="538"/>
      <c r="Y156" s="538"/>
      <c r="Z156" s="538"/>
      <c r="AA156" s="538"/>
      <c r="AB156" s="538"/>
      <c r="AC156" s="538"/>
      <c r="AD156" s="538"/>
      <c r="AE156" s="538"/>
      <c r="AF156" s="538"/>
      <c r="AG156" s="538"/>
      <c r="AH156" s="538"/>
      <c r="AI156" s="538"/>
      <c r="AJ156" s="538"/>
      <c r="AK156" s="538"/>
      <c r="AL156" s="538"/>
      <c r="AM156" s="538"/>
      <c r="AN156" s="538"/>
      <c r="AO156" s="538"/>
      <c r="AP156" s="538"/>
      <c r="AQ156" s="538"/>
      <c r="AR156" s="538"/>
      <c r="AS156" s="538"/>
      <c r="AT156" s="538"/>
      <c r="AU156" s="538"/>
      <c r="AV156" s="538"/>
      <c r="AW156" s="538"/>
      <c r="AX156" s="538"/>
      <c r="AY156" s="538"/>
      <c r="AZ156" s="538"/>
      <c r="BA156" s="538"/>
      <c r="BB156" s="538"/>
      <c r="BC156" s="538"/>
      <c r="BD156" s="538"/>
      <c r="BE156" s="538"/>
      <c r="BF156" s="538"/>
      <c r="BG156" s="538"/>
      <c r="BH156" s="538"/>
      <c r="BI156" s="538"/>
    </row>
    <row r="157" spans="21:61">
      <c r="U157" s="538"/>
      <c r="V157" s="538"/>
      <c r="W157" s="538"/>
      <c r="X157" s="538"/>
      <c r="Y157" s="538"/>
      <c r="Z157" s="538"/>
      <c r="AA157" s="538"/>
      <c r="AB157" s="538"/>
      <c r="AC157" s="538"/>
      <c r="AD157" s="538"/>
      <c r="AE157" s="538"/>
      <c r="AF157" s="538"/>
      <c r="AG157" s="538"/>
      <c r="AH157" s="538"/>
      <c r="AI157" s="538"/>
      <c r="AJ157" s="538"/>
      <c r="AK157" s="538"/>
      <c r="AL157" s="538"/>
      <c r="AM157" s="538"/>
      <c r="AN157" s="538"/>
      <c r="AO157" s="538"/>
      <c r="AP157" s="538"/>
      <c r="AQ157" s="538"/>
      <c r="AR157" s="538"/>
      <c r="AS157" s="538"/>
      <c r="AT157" s="538"/>
      <c r="AU157" s="538"/>
      <c r="AV157" s="538"/>
      <c r="AW157" s="538"/>
      <c r="AX157" s="538"/>
      <c r="AY157" s="538"/>
      <c r="AZ157" s="538"/>
      <c r="BA157" s="538"/>
      <c r="BB157" s="538"/>
      <c r="BC157" s="538"/>
      <c r="BD157" s="538"/>
      <c r="BE157" s="538"/>
      <c r="BF157" s="538"/>
      <c r="BG157" s="538"/>
      <c r="BH157" s="538"/>
      <c r="BI157" s="538"/>
    </row>
    <row r="158" spans="21:61">
      <c r="U158" s="538"/>
      <c r="V158" s="538"/>
      <c r="W158" s="538"/>
      <c r="X158" s="538"/>
      <c r="Y158" s="538"/>
      <c r="Z158" s="538"/>
      <c r="AA158" s="538"/>
      <c r="AB158" s="538"/>
      <c r="AC158" s="538"/>
      <c r="AD158" s="538"/>
      <c r="AE158" s="538"/>
      <c r="AF158" s="538"/>
      <c r="AG158" s="538"/>
      <c r="AH158" s="538"/>
      <c r="AI158" s="538"/>
      <c r="AJ158" s="538"/>
      <c r="AK158" s="538"/>
      <c r="AL158" s="538"/>
      <c r="AM158" s="538"/>
      <c r="AN158" s="538"/>
      <c r="AO158" s="538"/>
      <c r="AP158" s="538"/>
      <c r="AQ158" s="538"/>
      <c r="AR158" s="538"/>
      <c r="AS158" s="538"/>
      <c r="AT158" s="538"/>
      <c r="AU158" s="538"/>
      <c r="AV158" s="538"/>
      <c r="AW158" s="538"/>
      <c r="AX158" s="538"/>
      <c r="AY158" s="538"/>
      <c r="AZ158" s="538"/>
      <c r="BA158" s="538"/>
      <c r="BB158" s="538"/>
      <c r="BC158" s="538"/>
      <c r="BD158" s="538"/>
      <c r="BE158" s="538"/>
      <c r="BF158" s="538"/>
      <c r="BG158" s="538"/>
      <c r="BH158" s="538"/>
      <c r="BI158" s="538"/>
    </row>
    <row r="159" spans="21:61">
      <c r="U159" s="538"/>
      <c r="V159" s="538"/>
      <c r="W159" s="538"/>
      <c r="X159" s="538"/>
      <c r="Y159" s="538"/>
      <c r="Z159" s="538"/>
      <c r="AA159" s="538"/>
      <c r="AB159" s="538"/>
      <c r="AC159" s="538"/>
      <c r="AD159" s="538"/>
      <c r="AE159" s="538"/>
      <c r="AF159" s="538"/>
      <c r="AG159" s="538"/>
      <c r="AH159" s="538"/>
      <c r="AI159" s="538"/>
      <c r="AJ159" s="538"/>
      <c r="AK159" s="538"/>
      <c r="AL159" s="538"/>
      <c r="AM159" s="538"/>
      <c r="AN159" s="538"/>
      <c r="AO159" s="538"/>
      <c r="AP159" s="538"/>
      <c r="AQ159" s="538"/>
      <c r="AR159" s="538"/>
      <c r="AS159" s="538"/>
      <c r="AT159" s="538"/>
      <c r="AU159" s="538"/>
      <c r="AV159" s="538"/>
      <c r="AW159" s="538"/>
      <c r="AX159" s="538"/>
      <c r="AY159" s="538"/>
      <c r="AZ159" s="538"/>
      <c r="BA159" s="538"/>
      <c r="BB159" s="538"/>
      <c r="BC159" s="538"/>
      <c r="BD159" s="538"/>
      <c r="BE159" s="538"/>
      <c r="BF159" s="538"/>
      <c r="BG159" s="538"/>
      <c r="BH159" s="538"/>
      <c r="BI159" s="538"/>
    </row>
    <row r="160" spans="21:61">
      <c r="U160" s="538"/>
      <c r="V160" s="538"/>
      <c r="W160" s="538"/>
      <c r="X160" s="538"/>
      <c r="Y160" s="538"/>
      <c r="Z160" s="538"/>
      <c r="AA160" s="538"/>
      <c r="AB160" s="538"/>
      <c r="AC160" s="538"/>
      <c r="AD160" s="538"/>
      <c r="AE160" s="538"/>
      <c r="AF160" s="538"/>
      <c r="AG160" s="538"/>
      <c r="AH160" s="538"/>
      <c r="AI160" s="538"/>
      <c r="AJ160" s="538"/>
      <c r="AK160" s="538"/>
      <c r="AL160" s="538"/>
      <c r="AM160" s="538"/>
      <c r="AN160" s="538"/>
      <c r="AO160" s="538"/>
      <c r="AP160" s="538"/>
      <c r="AQ160" s="538"/>
      <c r="AR160" s="538"/>
      <c r="AS160" s="538"/>
      <c r="AT160" s="538"/>
      <c r="AU160" s="538"/>
      <c r="AV160" s="538"/>
      <c r="AW160" s="538"/>
      <c r="AX160" s="538"/>
      <c r="AY160" s="538"/>
      <c r="AZ160" s="538"/>
      <c r="BA160" s="538"/>
      <c r="BB160" s="538"/>
      <c r="BC160" s="538"/>
      <c r="BD160" s="538"/>
      <c r="BE160" s="538"/>
      <c r="BF160" s="538"/>
      <c r="BG160" s="538"/>
      <c r="BH160" s="538"/>
      <c r="BI160" s="538"/>
    </row>
    <row r="161" spans="21:61">
      <c r="U161" s="538"/>
      <c r="V161" s="538"/>
      <c r="W161" s="538"/>
      <c r="X161" s="538"/>
      <c r="Y161" s="538"/>
      <c r="Z161" s="538"/>
      <c r="AA161" s="538"/>
      <c r="AB161" s="538"/>
      <c r="AC161" s="538"/>
      <c r="AD161" s="538"/>
      <c r="AE161" s="538"/>
      <c r="AF161" s="538"/>
      <c r="AG161" s="538"/>
      <c r="AH161" s="538"/>
      <c r="AI161" s="538"/>
      <c r="AJ161" s="538"/>
      <c r="AK161" s="538"/>
      <c r="AL161" s="538"/>
      <c r="AM161" s="538"/>
      <c r="AN161" s="538"/>
      <c r="AO161" s="538"/>
      <c r="AP161" s="538"/>
      <c r="AQ161" s="538"/>
      <c r="AR161" s="538"/>
      <c r="AS161" s="538"/>
      <c r="AT161" s="538"/>
      <c r="AU161" s="538"/>
      <c r="AV161" s="538"/>
      <c r="AW161" s="538"/>
      <c r="AX161" s="538"/>
      <c r="AY161" s="538"/>
      <c r="AZ161" s="538"/>
      <c r="BA161" s="538"/>
      <c r="BB161" s="538"/>
      <c r="BC161" s="538"/>
      <c r="BD161" s="538"/>
      <c r="BE161" s="538"/>
      <c r="BF161" s="538"/>
      <c r="BG161" s="538"/>
      <c r="BH161" s="538"/>
      <c r="BI161" s="538"/>
    </row>
    <row r="162" spans="21:61">
      <c r="U162" s="538"/>
      <c r="V162" s="538"/>
      <c r="W162" s="538"/>
      <c r="X162" s="538"/>
      <c r="Y162" s="538"/>
      <c r="Z162" s="538"/>
      <c r="AA162" s="538"/>
      <c r="AB162" s="538"/>
      <c r="AC162" s="538"/>
      <c r="AD162" s="538"/>
      <c r="AE162" s="538"/>
      <c r="AF162" s="538"/>
      <c r="AG162" s="538"/>
      <c r="AH162" s="538"/>
      <c r="AI162" s="538"/>
      <c r="AJ162" s="538"/>
      <c r="AK162" s="538"/>
      <c r="AL162" s="538"/>
      <c r="AM162" s="538"/>
      <c r="AN162" s="538"/>
      <c r="AO162" s="538"/>
      <c r="AP162" s="538"/>
      <c r="AQ162" s="538"/>
      <c r="AR162" s="538"/>
      <c r="AS162" s="538"/>
      <c r="AT162" s="538"/>
      <c r="AU162" s="538"/>
      <c r="AV162" s="538"/>
      <c r="AW162" s="538"/>
      <c r="AX162" s="538"/>
      <c r="AY162" s="538"/>
      <c r="AZ162" s="538"/>
      <c r="BA162" s="538"/>
      <c r="BB162" s="538"/>
      <c r="BC162" s="538"/>
      <c r="BD162" s="538"/>
      <c r="BE162" s="538"/>
      <c r="BF162" s="538"/>
      <c r="BG162" s="538"/>
      <c r="BH162" s="538"/>
      <c r="BI162" s="538"/>
    </row>
    <row r="163" spans="21:61">
      <c r="U163" s="538"/>
      <c r="V163" s="538"/>
      <c r="W163" s="538"/>
      <c r="X163" s="538"/>
      <c r="Y163" s="538"/>
      <c r="Z163" s="538"/>
      <c r="AA163" s="538"/>
      <c r="AB163" s="538"/>
      <c r="AC163" s="538"/>
      <c r="AD163" s="538"/>
      <c r="AE163" s="538"/>
      <c r="AF163" s="538"/>
      <c r="AG163" s="538"/>
      <c r="AH163" s="538"/>
      <c r="AI163" s="538"/>
      <c r="AJ163" s="538"/>
      <c r="AK163" s="538"/>
      <c r="AL163" s="538"/>
      <c r="AM163" s="538"/>
      <c r="AN163" s="538"/>
      <c r="AO163" s="538"/>
      <c r="AP163" s="538"/>
      <c r="AQ163" s="538"/>
      <c r="AR163" s="538"/>
      <c r="AS163" s="538"/>
      <c r="AT163" s="538"/>
      <c r="AU163" s="538"/>
      <c r="AV163" s="538"/>
      <c r="AW163" s="538"/>
      <c r="AX163" s="538"/>
      <c r="AY163" s="538"/>
      <c r="AZ163" s="538"/>
      <c r="BA163" s="538"/>
      <c r="BB163" s="538"/>
      <c r="BC163" s="538"/>
      <c r="BD163" s="538"/>
      <c r="BE163" s="538"/>
      <c r="BF163" s="538"/>
      <c r="BG163" s="538"/>
      <c r="BH163" s="538"/>
      <c r="BI163" s="538"/>
    </row>
    <row r="164" spans="21:61">
      <c r="U164" s="538"/>
      <c r="V164" s="538"/>
      <c r="W164" s="538"/>
      <c r="X164" s="538"/>
      <c r="Y164" s="538"/>
      <c r="Z164" s="538"/>
      <c r="AA164" s="538"/>
      <c r="AB164" s="538"/>
      <c r="AC164" s="538"/>
      <c r="AD164" s="538"/>
      <c r="AE164" s="538"/>
      <c r="AF164" s="538"/>
      <c r="AG164" s="538"/>
      <c r="AH164" s="538"/>
      <c r="AI164" s="538"/>
      <c r="AJ164" s="538"/>
      <c r="AK164" s="538"/>
      <c r="AL164" s="538"/>
      <c r="AM164" s="538"/>
      <c r="AN164" s="538"/>
      <c r="AO164" s="538"/>
      <c r="AP164" s="538"/>
      <c r="AQ164" s="538"/>
      <c r="AR164" s="538"/>
      <c r="AS164" s="538"/>
      <c r="AT164" s="538"/>
      <c r="AU164" s="538"/>
      <c r="AV164" s="538"/>
      <c r="AW164" s="538"/>
      <c r="AX164" s="538"/>
      <c r="AY164" s="538"/>
      <c r="AZ164" s="538"/>
      <c r="BA164" s="538"/>
      <c r="BB164" s="538"/>
      <c r="BC164" s="538"/>
      <c r="BD164" s="538"/>
      <c r="BE164" s="538"/>
      <c r="BF164" s="538"/>
      <c r="BG164" s="538"/>
      <c r="BH164" s="538"/>
      <c r="BI164" s="538"/>
    </row>
    <row r="165" spans="21:61">
      <c r="U165" s="538"/>
      <c r="V165" s="538"/>
      <c r="W165" s="538"/>
      <c r="X165" s="538"/>
      <c r="Y165" s="538"/>
      <c r="Z165" s="538"/>
      <c r="AA165" s="538"/>
      <c r="AB165" s="538"/>
      <c r="AC165" s="538"/>
      <c r="AD165" s="538"/>
      <c r="AE165" s="538"/>
      <c r="AF165" s="538"/>
      <c r="AG165" s="538"/>
      <c r="AH165" s="538"/>
      <c r="AI165" s="538"/>
      <c r="AJ165" s="538"/>
      <c r="AK165" s="538"/>
      <c r="AL165" s="538"/>
      <c r="AM165" s="538"/>
      <c r="AN165" s="538"/>
      <c r="AO165" s="538"/>
      <c r="AP165" s="538"/>
      <c r="AQ165" s="538"/>
      <c r="AR165" s="538"/>
      <c r="AS165" s="538"/>
      <c r="AT165" s="538"/>
      <c r="AU165" s="538"/>
      <c r="AV165" s="538"/>
      <c r="AW165" s="538"/>
      <c r="AX165" s="538"/>
      <c r="AY165" s="538"/>
      <c r="AZ165" s="538"/>
      <c r="BA165" s="538"/>
      <c r="BB165" s="538"/>
      <c r="BC165" s="538"/>
      <c r="BD165" s="538"/>
      <c r="BE165" s="538"/>
      <c r="BF165" s="538"/>
      <c r="BG165" s="538"/>
      <c r="BH165" s="538"/>
      <c r="BI165" s="538"/>
    </row>
    <row r="166" spans="21:61">
      <c r="U166" s="538"/>
      <c r="V166" s="538"/>
      <c r="W166" s="538"/>
      <c r="X166" s="538"/>
      <c r="Y166" s="538"/>
      <c r="Z166" s="538"/>
      <c r="AA166" s="538"/>
      <c r="AB166" s="538"/>
      <c r="AC166" s="538"/>
      <c r="AD166" s="538"/>
      <c r="AE166" s="538"/>
      <c r="AF166" s="538"/>
      <c r="AG166" s="538"/>
      <c r="AH166" s="538"/>
      <c r="AI166" s="538"/>
      <c r="AJ166" s="538"/>
      <c r="AK166" s="538"/>
      <c r="AL166" s="538"/>
      <c r="AM166" s="538"/>
      <c r="AN166" s="538"/>
      <c r="AO166" s="538"/>
      <c r="AP166" s="538"/>
      <c r="AQ166" s="538"/>
      <c r="AR166" s="538"/>
      <c r="AS166" s="538"/>
      <c r="AT166" s="538"/>
      <c r="AU166" s="538"/>
      <c r="AV166" s="538"/>
      <c r="AW166" s="538"/>
      <c r="AX166" s="538"/>
      <c r="AY166" s="538"/>
      <c r="AZ166" s="538"/>
      <c r="BA166" s="538"/>
      <c r="BB166" s="538"/>
      <c r="BC166" s="538"/>
      <c r="BD166" s="538"/>
      <c r="BE166" s="538"/>
      <c r="BF166" s="538"/>
      <c r="BG166" s="538"/>
      <c r="BH166" s="538"/>
      <c r="BI166" s="538"/>
    </row>
    <row r="167" spans="21:61">
      <c r="U167" s="538"/>
      <c r="V167" s="538"/>
      <c r="W167" s="538"/>
      <c r="X167" s="538"/>
      <c r="Y167" s="538"/>
      <c r="Z167" s="538"/>
      <c r="AA167" s="538"/>
      <c r="AB167" s="538"/>
      <c r="AC167" s="538"/>
      <c r="AD167" s="538"/>
      <c r="AE167" s="538"/>
      <c r="AF167" s="538"/>
      <c r="AG167" s="538"/>
      <c r="AH167" s="538"/>
      <c r="AI167" s="538"/>
      <c r="AJ167" s="538"/>
      <c r="AK167" s="538"/>
      <c r="AL167" s="538"/>
      <c r="AM167" s="538"/>
      <c r="AN167" s="538"/>
      <c r="AO167" s="538"/>
      <c r="AP167" s="538"/>
      <c r="AQ167" s="538"/>
      <c r="AR167" s="538"/>
      <c r="AS167" s="538"/>
      <c r="AT167" s="538"/>
      <c r="AU167" s="538"/>
      <c r="AV167" s="538"/>
      <c r="AW167" s="538"/>
      <c r="AX167" s="538"/>
      <c r="AY167" s="538"/>
      <c r="AZ167" s="538"/>
      <c r="BA167" s="538"/>
      <c r="BB167" s="538"/>
      <c r="BC167" s="538"/>
      <c r="BD167" s="538"/>
      <c r="BE167" s="538"/>
      <c r="BF167" s="538"/>
      <c r="BG167" s="538"/>
      <c r="BH167" s="538"/>
      <c r="BI167" s="538"/>
    </row>
    <row r="168" spans="21:61">
      <c r="U168" s="538"/>
      <c r="V168" s="538"/>
      <c r="W168" s="538"/>
      <c r="X168" s="538"/>
      <c r="Y168" s="538"/>
      <c r="Z168" s="538"/>
      <c r="AA168" s="538"/>
      <c r="AB168" s="538"/>
      <c r="AC168" s="538"/>
      <c r="AD168" s="538"/>
      <c r="AE168" s="538"/>
      <c r="AF168" s="538"/>
      <c r="AG168" s="538"/>
      <c r="AH168" s="538"/>
      <c r="AI168" s="538"/>
      <c r="AJ168" s="538"/>
      <c r="AK168" s="538"/>
      <c r="AL168" s="538"/>
      <c r="AM168" s="538"/>
      <c r="AN168" s="538"/>
      <c r="AO168" s="538"/>
      <c r="AP168" s="538"/>
      <c r="AQ168" s="538"/>
      <c r="AR168" s="538"/>
      <c r="AS168" s="538"/>
      <c r="AT168" s="538"/>
      <c r="AU168" s="538"/>
      <c r="AV168" s="538"/>
      <c r="AW168" s="538"/>
      <c r="AX168" s="538"/>
      <c r="AY168" s="538"/>
      <c r="AZ168" s="538"/>
      <c r="BA168" s="538"/>
      <c r="BB168" s="538"/>
      <c r="BC168" s="538"/>
      <c r="BD168" s="538"/>
      <c r="BE168" s="538"/>
      <c r="BF168" s="538"/>
      <c r="BG168" s="538"/>
      <c r="BH168" s="538"/>
      <c r="BI168" s="538"/>
    </row>
    <row r="169" spans="21:61">
      <c r="U169" s="538"/>
      <c r="V169" s="538"/>
      <c r="W169" s="538"/>
      <c r="X169" s="538"/>
      <c r="Y169" s="538"/>
      <c r="Z169" s="538"/>
      <c r="AA169" s="538"/>
      <c r="AB169" s="538"/>
      <c r="AC169" s="538"/>
      <c r="AD169" s="538"/>
      <c r="AE169" s="538"/>
      <c r="AF169" s="538"/>
      <c r="AG169" s="538"/>
      <c r="AH169" s="538"/>
      <c r="AI169" s="538"/>
      <c r="AJ169" s="538"/>
      <c r="AK169" s="538"/>
      <c r="AL169" s="538"/>
      <c r="AM169" s="538"/>
      <c r="AN169" s="538"/>
      <c r="AO169" s="538"/>
      <c r="AP169" s="538"/>
      <c r="AQ169" s="538"/>
      <c r="AR169" s="538"/>
      <c r="AS169" s="538"/>
      <c r="AT169" s="538"/>
      <c r="AU169" s="538"/>
      <c r="AV169" s="538"/>
      <c r="AW169" s="538"/>
      <c r="AX169" s="538"/>
      <c r="AY169" s="538"/>
      <c r="AZ169" s="538"/>
      <c r="BA169" s="538"/>
      <c r="BB169" s="538"/>
      <c r="BC169" s="538"/>
      <c r="BD169" s="538"/>
      <c r="BE169" s="538"/>
      <c r="BF169" s="538"/>
      <c r="BG169" s="538"/>
      <c r="BH169" s="538"/>
      <c r="BI169" s="538"/>
    </row>
    <row r="170" spans="21:61">
      <c r="U170" s="538"/>
      <c r="V170" s="538"/>
      <c r="W170" s="538"/>
      <c r="X170" s="538"/>
      <c r="Y170" s="538"/>
      <c r="Z170" s="538"/>
      <c r="AA170" s="538"/>
      <c r="AB170" s="538"/>
      <c r="AC170" s="538"/>
      <c r="AD170" s="538"/>
      <c r="AE170" s="538"/>
      <c r="AF170" s="538"/>
      <c r="AG170" s="538"/>
      <c r="AH170" s="538"/>
      <c r="AI170" s="538"/>
      <c r="AJ170" s="538"/>
      <c r="AK170" s="538"/>
      <c r="AL170" s="538"/>
      <c r="AM170" s="538"/>
      <c r="AN170" s="538"/>
      <c r="AO170" s="538"/>
      <c r="AP170" s="538"/>
      <c r="AQ170" s="538"/>
      <c r="AR170" s="538"/>
      <c r="AS170" s="538"/>
      <c r="AT170" s="538"/>
      <c r="AU170" s="538"/>
      <c r="AV170" s="538"/>
      <c r="AW170" s="538"/>
      <c r="AX170" s="538"/>
      <c r="AY170" s="538"/>
      <c r="AZ170" s="538"/>
      <c r="BA170" s="538"/>
      <c r="BB170" s="538"/>
      <c r="BC170" s="538"/>
      <c r="BD170" s="538"/>
      <c r="BE170" s="538"/>
      <c r="BF170" s="538"/>
      <c r="BG170" s="538"/>
      <c r="BH170" s="538"/>
      <c r="BI170" s="538"/>
    </row>
    <row r="171" spans="21:61">
      <c r="U171" s="538"/>
      <c r="V171" s="538"/>
      <c r="W171" s="538"/>
      <c r="X171" s="538"/>
      <c r="Y171" s="538"/>
      <c r="Z171" s="538"/>
      <c r="AA171" s="538"/>
      <c r="AB171" s="538"/>
      <c r="AC171" s="538"/>
      <c r="AD171" s="538"/>
      <c r="AE171" s="538"/>
      <c r="AF171" s="538"/>
      <c r="AG171" s="538"/>
      <c r="AH171" s="538"/>
      <c r="AI171" s="538"/>
      <c r="AJ171" s="538"/>
      <c r="AK171" s="538"/>
      <c r="AL171" s="538"/>
      <c r="AM171" s="538"/>
      <c r="AN171" s="538"/>
      <c r="AO171" s="538"/>
      <c r="AP171" s="538"/>
      <c r="AQ171" s="538"/>
      <c r="AR171" s="538"/>
      <c r="AS171" s="538"/>
      <c r="AT171" s="538"/>
      <c r="AU171" s="538"/>
      <c r="AV171" s="538"/>
      <c r="AW171" s="538"/>
      <c r="AX171" s="538"/>
      <c r="AY171" s="538"/>
      <c r="AZ171" s="538"/>
      <c r="BA171" s="538"/>
      <c r="BB171" s="538"/>
      <c r="BC171" s="538"/>
      <c r="BD171" s="538"/>
      <c r="BE171" s="538"/>
      <c r="BF171" s="538"/>
      <c r="BG171" s="538"/>
      <c r="BH171" s="538"/>
      <c r="BI171" s="538"/>
    </row>
    <row r="172" spans="21:61">
      <c r="U172" s="538"/>
      <c r="V172" s="538"/>
      <c r="W172" s="538"/>
      <c r="X172" s="538"/>
      <c r="Y172" s="538"/>
      <c r="Z172" s="538"/>
      <c r="AA172" s="538"/>
      <c r="AB172" s="538"/>
      <c r="AC172" s="538"/>
      <c r="AD172" s="538"/>
      <c r="AE172" s="538"/>
      <c r="AF172" s="538"/>
      <c r="AG172" s="538"/>
      <c r="AH172" s="538"/>
      <c r="AI172" s="538"/>
      <c r="AJ172" s="538"/>
      <c r="AK172" s="538"/>
      <c r="AL172" s="538"/>
      <c r="AM172" s="538"/>
      <c r="AN172" s="538"/>
      <c r="AO172" s="538"/>
      <c r="AP172" s="538"/>
      <c r="AQ172" s="538"/>
      <c r="AR172" s="538"/>
      <c r="AS172" s="538"/>
      <c r="AT172" s="538"/>
      <c r="AU172" s="538"/>
      <c r="AV172" s="538"/>
      <c r="AW172" s="538"/>
      <c r="AX172" s="538"/>
      <c r="AY172" s="538"/>
      <c r="AZ172" s="538"/>
      <c r="BA172" s="538"/>
      <c r="BB172" s="538"/>
      <c r="BC172" s="538"/>
      <c r="BD172" s="538"/>
      <c r="BE172" s="538"/>
      <c r="BF172" s="538"/>
      <c r="BG172" s="538"/>
      <c r="BH172" s="538"/>
      <c r="BI172" s="538"/>
    </row>
    <row r="173" spans="21:61">
      <c r="U173" s="538"/>
      <c r="V173" s="538"/>
      <c r="W173" s="538"/>
      <c r="X173" s="538"/>
      <c r="Y173" s="538"/>
      <c r="Z173" s="538"/>
      <c r="AA173" s="538"/>
      <c r="AB173" s="538"/>
      <c r="AC173" s="538"/>
      <c r="AD173" s="538"/>
      <c r="AE173" s="538"/>
      <c r="AF173" s="538"/>
      <c r="AG173" s="538"/>
      <c r="AH173" s="538"/>
      <c r="AI173" s="538"/>
      <c r="AJ173" s="538"/>
      <c r="AK173" s="538"/>
      <c r="AL173" s="538"/>
      <c r="AM173" s="538"/>
      <c r="AN173" s="538"/>
      <c r="AO173" s="538"/>
      <c r="AP173" s="538"/>
      <c r="AQ173" s="538"/>
      <c r="AR173" s="538"/>
      <c r="AS173" s="538"/>
      <c r="AT173" s="538"/>
      <c r="AU173" s="538"/>
      <c r="AV173" s="538"/>
      <c r="AW173" s="538"/>
      <c r="AX173" s="538"/>
      <c r="AY173" s="538"/>
      <c r="AZ173" s="538"/>
      <c r="BA173" s="538"/>
      <c r="BB173" s="538"/>
      <c r="BC173" s="538"/>
      <c r="BD173" s="538"/>
      <c r="BE173" s="538"/>
      <c r="BF173" s="538"/>
      <c r="BG173" s="538"/>
      <c r="BH173" s="538"/>
      <c r="BI173" s="538"/>
    </row>
    <row r="174" spans="21:61">
      <c r="U174" s="538"/>
      <c r="V174" s="538"/>
      <c r="W174" s="538"/>
      <c r="X174" s="538"/>
      <c r="Y174" s="538"/>
      <c r="Z174" s="538"/>
      <c r="AA174" s="538"/>
      <c r="AB174" s="538"/>
      <c r="AC174" s="538"/>
      <c r="AD174" s="538"/>
      <c r="AE174" s="538"/>
      <c r="AF174" s="538"/>
      <c r="AG174" s="538"/>
      <c r="AH174" s="538"/>
      <c r="AI174" s="538"/>
      <c r="AJ174" s="538"/>
      <c r="AK174" s="538"/>
      <c r="AL174" s="538"/>
      <c r="AM174" s="538"/>
      <c r="AN174" s="538"/>
      <c r="AO174" s="538"/>
      <c r="AP174" s="538"/>
      <c r="AQ174" s="538"/>
      <c r="AR174" s="538"/>
      <c r="AS174" s="538"/>
      <c r="AT174" s="538"/>
      <c r="AU174" s="538"/>
      <c r="AV174" s="538"/>
      <c r="AW174" s="538"/>
      <c r="AX174" s="538"/>
      <c r="AY174" s="538"/>
      <c r="AZ174" s="538"/>
      <c r="BA174" s="538"/>
      <c r="BB174" s="538"/>
      <c r="BC174" s="538"/>
      <c r="BD174" s="538"/>
      <c r="BE174" s="538"/>
      <c r="BF174" s="538"/>
      <c r="BG174" s="538"/>
      <c r="BH174" s="538"/>
      <c r="BI174" s="538"/>
    </row>
    <row r="175" spans="21:61">
      <c r="U175" s="538"/>
      <c r="V175" s="538"/>
      <c r="W175" s="538"/>
      <c r="X175" s="538"/>
      <c r="Y175" s="538"/>
      <c r="Z175" s="538"/>
      <c r="AA175" s="538"/>
      <c r="AB175" s="538"/>
      <c r="AC175" s="538"/>
      <c r="AD175" s="538"/>
      <c r="AE175" s="538"/>
      <c r="AF175" s="538"/>
      <c r="AG175" s="538"/>
      <c r="AH175" s="538"/>
      <c r="AI175" s="538"/>
      <c r="AJ175" s="538"/>
      <c r="AK175" s="538"/>
      <c r="AL175" s="538"/>
      <c r="AM175" s="538"/>
      <c r="AN175" s="538"/>
      <c r="AO175" s="538"/>
      <c r="AP175" s="538"/>
      <c r="AQ175" s="538"/>
      <c r="AR175" s="538"/>
      <c r="AS175" s="538"/>
      <c r="AT175" s="538"/>
      <c r="AU175" s="538"/>
      <c r="AV175" s="538"/>
      <c r="AW175" s="538"/>
      <c r="AX175" s="538"/>
      <c r="AY175" s="538"/>
      <c r="AZ175" s="538"/>
      <c r="BA175" s="538"/>
      <c r="BB175" s="538"/>
      <c r="BC175" s="538"/>
      <c r="BD175" s="538"/>
      <c r="BE175" s="538"/>
      <c r="BF175" s="538"/>
      <c r="BG175" s="538"/>
      <c r="BH175" s="538"/>
      <c r="BI175" s="538"/>
    </row>
    <row r="176" spans="21:61">
      <c r="U176" s="538"/>
      <c r="V176" s="538"/>
      <c r="W176" s="538"/>
      <c r="X176" s="538"/>
      <c r="Y176" s="538"/>
      <c r="Z176" s="538"/>
      <c r="AA176" s="538"/>
      <c r="AB176" s="538"/>
      <c r="AC176" s="538"/>
      <c r="AD176" s="538"/>
      <c r="AE176" s="538"/>
      <c r="AF176" s="538"/>
      <c r="AG176" s="538"/>
      <c r="AH176" s="538"/>
      <c r="AI176" s="538"/>
      <c r="AJ176" s="538"/>
      <c r="AK176" s="538"/>
      <c r="AL176" s="538"/>
      <c r="AM176" s="538"/>
      <c r="AN176" s="538"/>
      <c r="AO176" s="538"/>
      <c r="AP176" s="538"/>
      <c r="AQ176" s="538"/>
      <c r="AR176" s="538"/>
      <c r="AS176" s="538"/>
      <c r="AT176" s="538"/>
      <c r="AU176" s="538"/>
      <c r="AV176" s="538"/>
      <c r="AW176" s="538"/>
      <c r="AX176" s="538"/>
      <c r="AY176" s="538"/>
      <c r="AZ176" s="538"/>
      <c r="BA176" s="538"/>
      <c r="BB176" s="538"/>
      <c r="BC176" s="538"/>
      <c r="BD176" s="538"/>
      <c r="BE176" s="538"/>
      <c r="BF176" s="538"/>
      <c r="BG176" s="538"/>
      <c r="BH176" s="538"/>
      <c r="BI176" s="538"/>
    </row>
    <row r="177" spans="21:61">
      <c r="U177" s="538"/>
      <c r="V177" s="538"/>
      <c r="W177" s="538"/>
      <c r="X177" s="538"/>
      <c r="Y177" s="538"/>
      <c r="Z177" s="538"/>
      <c r="AA177" s="538"/>
      <c r="AB177" s="538"/>
      <c r="AC177" s="538"/>
      <c r="AD177" s="538"/>
      <c r="AE177" s="538"/>
      <c r="AF177" s="538"/>
      <c r="AG177" s="538"/>
      <c r="AH177" s="538"/>
      <c r="AI177" s="538"/>
      <c r="AJ177" s="538"/>
      <c r="AK177" s="538"/>
      <c r="AL177" s="538"/>
      <c r="AM177" s="538"/>
      <c r="AN177" s="538"/>
      <c r="AO177" s="538"/>
      <c r="AP177" s="538"/>
      <c r="AQ177" s="538"/>
      <c r="AR177" s="538"/>
      <c r="AS177" s="538"/>
      <c r="AT177" s="538"/>
      <c r="AU177" s="538"/>
      <c r="AV177" s="538"/>
      <c r="AW177" s="538"/>
      <c r="AX177" s="538"/>
      <c r="AY177" s="538"/>
      <c r="AZ177" s="538"/>
      <c r="BA177" s="538"/>
      <c r="BB177" s="538"/>
      <c r="BC177" s="538"/>
      <c r="BD177" s="538"/>
      <c r="BE177" s="538"/>
      <c r="BF177" s="538"/>
      <c r="BG177" s="538"/>
      <c r="BH177" s="538"/>
      <c r="BI177" s="538"/>
    </row>
    <row r="178" spans="21:61">
      <c r="U178" s="538"/>
      <c r="V178" s="538"/>
      <c r="W178" s="538"/>
      <c r="X178" s="538"/>
      <c r="Y178" s="538"/>
      <c r="Z178" s="538"/>
      <c r="AA178" s="538"/>
      <c r="AB178" s="538"/>
      <c r="AC178" s="538"/>
      <c r="AD178" s="538"/>
      <c r="AE178" s="538"/>
      <c r="AF178" s="538"/>
      <c r="AG178" s="538"/>
      <c r="AH178" s="538"/>
      <c r="AI178" s="538"/>
      <c r="AJ178" s="538"/>
      <c r="AK178" s="538"/>
      <c r="AL178" s="538"/>
      <c r="AM178" s="538"/>
      <c r="AN178" s="538"/>
      <c r="AO178" s="538"/>
      <c r="AP178" s="538"/>
      <c r="AQ178" s="538"/>
      <c r="AR178" s="538"/>
      <c r="AS178" s="538"/>
      <c r="AT178" s="538"/>
      <c r="AU178" s="538"/>
      <c r="AV178" s="538"/>
      <c r="AW178" s="538"/>
      <c r="AX178" s="538"/>
      <c r="AY178" s="538"/>
      <c r="AZ178" s="538"/>
      <c r="BA178" s="538"/>
      <c r="BB178" s="538"/>
      <c r="BC178" s="538"/>
      <c r="BD178" s="538"/>
      <c r="BE178" s="538"/>
      <c r="BF178" s="538"/>
      <c r="BG178" s="538"/>
      <c r="BH178" s="538"/>
      <c r="BI178" s="538"/>
    </row>
    <row r="179" spans="21:61">
      <c r="U179" s="538"/>
      <c r="V179" s="538"/>
      <c r="W179" s="538"/>
      <c r="X179" s="538"/>
      <c r="Y179" s="538"/>
      <c r="Z179" s="538"/>
      <c r="AA179" s="538"/>
      <c r="AB179" s="538"/>
      <c r="AC179" s="538"/>
      <c r="AD179" s="538"/>
      <c r="AE179" s="538"/>
      <c r="AF179" s="538"/>
      <c r="AG179" s="538"/>
      <c r="AH179" s="538"/>
      <c r="AI179" s="538"/>
      <c r="AJ179" s="538"/>
      <c r="AK179" s="538"/>
      <c r="AL179" s="538"/>
      <c r="AM179" s="538"/>
      <c r="AN179" s="538"/>
      <c r="AO179" s="538"/>
      <c r="AP179" s="538"/>
      <c r="AQ179" s="538"/>
      <c r="AR179" s="538"/>
      <c r="AS179" s="538"/>
      <c r="AT179" s="538"/>
      <c r="AU179" s="538"/>
      <c r="AV179" s="538"/>
      <c r="AW179" s="538"/>
      <c r="AX179" s="538"/>
      <c r="AY179" s="538"/>
      <c r="AZ179" s="538"/>
      <c r="BA179" s="538"/>
      <c r="BB179" s="538"/>
      <c r="BC179" s="538"/>
      <c r="BD179" s="538"/>
      <c r="BE179" s="538"/>
      <c r="BF179" s="538"/>
      <c r="BG179" s="538"/>
      <c r="BH179" s="538"/>
      <c r="BI179" s="538"/>
    </row>
    <row r="180" spans="21:61">
      <c r="U180" s="538"/>
      <c r="V180" s="538"/>
      <c r="W180" s="538"/>
      <c r="X180" s="538"/>
      <c r="Y180" s="538"/>
      <c r="Z180" s="538"/>
      <c r="AA180" s="538"/>
      <c r="AB180" s="538"/>
      <c r="AC180" s="538"/>
      <c r="AD180" s="538"/>
      <c r="AE180" s="538"/>
      <c r="AF180" s="538"/>
      <c r="AG180" s="538"/>
      <c r="AH180" s="538"/>
      <c r="AI180" s="538"/>
      <c r="AJ180" s="538"/>
      <c r="AK180" s="538"/>
      <c r="AL180" s="538"/>
      <c r="AM180" s="538"/>
      <c r="AN180" s="538"/>
      <c r="AO180" s="538"/>
      <c r="AP180" s="538"/>
      <c r="AQ180" s="538"/>
      <c r="AR180" s="538"/>
      <c r="AS180" s="538"/>
      <c r="AT180" s="538"/>
      <c r="AU180" s="538"/>
      <c r="AV180" s="538"/>
      <c r="AW180" s="538"/>
      <c r="AX180" s="538"/>
      <c r="AY180" s="538"/>
      <c r="AZ180" s="538"/>
      <c r="BA180" s="538"/>
      <c r="BB180" s="538"/>
      <c r="BC180" s="538"/>
      <c r="BD180" s="538"/>
      <c r="BE180" s="538"/>
      <c r="BF180" s="538"/>
      <c r="BG180" s="538"/>
      <c r="BH180" s="538"/>
      <c r="BI180" s="538"/>
    </row>
    <row r="181" spans="21:61">
      <c r="U181" s="538"/>
      <c r="V181" s="538"/>
      <c r="W181" s="538"/>
      <c r="X181" s="538"/>
      <c r="Y181" s="538"/>
      <c r="Z181" s="538"/>
      <c r="AA181" s="538"/>
      <c r="AB181" s="538"/>
      <c r="AC181" s="538"/>
      <c r="AD181" s="538"/>
      <c r="AE181" s="538"/>
      <c r="AF181" s="538"/>
      <c r="AG181" s="538"/>
      <c r="AH181" s="538"/>
      <c r="AI181" s="538"/>
      <c r="AJ181" s="538"/>
      <c r="AK181" s="538"/>
      <c r="AL181" s="538"/>
      <c r="AM181" s="538"/>
      <c r="AN181" s="538"/>
      <c r="AO181" s="538"/>
      <c r="AP181" s="538"/>
      <c r="AQ181" s="538"/>
      <c r="AR181" s="538"/>
      <c r="AS181" s="538"/>
      <c r="AT181" s="538"/>
      <c r="AU181" s="538"/>
      <c r="AV181" s="538"/>
      <c r="AW181" s="538"/>
      <c r="AX181" s="538"/>
      <c r="AY181" s="538"/>
      <c r="AZ181" s="538"/>
      <c r="BA181" s="538"/>
      <c r="BB181" s="538"/>
      <c r="BC181" s="538"/>
      <c r="BD181" s="538"/>
      <c r="BE181" s="538"/>
      <c r="BF181" s="538"/>
      <c r="BG181" s="538"/>
      <c r="BH181" s="538"/>
      <c r="BI181" s="538"/>
    </row>
    <row r="182" spans="21:61">
      <c r="U182" s="538"/>
      <c r="V182" s="538"/>
      <c r="W182" s="538"/>
      <c r="X182" s="538"/>
      <c r="Y182" s="538"/>
      <c r="Z182" s="538"/>
      <c r="AA182" s="538"/>
      <c r="AB182" s="538"/>
      <c r="AC182" s="538"/>
      <c r="AD182" s="538"/>
      <c r="AE182" s="538"/>
      <c r="AF182" s="538"/>
      <c r="AG182" s="538"/>
      <c r="AH182" s="538"/>
      <c r="AI182" s="538"/>
      <c r="AJ182" s="538"/>
      <c r="AK182" s="538"/>
      <c r="AL182" s="538"/>
      <c r="AM182" s="538"/>
      <c r="AN182" s="538"/>
      <c r="AO182" s="538"/>
      <c r="AP182" s="538"/>
      <c r="AQ182" s="538"/>
      <c r="AR182" s="538"/>
      <c r="AS182" s="538"/>
      <c r="AT182" s="538"/>
      <c r="AU182" s="538"/>
      <c r="AV182" s="538"/>
      <c r="AW182" s="538"/>
      <c r="AX182" s="538"/>
      <c r="AY182" s="538"/>
      <c r="AZ182" s="538"/>
      <c r="BA182" s="538"/>
      <c r="BB182" s="538"/>
      <c r="BC182" s="538"/>
      <c r="BD182" s="538"/>
      <c r="BE182" s="538"/>
      <c r="BF182" s="538"/>
      <c r="BG182" s="538"/>
      <c r="BH182" s="538"/>
      <c r="BI182" s="538"/>
    </row>
    <row r="183" spans="21:61">
      <c r="U183" s="538"/>
      <c r="V183" s="538"/>
      <c r="W183" s="538"/>
      <c r="X183" s="538"/>
      <c r="Y183" s="538"/>
      <c r="Z183" s="538"/>
      <c r="AA183" s="538"/>
      <c r="AB183" s="538"/>
      <c r="AC183" s="538"/>
      <c r="AD183" s="538"/>
      <c r="AE183" s="538"/>
      <c r="AF183" s="538"/>
      <c r="AG183" s="538"/>
      <c r="AH183" s="538"/>
      <c r="AI183" s="538"/>
      <c r="AJ183" s="538"/>
      <c r="AK183" s="538"/>
      <c r="AL183" s="538"/>
      <c r="AM183" s="538"/>
      <c r="AN183" s="538"/>
      <c r="AO183" s="538"/>
      <c r="AP183" s="538"/>
      <c r="AQ183" s="538"/>
      <c r="AR183" s="538"/>
      <c r="AS183" s="538"/>
      <c r="AT183" s="538"/>
      <c r="AU183" s="538"/>
      <c r="AV183" s="538"/>
      <c r="AW183" s="538"/>
      <c r="AX183" s="538"/>
      <c r="AY183" s="538"/>
      <c r="AZ183" s="538"/>
      <c r="BA183" s="538"/>
      <c r="BB183" s="538"/>
      <c r="BC183" s="538"/>
      <c r="BD183" s="538"/>
      <c r="BE183" s="538"/>
      <c r="BF183" s="538"/>
      <c r="BG183" s="538"/>
      <c r="BH183" s="538"/>
      <c r="BI183" s="538"/>
    </row>
    <row r="184" spans="21:61">
      <c r="U184" s="538"/>
      <c r="V184" s="538"/>
      <c r="W184" s="538"/>
      <c r="X184" s="538"/>
      <c r="Y184" s="538"/>
      <c r="Z184" s="538"/>
      <c r="AA184" s="538"/>
      <c r="AB184" s="538"/>
      <c r="AC184" s="538"/>
      <c r="AD184" s="538"/>
      <c r="AE184" s="538"/>
      <c r="AF184" s="538"/>
      <c r="AG184" s="538"/>
      <c r="AH184" s="538"/>
      <c r="AI184" s="538"/>
      <c r="AJ184" s="538"/>
      <c r="AK184" s="538"/>
      <c r="AL184" s="538"/>
      <c r="AM184" s="538"/>
      <c r="AN184" s="538"/>
      <c r="AO184" s="538"/>
      <c r="AP184" s="538"/>
      <c r="AQ184" s="538"/>
      <c r="AR184" s="538"/>
      <c r="AS184" s="538"/>
      <c r="AT184" s="538"/>
      <c r="AU184" s="538"/>
      <c r="AV184" s="538"/>
      <c r="AW184" s="538"/>
      <c r="AX184" s="538"/>
      <c r="AY184" s="538"/>
      <c r="AZ184" s="538"/>
      <c r="BA184" s="538"/>
      <c r="BB184" s="538"/>
      <c r="BC184" s="538"/>
      <c r="BD184" s="538"/>
      <c r="BE184" s="538"/>
      <c r="BF184" s="538"/>
      <c r="BG184" s="538"/>
      <c r="BH184" s="538"/>
      <c r="BI184" s="538"/>
    </row>
    <row r="185" spans="21:61">
      <c r="U185" s="538"/>
      <c r="V185" s="538"/>
      <c r="W185" s="538"/>
      <c r="X185" s="538"/>
      <c r="Y185" s="538"/>
      <c r="Z185" s="538"/>
      <c r="AA185" s="538"/>
      <c r="AB185" s="538"/>
      <c r="AC185" s="538"/>
      <c r="AD185" s="538"/>
      <c r="AE185" s="538"/>
      <c r="AF185" s="538"/>
      <c r="AG185" s="538"/>
      <c r="AH185" s="538"/>
      <c r="AI185" s="538"/>
      <c r="AJ185" s="538"/>
      <c r="AK185" s="538"/>
      <c r="AL185" s="538"/>
      <c r="AM185" s="538"/>
      <c r="AN185" s="538"/>
      <c r="AO185" s="538"/>
      <c r="AP185" s="538"/>
      <c r="AQ185" s="538"/>
      <c r="AR185" s="538"/>
      <c r="AS185" s="538"/>
      <c r="AT185" s="538"/>
      <c r="AU185" s="538"/>
      <c r="AV185" s="538"/>
      <c r="AW185" s="538"/>
      <c r="AX185" s="538"/>
      <c r="AY185" s="538"/>
      <c r="AZ185" s="538"/>
      <c r="BA185" s="538"/>
      <c r="BB185" s="538"/>
      <c r="BC185" s="538"/>
      <c r="BD185" s="538"/>
      <c r="BE185" s="538"/>
      <c r="BF185" s="538"/>
      <c r="BG185" s="538"/>
      <c r="BH185" s="538"/>
      <c r="BI185" s="538"/>
    </row>
    <row r="186" spans="21:61">
      <c r="U186" s="538"/>
      <c r="V186" s="538"/>
      <c r="W186" s="538"/>
      <c r="X186" s="538"/>
      <c r="Y186" s="538"/>
      <c r="Z186" s="538"/>
      <c r="AA186" s="538"/>
      <c r="AB186" s="538"/>
      <c r="AC186" s="538"/>
      <c r="AD186" s="538"/>
      <c r="AE186" s="538"/>
      <c r="AF186" s="538"/>
      <c r="AG186" s="538"/>
      <c r="AH186" s="538"/>
      <c r="AI186" s="538"/>
      <c r="AJ186" s="538"/>
      <c r="AK186" s="538"/>
      <c r="AL186" s="538"/>
      <c r="AM186" s="538"/>
      <c r="AN186" s="538"/>
      <c r="AO186" s="538"/>
      <c r="AP186" s="538"/>
      <c r="AQ186" s="538"/>
      <c r="AR186" s="538"/>
      <c r="AS186" s="538"/>
      <c r="AT186" s="538"/>
      <c r="AU186" s="538"/>
      <c r="AV186" s="538"/>
      <c r="AW186" s="538"/>
      <c r="AX186" s="538"/>
      <c r="AY186" s="538"/>
      <c r="AZ186" s="538"/>
      <c r="BA186" s="538"/>
      <c r="BB186" s="538"/>
      <c r="BC186" s="538"/>
      <c r="BD186" s="538"/>
      <c r="BE186" s="538"/>
      <c r="BF186" s="538"/>
      <c r="BG186" s="538"/>
      <c r="BH186" s="538"/>
      <c r="BI186" s="538"/>
    </row>
    <row r="187" spans="21:61">
      <c r="U187" s="538"/>
      <c r="V187" s="538"/>
      <c r="W187" s="538"/>
      <c r="X187" s="538"/>
      <c r="Y187" s="538"/>
      <c r="Z187" s="538"/>
      <c r="AA187" s="538"/>
      <c r="AB187" s="538"/>
      <c r="AC187" s="538"/>
      <c r="AD187" s="538"/>
      <c r="AE187" s="538"/>
      <c r="AF187" s="538"/>
      <c r="AG187" s="538"/>
      <c r="AH187" s="538"/>
      <c r="AI187" s="538"/>
      <c r="AJ187" s="538"/>
      <c r="AK187" s="538"/>
      <c r="AL187" s="538"/>
      <c r="AM187" s="538"/>
      <c r="AN187" s="538"/>
      <c r="AO187" s="538"/>
      <c r="AP187" s="538"/>
      <c r="AQ187" s="538"/>
      <c r="AR187" s="538"/>
      <c r="AS187" s="538"/>
      <c r="AT187" s="538"/>
      <c r="AU187" s="538"/>
      <c r="AV187" s="538"/>
      <c r="AW187" s="538"/>
      <c r="AX187" s="538"/>
      <c r="AY187" s="538"/>
      <c r="AZ187" s="538"/>
      <c r="BA187" s="538"/>
      <c r="BB187" s="538"/>
      <c r="BC187" s="538"/>
      <c r="BD187" s="538"/>
      <c r="BE187" s="538"/>
      <c r="BF187" s="538"/>
      <c r="BG187" s="538"/>
      <c r="BH187" s="538"/>
      <c r="BI187" s="538"/>
    </row>
    <row r="188" spans="21:61">
      <c r="U188" s="538"/>
      <c r="V188" s="538"/>
      <c r="W188" s="538"/>
      <c r="X188" s="538"/>
      <c r="Y188" s="538"/>
      <c r="Z188" s="538"/>
      <c r="AA188" s="538"/>
      <c r="AB188" s="538"/>
      <c r="AC188" s="538"/>
      <c r="AD188" s="538"/>
      <c r="AE188" s="538"/>
      <c r="AF188" s="538"/>
      <c r="AG188" s="538"/>
      <c r="AH188" s="538"/>
      <c r="AI188" s="538"/>
      <c r="AJ188" s="538"/>
      <c r="AK188" s="538"/>
      <c r="AL188" s="538"/>
      <c r="AM188" s="538"/>
      <c r="AN188" s="538"/>
      <c r="AO188" s="538"/>
      <c r="AP188" s="538"/>
      <c r="AQ188" s="538"/>
      <c r="AR188" s="538"/>
      <c r="AS188" s="538"/>
      <c r="AT188" s="538"/>
      <c r="AU188" s="538"/>
      <c r="AV188" s="538"/>
      <c r="AW188" s="538"/>
      <c r="AX188" s="538"/>
      <c r="AY188" s="538"/>
      <c r="AZ188" s="538"/>
      <c r="BA188" s="538"/>
      <c r="BB188" s="538"/>
      <c r="BC188" s="538"/>
      <c r="BD188" s="538"/>
      <c r="BE188" s="538"/>
      <c r="BF188" s="538"/>
      <c r="BG188" s="538"/>
      <c r="BH188" s="538"/>
      <c r="BI188" s="538"/>
    </row>
    <row r="189" spans="21:61">
      <c r="U189" s="538"/>
      <c r="V189" s="538"/>
      <c r="W189" s="538"/>
      <c r="X189" s="538"/>
      <c r="Y189" s="538"/>
      <c r="Z189" s="538"/>
      <c r="AA189" s="538"/>
      <c r="AB189" s="538"/>
      <c r="AC189" s="538"/>
      <c r="AD189" s="538"/>
      <c r="AE189" s="538"/>
      <c r="AF189" s="538"/>
      <c r="AG189" s="538"/>
      <c r="AH189" s="538"/>
      <c r="AI189" s="538"/>
      <c r="AJ189" s="538"/>
      <c r="AK189" s="538"/>
      <c r="AL189" s="538"/>
      <c r="AM189" s="538"/>
      <c r="AN189" s="538"/>
      <c r="AO189" s="538"/>
      <c r="AP189" s="538"/>
      <c r="AQ189" s="538"/>
      <c r="AR189" s="538"/>
      <c r="AS189" s="538"/>
      <c r="AT189" s="538"/>
      <c r="AU189" s="538"/>
      <c r="AV189" s="538"/>
      <c r="AW189" s="538"/>
      <c r="AX189" s="538"/>
      <c r="AY189" s="538"/>
      <c r="AZ189" s="538"/>
      <c r="BA189" s="538"/>
      <c r="BB189" s="538"/>
      <c r="BC189" s="538"/>
      <c r="BD189" s="538"/>
      <c r="BE189" s="538"/>
      <c r="BF189" s="538"/>
      <c r="BG189" s="538"/>
      <c r="BH189" s="538"/>
      <c r="BI189" s="538"/>
    </row>
    <row r="190" spans="21:61">
      <c r="U190" s="538"/>
      <c r="V190" s="538"/>
      <c r="W190" s="538"/>
      <c r="X190" s="538"/>
      <c r="Y190" s="538"/>
      <c r="Z190" s="538"/>
      <c r="AA190" s="538"/>
      <c r="AB190" s="538"/>
      <c r="AC190" s="538"/>
      <c r="AD190" s="538"/>
      <c r="AE190" s="538"/>
      <c r="AF190" s="538"/>
      <c r="AG190" s="538"/>
      <c r="AH190" s="538"/>
      <c r="AI190" s="538"/>
      <c r="AJ190" s="538"/>
      <c r="AK190" s="538"/>
      <c r="AL190" s="538"/>
      <c r="AM190" s="538"/>
      <c r="AN190" s="538"/>
      <c r="AO190" s="538"/>
      <c r="AP190" s="538"/>
      <c r="AQ190" s="538"/>
      <c r="AR190" s="538"/>
      <c r="AS190" s="538"/>
      <c r="AT190" s="538"/>
      <c r="AU190" s="538"/>
      <c r="AV190" s="538"/>
      <c r="AW190" s="538"/>
      <c r="AX190" s="538"/>
      <c r="AY190" s="538"/>
      <c r="AZ190" s="538"/>
      <c r="BA190" s="538"/>
      <c r="BB190" s="538"/>
      <c r="BC190" s="538"/>
      <c r="BD190" s="538"/>
      <c r="BE190" s="538"/>
      <c r="BF190" s="538"/>
      <c r="BG190" s="538"/>
      <c r="BH190" s="538"/>
      <c r="BI190" s="538"/>
    </row>
    <row r="191" spans="21:61">
      <c r="U191" s="538"/>
      <c r="V191" s="538"/>
      <c r="W191" s="538"/>
      <c r="X191" s="538"/>
      <c r="Y191" s="538"/>
      <c r="Z191" s="538"/>
      <c r="AA191" s="538"/>
      <c r="AB191" s="538"/>
      <c r="AC191" s="538"/>
      <c r="AD191" s="538"/>
      <c r="AE191" s="538"/>
      <c r="AF191" s="538"/>
      <c r="AG191" s="538"/>
      <c r="AH191" s="538"/>
      <c r="AI191" s="538"/>
      <c r="AJ191" s="538"/>
      <c r="AK191" s="538"/>
      <c r="AL191" s="538"/>
      <c r="AM191" s="538"/>
      <c r="AN191" s="538"/>
      <c r="AO191" s="538"/>
      <c r="AP191" s="538"/>
      <c r="AQ191" s="538"/>
      <c r="AR191" s="538"/>
      <c r="AS191" s="538"/>
      <c r="AT191" s="538"/>
      <c r="AU191" s="538"/>
      <c r="AV191" s="538"/>
      <c r="AW191" s="538"/>
      <c r="AX191" s="538"/>
      <c r="AY191" s="538"/>
      <c r="AZ191" s="538"/>
      <c r="BA191" s="538"/>
      <c r="BB191" s="538"/>
      <c r="BC191" s="538"/>
      <c r="BD191" s="538"/>
      <c r="BE191" s="538"/>
      <c r="BF191" s="538"/>
      <c r="BG191" s="538"/>
      <c r="BH191" s="538"/>
      <c r="BI191" s="538"/>
    </row>
    <row r="192" spans="21:61">
      <c r="U192" s="538"/>
      <c r="V192" s="538"/>
      <c r="W192" s="538"/>
      <c r="X192" s="538"/>
      <c r="Y192" s="538"/>
      <c r="Z192" s="538"/>
      <c r="AA192" s="538"/>
      <c r="AB192" s="538"/>
      <c r="AC192" s="538"/>
      <c r="AD192" s="538"/>
      <c r="AE192" s="538"/>
      <c r="AF192" s="538"/>
      <c r="AG192" s="538"/>
      <c r="AH192" s="538"/>
      <c r="AI192" s="538"/>
      <c r="AJ192" s="538"/>
      <c r="AK192" s="538"/>
      <c r="AL192" s="538"/>
      <c r="AM192" s="538"/>
      <c r="AN192" s="538"/>
      <c r="AO192" s="538"/>
      <c r="AP192" s="538"/>
      <c r="AQ192" s="538"/>
      <c r="AR192" s="538"/>
      <c r="AS192" s="538"/>
      <c r="AT192" s="538"/>
      <c r="AU192" s="538"/>
      <c r="AV192" s="538"/>
      <c r="AW192" s="538"/>
      <c r="AX192" s="538"/>
      <c r="AY192" s="538"/>
      <c r="AZ192" s="538"/>
      <c r="BA192" s="538"/>
      <c r="BB192" s="538"/>
      <c r="BC192" s="538"/>
      <c r="BD192" s="538"/>
      <c r="BE192" s="538"/>
      <c r="BF192" s="538"/>
      <c r="BG192" s="538"/>
      <c r="BH192" s="538"/>
      <c r="BI192" s="538"/>
    </row>
    <row r="193" spans="21:61">
      <c r="U193" s="538"/>
      <c r="V193" s="538"/>
      <c r="W193" s="538"/>
      <c r="X193" s="538"/>
      <c r="Y193" s="538"/>
      <c r="Z193" s="538"/>
      <c r="AA193" s="538"/>
      <c r="AB193" s="538"/>
      <c r="AC193" s="538"/>
      <c r="AD193" s="538"/>
      <c r="AE193" s="538"/>
      <c r="AF193" s="538"/>
      <c r="AG193" s="538"/>
      <c r="AH193" s="538"/>
      <c r="AI193" s="538"/>
      <c r="AJ193" s="538"/>
      <c r="AK193" s="538"/>
      <c r="AL193" s="538"/>
      <c r="AM193" s="538"/>
      <c r="AN193" s="538"/>
      <c r="AO193" s="538"/>
      <c r="AP193" s="538"/>
      <c r="AQ193" s="538"/>
      <c r="AR193" s="538"/>
      <c r="AS193" s="538"/>
      <c r="AT193" s="538"/>
      <c r="AU193" s="538"/>
      <c r="AV193" s="538"/>
      <c r="AW193" s="538"/>
      <c r="AX193" s="538"/>
      <c r="AY193" s="538"/>
      <c r="AZ193" s="538"/>
      <c r="BA193" s="538"/>
      <c r="BB193" s="538"/>
      <c r="BC193" s="538"/>
      <c r="BD193" s="538"/>
      <c r="BE193" s="538"/>
      <c r="BF193" s="538"/>
      <c r="BG193" s="538"/>
      <c r="BH193" s="538"/>
      <c r="BI193" s="538"/>
    </row>
    <row r="194" spans="21:61">
      <c r="U194" s="538"/>
      <c r="V194" s="538"/>
      <c r="W194" s="538"/>
      <c r="X194" s="538"/>
      <c r="Y194" s="538"/>
      <c r="Z194" s="538"/>
      <c r="AA194" s="538"/>
      <c r="AB194" s="538"/>
      <c r="AC194" s="538"/>
      <c r="AD194" s="538"/>
      <c r="AE194" s="538"/>
      <c r="AF194" s="538"/>
      <c r="AG194" s="538"/>
      <c r="AH194" s="538"/>
      <c r="AI194" s="538"/>
      <c r="AJ194" s="538"/>
      <c r="AK194" s="538"/>
      <c r="AL194" s="538"/>
      <c r="AM194" s="538"/>
      <c r="AN194" s="538"/>
      <c r="AO194" s="538"/>
      <c r="AP194" s="538"/>
      <c r="AQ194" s="538"/>
      <c r="AR194" s="538"/>
      <c r="AS194" s="538"/>
      <c r="AT194" s="538"/>
      <c r="AU194" s="538"/>
      <c r="AV194" s="538"/>
      <c r="AW194" s="538"/>
      <c r="AX194" s="538"/>
      <c r="AY194" s="538"/>
      <c r="AZ194" s="538"/>
      <c r="BA194" s="538"/>
      <c r="BB194" s="538"/>
      <c r="BC194" s="538"/>
      <c r="BD194" s="538"/>
      <c r="BE194" s="538"/>
      <c r="BF194" s="538"/>
      <c r="BG194" s="538"/>
      <c r="BH194" s="538"/>
      <c r="BI194" s="538"/>
    </row>
    <row r="195" spans="21:61">
      <c r="U195" s="538"/>
      <c r="V195" s="538"/>
      <c r="W195" s="538"/>
      <c r="X195" s="538"/>
      <c r="Y195" s="538"/>
      <c r="Z195" s="538"/>
      <c r="AA195" s="538"/>
      <c r="AB195" s="538"/>
      <c r="AC195" s="538"/>
      <c r="AD195" s="538"/>
      <c r="AE195" s="538"/>
      <c r="AF195" s="538"/>
      <c r="AG195" s="538"/>
      <c r="AH195" s="538"/>
      <c r="AI195" s="538"/>
      <c r="AJ195" s="538"/>
      <c r="AK195" s="538"/>
      <c r="AL195" s="538"/>
      <c r="AM195" s="538"/>
      <c r="AN195" s="538"/>
      <c r="AO195" s="538"/>
      <c r="AP195" s="538"/>
      <c r="AQ195" s="538"/>
      <c r="AR195" s="538"/>
      <c r="AS195" s="538"/>
      <c r="AT195" s="538"/>
      <c r="AU195" s="538"/>
      <c r="AV195" s="538"/>
      <c r="AW195" s="538"/>
      <c r="AX195" s="538"/>
      <c r="AY195" s="538"/>
      <c r="AZ195" s="538"/>
      <c r="BA195" s="538"/>
      <c r="BB195" s="538"/>
      <c r="BC195" s="538"/>
      <c r="BD195" s="538"/>
      <c r="BE195" s="538"/>
      <c r="BF195" s="538"/>
      <c r="BG195" s="538"/>
      <c r="BH195" s="538"/>
      <c r="BI195" s="538"/>
    </row>
    <row r="196" spans="21:61">
      <c r="U196" s="538"/>
      <c r="V196" s="538"/>
      <c r="W196" s="538"/>
      <c r="X196" s="538"/>
      <c r="Y196" s="538"/>
      <c r="Z196" s="538"/>
      <c r="AA196" s="538"/>
      <c r="AB196" s="538"/>
      <c r="AC196" s="538"/>
      <c r="AD196" s="538"/>
      <c r="AE196" s="538"/>
      <c r="AF196" s="538"/>
      <c r="AG196" s="538"/>
      <c r="AH196" s="538"/>
      <c r="AI196" s="538"/>
      <c r="AJ196" s="538"/>
      <c r="AK196" s="538"/>
      <c r="AL196" s="538"/>
      <c r="AM196" s="538"/>
      <c r="AN196" s="538"/>
      <c r="AO196" s="538"/>
      <c r="AP196" s="538"/>
      <c r="AQ196" s="538"/>
      <c r="AR196" s="538"/>
      <c r="AS196" s="538"/>
      <c r="AT196" s="538"/>
      <c r="AU196" s="538"/>
      <c r="AV196" s="538"/>
      <c r="AW196" s="538"/>
      <c r="AX196" s="538"/>
      <c r="AY196" s="538"/>
      <c r="AZ196" s="538"/>
      <c r="BA196" s="538"/>
      <c r="BB196" s="538"/>
      <c r="BC196" s="538"/>
      <c r="BD196" s="538"/>
      <c r="BE196" s="538"/>
      <c r="BF196" s="538"/>
      <c r="BG196" s="538"/>
      <c r="BH196" s="538"/>
      <c r="BI196" s="538"/>
    </row>
    <row r="197" spans="21:61">
      <c r="U197" s="538"/>
      <c r="V197" s="538"/>
      <c r="W197" s="538"/>
      <c r="X197" s="538"/>
      <c r="Y197" s="538"/>
      <c r="Z197" s="538"/>
      <c r="AA197" s="538"/>
      <c r="AB197" s="538"/>
      <c r="AC197" s="538"/>
      <c r="AD197" s="538"/>
      <c r="AE197" s="538"/>
      <c r="AF197" s="538"/>
      <c r="AG197" s="538"/>
      <c r="AH197" s="538"/>
      <c r="AI197" s="538"/>
      <c r="AJ197" s="538"/>
      <c r="AK197" s="538"/>
      <c r="AL197" s="538"/>
      <c r="AM197" s="538"/>
      <c r="AN197" s="538"/>
      <c r="AO197" s="538"/>
      <c r="AP197" s="538"/>
      <c r="AQ197" s="538"/>
      <c r="AR197" s="538"/>
      <c r="AS197" s="538"/>
      <c r="AT197" s="538"/>
      <c r="AU197" s="538"/>
      <c r="AV197" s="538"/>
      <c r="AW197" s="538"/>
      <c r="AX197" s="538"/>
      <c r="AY197" s="538"/>
      <c r="AZ197" s="538"/>
      <c r="BA197" s="538"/>
      <c r="BB197" s="538"/>
      <c r="BC197" s="538"/>
      <c r="BD197" s="538"/>
      <c r="BE197" s="538"/>
      <c r="BF197" s="538"/>
      <c r="BG197" s="538"/>
      <c r="BH197" s="538"/>
      <c r="BI197" s="538"/>
    </row>
    <row r="198" spans="21:61">
      <c r="U198" s="538"/>
      <c r="V198" s="538"/>
      <c r="W198" s="538"/>
      <c r="X198" s="538"/>
      <c r="Y198" s="538"/>
      <c r="Z198" s="538"/>
      <c r="AA198" s="538"/>
      <c r="AB198" s="538"/>
      <c r="AC198" s="538"/>
      <c r="AD198" s="538"/>
      <c r="AE198" s="538"/>
      <c r="AF198" s="538"/>
      <c r="AG198" s="538"/>
      <c r="AH198" s="538"/>
      <c r="AI198" s="538"/>
      <c r="AJ198" s="538"/>
      <c r="AK198" s="538"/>
      <c r="AL198" s="538"/>
      <c r="AM198" s="538"/>
      <c r="AN198" s="538"/>
      <c r="AO198" s="538"/>
      <c r="AP198" s="538"/>
      <c r="AQ198" s="538"/>
      <c r="AR198" s="538"/>
      <c r="AS198" s="538"/>
      <c r="AT198" s="538"/>
      <c r="AU198" s="538"/>
      <c r="AV198" s="538"/>
      <c r="AW198" s="538"/>
      <c r="AX198" s="538"/>
      <c r="AY198" s="538"/>
      <c r="AZ198" s="538"/>
      <c r="BA198" s="538"/>
      <c r="BB198" s="538"/>
      <c r="BC198" s="538"/>
      <c r="BD198" s="538"/>
      <c r="BE198" s="538"/>
      <c r="BF198" s="538"/>
      <c r="BG198" s="538"/>
      <c r="BH198" s="538"/>
      <c r="BI198" s="538"/>
    </row>
    <row r="199" spans="21:61">
      <c r="U199" s="538"/>
      <c r="V199" s="538"/>
      <c r="W199" s="538"/>
      <c r="X199" s="538"/>
      <c r="Y199" s="538"/>
      <c r="Z199" s="538"/>
      <c r="AA199" s="538"/>
      <c r="AB199" s="538"/>
      <c r="AC199" s="538"/>
      <c r="AD199" s="538"/>
      <c r="AE199" s="538"/>
      <c r="AF199" s="538"/>
      <c r="AG199" s="538"/>
      <c r="AH199" s="538"/>
      <c r="AI199" s="538"/>
      <c r="AJ199" s="538"/>
      <c r="AK199" s="538"/>
      <c r="AL199" s="538"/>
      <c r="AM199" s="538"/>
      <c r="AN199" s="538"/>
      <c r="AO199" s="538"/>
      <c r="AP199" s="538"/>
      <c r="AQ199" s="538"/>
      <c r="AR199" s="538"/>
      <c r="AS199" s="538"/>
      <c r="AT199" s="538"/>
      <c r="AU199" s="538"/>
      <c r="AV199" s="538"/>
      <c r="AW199" s="538"/>
      <c r="AX199" s="538"/>
      <c r="AY199" s="538"/>
      <c r="AZ199" s="538"/>
      <c r="BA199" s="538"/>
      <c r="BB199" s="538"/>
      <c r="BC199" s="538"/>
      <c r="BD199" s="538"/>
      <c r="BE199" s="538"/>
      <c r="BF199" s="538"/>
      <c r="BG199" s="538"/>
      <c r="BH199" s="538"/>
      <c r="BI199" s="538"/>
    </row>
    <row r="200" spans="21:61">
      <c r="U200" s="538"/>
      <c r="V200" s="538"/>
      <c r="W200" s="538"/>
      <c r="X200" s="538"/>
      <c r="Y200" s="538"/>
      <c r="Z200" s="538"/>
      <c r="AA200" s="538"/>
      <c r="AB200" s="538"/>
      <c r="AC200" s="538"/>
      <c r="AD200" s="538"/>
      <c r="AE200" s="538"/>
      <c r="AF200" s="538"/>
      <c r="AG200" s="538"/>
      <c r="AH200" s="538"/>
      <c r="AI200" s="538"/>
      <c r="AJ200" s="538"/>
      <c r="AK200" s="538"/>
      <c r="AL200" s="538"/>
      <c r="AM200" s="538"/>
      <c r="AN200" s="538"/>
      <c r="AO200" s="538"/>
      <c r="AP200" s="538"/>
      <c r="AQ200" s="538"/>
      <c r="AR200" s="538"/>
      <c r="AS200" s="538"/>
      <c r="AT200" s="538"/>
      <c r="AU200" s="538"/>
      <c r="AV200" s="538"/>
      <c r="AW200" s="538"/>
      <c r="AX200" s="538"/>
      <c r="AY200" s="538"/>
      <c r="AZ200" s="538"/>
      <c r="BA200" s="538"/>
      <c r="BB200" s="538"/>
      <c r="BC200" s="538"/>
      <c r="BD200" s="538"/>
      <c r="BE200" s="538"/>
      <c r="BF200" s="538"/>
      <c r="BG200" s="538"/>
      <c r="BH200" s="538"/>
      <c r="BI200" s="538"/>
    </row>
    <row r="201" spans="21:61">
      <c r="U201" s="538"/>
      <c r="V201" s="538"/>
      <c r="W201" s="538"/>
      <c r="X201" s="538"/>
      <c r="Y201" s="538"/>
      <c r="Z201" s="538"/>
      <c r="AA201" s="538"/>
      <c r="AB201" s="538"/>
      <c r="AC201" s="538"/>
      <c r="AD201" s="538"/>
      <c r="AE201" s="538"/>
      <c r="AF201" s="538"/>
      <c r="AG201" s="538"/>
      <c r="AH201" s="538"/>
      <c r="AI201" s="538"/>
      <c r="AJ201" s="538"/>
      <c r="AK201" s="538"/>
      <c r="AL201" s="538"/>
      <c r="AM201" s="538"/>
      <c r="AN201" s="538"/>
      <c r="AO201" s="538"/>
      <c r="AP201" s="538"/>
      <c r="AQ201" s="538"/>
      <c r="AR201" s="538"/>
      <c r="AS201" s="538"/>
      <c r="AT201" s="538"/>
      <c r="AU201" s="538"/>
      <c r="AV201" s="538"/>
      <c r="AW201" s="538"/>
      <c r="AX201" s="538"/>
      <c r="AY201" s="538"/>
      <c r="AZ201" s="538"/>
      <c r="BA201" s="538"/>
      <c r="BB201" s="538"/>
      <c r="BC201" s="538"/>
      <c r="BD201" s="538"/>
      <c r="BE201" s="538"/>
      <c r="BF201" s="538"/>
      <c r="BG201" s="538"/>
      <c r="BH201" s="538"/>
      <c r="BI201" s="538"/>
    </row>
    <row r="202" spans="21:61">
      <c r="U202" s="538"/>
      <c r="V202" s="538"/>
      <c r="W202" s="538"/>
      <c r="X202" s="538"/>
      <c r="Y202" s="538"/>
      <c r="Z202" s="538"/>
      <c r="AA202" s="538"/>
      <c r="AB202" s="538"/>
      <c r="AC202" s="538"/>
      <c r="AD202" s="538"/>
      <c r="AE202" s="538"/>
      <c r="AF202" s="538"/>
      <c r="AG202" s="538"/>
      <c r="AH202" s="538"/>
      <c r="AI202" s="538"/>
      <c r="AJ202" s="538"/>
      <c r="AK202" s="538"/>
      <c r="AL202" s="538"/>
      <c r="AM202" s="538"/>
      <c r="AN202" s="538"/>
      <c r="AO202" s="538"/>
      <c r="AP202" s="538"/>
      <c r="AQ202" s="538"/>
      <c r="AR202" s="538"/>
      <c r="AS202" s="538"/>
      <c r="AT202" s="538"/>
      <c r="AU202" s="538"/>
      <c r="AV202" s="538"/>
      <c r="AW202" s="538"/>
      <c r="AX202" s="538"/>
      <c r="AY202" s="538"/>
      <c r="AZ202" s="538"/>
      <c r="BA202" s="538"/>
      <c r="BB202" s="538"/>
      <c r="BC202" s="538"/>
      <c r="BD202" s="538"/>
      <c r="BE202" s="538"/>
      <c r="BF202" s="538"/>
      <c r="BG202" s="538"/>
      <c r="BH202" s="538"/>
      <c r="BI202" s="538"/>
    </row>
    <row r="203" spans="21:61">
      <c r="U203" s="538"/>
      <c r="V203" s="538"/>
      <c r="W203" s="538"/>
      <c r="X203" s="538"/>
      <c r="Y203" s="538"/>
      <c r="Z203" s="538"/>
      <c r="AA203" s="538"/>
      <c r="AB203" s="538"/>
      <c r="AC203" s="538"/>
      <c r="AD203" s="538"/>
      <c r="AE203" s="538"/>
      <c r="AF203" s="538"/>
      <c r="AG203" s="538"/>
      <c r="AH203" s="538"/>
      <c r="AI203" s="538"/>
      <c r="AJ203" s="538"/>
      <c r="AK203" s="538"/>
      <c r="AL203" s="538"/>
      <c r="AM203" s="538"/>
      <c r="AN203" s="538"/>
      <c r="AO203" s="538"/>
      <c r="AP203" s="538"/>
      <c r="AQ203" s="538"/>
      <c r="AR203" s="538"/>
      <c r="AS203" s="538"/>
      <c r="AT203" s="538"/>
      <c r="AU203" s="538"/>
      <c r="AV203" s="538"/>
      <c r="AW203" s="538"/>
      <c r="AX203" s="538"/>
      <c r="AY203" s="538"/>
      <c r="AZ203" s="538"/>
      <c r="BA203" s="538"/>
      <c r="BB203" s="538"/>
      <c r="BC203" s="538"/>
      <c r="BD203" s="538"/>
      <c r="BE203" s="538"/>
      <c r="BF203" s="538"/>
      <c r="BG203" s="538"/>
      <c r="BH203" s="538"/>
      <c r="BI203" s="538"/>
    </row>
    <row r="204" spans="21:61">
      <c r="U204" s="538"/>
      <c r="V204" s="538"/>
      <c r="W204" s="538"/>
      <c r="X204" s="538"/>
      <c r="Y204" s="538"/>
      <c r="Z204" s="538"/>
      <c r="AA204" s="538"/>
      <c r="AB204" s="538"/>
      <c r="AC204" s="538"/>
      <c r="AD204" s="538"/>
      <c r="AE204" s="538"/>
      <c r="AF204" s="538"/>
      <c r="AG204" s="538"/>
      <c r="AH204" s="538"/>
      <c r="AI204" s="538"/>
      <c r="AJ204" s="538"/>
      <c r="AK204" s="538"/>
      <c r="AL204" s="538"/>
      <c r="AM204" s="538"/>
      <c r="AN204" s="538"/>
      <c r="AO204" s="538"/>
      <c r="AP204" s="538"/>
      <c r="AQ204" s="538"/>
      <c r="AR204" s="538"/>
      <c r="AS204" s="538"/>
      <c r="AT204" s="538"/>
      <c r="AU204" s="538"/>
      <c r="AV204" s="538"/>
      <c r="AW204" s="538"/>
      <c r="AX204" s="538"/>
      <c r="AY204" s="538"/>
      <c r="AZ204" s="538"/>
      <c r="BA204" s="538"/>
      <c r="BB204" s="538"/>
      <c r="BC204" s="538"/>
      <c r="BD204" s="538"/>
      <c r="BE204" s="538"/>
      <c r="BF204" s="538"/>
      <c r="BG204" s="538"/>
      <c r="BH204" s="538"/>
      <c r="BI204" s="538"/>
    </row>
    <row r="205" spans="21:61">
      <c r="U205" s="538"/>
      <c r="V205" s="538"/>
      <c r="W205" s="538"/>
      <c r="X205" s="538"/>
      <c r="Y205" s="538"/>
      <c r="Z205" s="538"/>
      <c r="AA205" s="538"/>
      <c r="AB205" s="538"/>
      <c r="AC205" s="538"/>
      <c r="AD205" s="538"/>
      <c r="AE205" s="538"/>
      <c r="AF205" s="538"/>
      <c r="AG205" s="538"/>
      <c r="AH205" s="538"/>
      <c r="AI205" s="538"/>
      <c r="AJ205" s="538"/>
      <c r="AK205" s="538"/>
      <c r="AL205" s="538"/>
      <c r="AM205" s="538"/>
      <c r="AN205" s="538"/>
      <c r="AO205" s="538"/>
      <c r="AP205" s="538"/>
      <c r="AQ205" s="538"/>
      <c r="AR205" s="538"/>
      <c r="AS205" s="538"/>
      <c r="AT205" s="538"/>
      <c r="AU205" s="538"/>
      <c r="AV205" s="538"/>
      <c r="AW205" s="538"/>
      <c r="AX205" s="538"/>
      <c r="AY205" s="538"/>
      <c r="AZ205" s="538"/>
      <c r="BA205" s="538"/>
      <c r="BB205" s="538"/>
      <c r="BC205" s="538"/>
      <c r="BD205" s="538"/>
      <c r="BE205" s="538"/>
      <c r="BF205" s="538"/>
      <c r="BG205" s="538"/>
      <c r="BH205" s="538"/>
      <c r="BI205" s="538"/>
    </row>
    <row r="206" spans="21:61">
      <c r="U206" s="538"/>
      <c r="V206" s="538"/>
      <c r="W206" s="538"/>
      <c r="X206" s="538"/>
      <c r="Y206" s="538"/>
      <c r="Z206" s="538"/>
      <c r="AA206" s="538"/>
      <c r="AB206" s="538"/>
      <c r="AC206" s="538"/>
      <c r="AD206" s="538"/>
      <c r="AE206" s="538"/>
      <c r="AF206" s="538"/>
      <c r="AG206" s="538"/>
      <c r="AH206" s="538"/>
      <c r="AI206" s="538"/>
      <c r="AJ206" s="538"/>
      <c r="AK206" s="538"/>
      <c r="AL206" s="538"/>
      <c r="AM206" s="538"/>
      <c r="AN206" s="538"/>
      <c r="AO206" s="538"/>
      <c r="AP206" s="538"/>
      <c r="AQ206" s="538"/>
      <c r="AR206" s="538"/>
      <c r="AS206" s="538"/>
      <c r="AT206" s="538"/>
      <c r="AU206" s="538"/>
      <c r="AV206" s="538"/>
      <c r="AW206" s="538"/>
      <c r="AX206" s="538"/>
      <c r="AY206" s="538"/>
      <c r="AZ206" s="538"/>
      <c r="BA206" s="538"/>
      <c r="BB206" s="538"/>
      <c r="BC206" s="538"/>
      <c r="BD206" s="538"/>
      <c r="BE206" s="538"/>
      <c r="BF206" s="538"/>
      <c r="BG206" s="538"/>
      <c r="BH206" s="538"/>
      <c r="BI206" s="538"/>
    </row>
    <row r="207" spans="21:61">
      <c r="U207" s="538"/>
      <c r="V207" s="538"/>
      <c r="W207" s="538"/>
      <c r="X207" s="538"/>
      <c r="Y207" s="538"/>
      <c r="Z207" s="538"/>
      <c r="AA207" s="538"/>
      <c r="AB207" s="538"/>
      <c r="AC207" s="538"/>
      <c r="AD207" s="538"/>
      <c r="AE207" s="538"/>
      <c r="AF207" s="538"/>
      <c r="AG207" s="538"/>
      <c r="AH207" s="538"/>
      <c r="AI207" s="538"/>
      <c r="AJ207" s="538"/>
      <c r="AK207" s="538"/>
      <c r="AL207" s="538"/>
      <c r="AM207" s="538"/>
      <c r="AN207" s="538"/>
      <c r="AO207" s="538"/>
      <c r="AP207" s="538"/>
      <c r="AQ207" s="538"/>
      <c r="AR207" s="538"/>
      <c r="AS207" s="538"/>
      <c r="AT207" s="538"/>
      <c r="AU207" s="538"/>
      <c r="AV207" s="538"/>
      <c r="AW207" s="538"/>
      <c r="AX207" s="538"/>
      <c r="AY207" s="538"/>
      <c r="AZ207" s="538"/>
      <c r="BA207" s="538"/>
      <c r="BB207" s="538"/>
      <c r="BC207" s="538"/>
      <c r="BD207" s="538"/>
      <c r="BE207" s="538"/>
      <c r="BF207" s="538"/>
      <c r="BG207" s="538"/>
      <c r="BH207" s="538"/>
      <c r="BI207" s="538"/>
    </row>
    <row r="208" spans="21:61">
      <c r="U208" s="538"/>
      <c r="V208" s="538"/>
      <c r="W208" s="538"/>
      <c r="X208" s="538"/>
      <c r="Y208" s="538"/>
      <c r="Z208" s="538"/>
      <c r="AA208" s="538"/>
      <c r="AB208" s="538"/>
      <c r="AC208" s="538"/>
      <c r="AD208" s="538"/>
      <c r="AE208" s="538"/>
      <c r="AF208" s="538"/>
      <c r="AG208" s="538"/>
      <c r="AH208" s="538"/>
      <c r="AI208" s="538"/>
      <c r="AJ208" s="538"/>
      <c r="AK208" s="538"/>
      <c r="AL208" s="538"/>
      <c r="AM208" s="538"/>
      <c r="AN208" s="538"/>
      <c r="AO208" s="538"/>
      <c r="AP208" s="538"/>
      <c r="AQ208" s="538"/>
      <c r="AR208" s="538"/>
      <c r="AS208" s="538"/>
      <c r="AT208" s="538"/>
      <c r="AU208" s="538"/>
      <c r="AV208" s="538"/>
      <c r="AW208" s="538"/>
      <c r="AX208" s="538"/>
      <c r="AY208" s="538"/>
      <c r="AZ208" s="538"/>
      <c r="BA208" s="538"/>
      <c r="BB208" s="538"/>
      <c r="BC208" s="538"/>
      <c r="BD208" s="538"/>
      <c r="BE208" s="538"/>
      <c r="BF208" s="538"/>
      <c r="BG208" s="538"/>
      <c r="BH208" s="538"/>
      <c r="BI208" s="538"/>
    </row>
    <row r="209" spans="21:61">
      <c r="U209" s="538"/>
      <c r="V209" s="538"/>
      <c r="W209" s="538"/>
      <c r="X209" s="538"/>
      <c r="Y209" s="538"/>
      <c r="Z209" s="538"/>
      <c r="AA209" s="538"/>
      <c r="AB209" s="538"/>
      <c r="AC209" s="538"/>
      <c r="AD209" s="538"/>
      <c r="AE209" s="538"/>
      <c r="AF209" s="538"/>
      <c r="AG209" s="538"/>
      <c r="AH209" s="538"/>
      <c r="AI209" s="538"/>
      <c r="AJ209" s="538"/>
      <c r="AK209" s="538"/>
      <c r="AL209" s="538"/>
      <c r="AM209" s="538"/>
      <c r="AN209" s="538"/>
      <c r="AO209" s="538"/>
      <c r="AP209" s="538"/>
      <c r="AQ209" s="538"/>
      <c r="AR209" s="538"/>
      <c r="AS209" s="538"/>
      <c r="AT209" s="538"/>
      <c r="AU209" s="538"/>
      <c r="AV209" s="538"/>
      <c r="AW209" s="538"/>
      <c r="AX209" s="538"/>
      <c r="AY209" s="538"/>
      <c r="AZ209" s="538"/>
      <c r="BA209" s="538"/>
      <c r="BB209" s="538"/>
      <c r="BC209" s="538"/>
      <c r="BD209" s="538"/>
      <c r="BE209" s="538"/>
      <c r="BF209" s="538"/>
      <c r="BG209" s="538"/>
      <c r="BH209" s="538"/>
      <c r="BI209" s="538"/>
    </row>
    <row r="210" spans="21:61">
      <c r="U210" s="538"/>
      <c r="V210" s="538"/>
      <c r="W210" s="538"/>
      <c r="X210" s="538"/>
      <c r="Y210" s="538"/>
      <c r="Z210" s="538"/>
      <c r="AA210" s="538"/>
      <c r="AB210" s="538"/>
      <c r="AC210" s="538"/>
      <c r="AD210" s="538"/>
      <c r="AE210" s="538"/>
      <c r="AF210" s="538"/>
      <c r="AG210" s="538"/>
      <c r="AH210" s="538"/>
      <c r="AI210" s="538"/>
      <c r="AJ210" s="538"/>
      <c r="AK210" s="538"/>
      <c r="AL210" s="538"/>
      <c r="AM210" s="538"/>
      <c r="AN210" s="538"/>
      <c r="AO210" s="538"/>
      <c r="AP210" s="538"/>
      <c r="AQ210" s="538"/>
      <c r="AR210" s="538"/>
      <c r="AS210" s="538"/>
      <c r="AT210" s="538"/>
      <c r="AU210" s="538"/>
      <c r="AV210" s="538"/>
      <c r="AW210" s="538"/>
      <c r="AX210" s="538"/>
      <c r="AY210" s="538"/>
      <c r="AZ210" s="538"/>
      <c r="BA210" s="538"/>
      <c r="BB210" s="538"/>
      <c r="BC210" s="538"/>
      <c r="BD210" s="538"/>
      <c r="BE210" s="538"/>
      <c r="BF210" s="538"/>
      <c r="BG210" s="538"/>
      <c r="BH210" s="538"/>
      <c r="BI210" s="538"/>
    </row>
    <row r="211" spans="21:61">
      <c r="U211" s="538"/>
      <c r="V211" s="538"/>
      <c r="W211" s="538"/>
      <c r="X211" s="538"/>
      <c r="Y211" s="538"/>
      <c r="Z211" s="538"/>
      <c r="AA211" s="538"/>
      <c r="AB211" s="538"/>
      <c r="AC211" s="538"/>
      <c r="AD211" s="538"/>
      <c r="AE211" s="538"/>
      <c r="AF211" s="538"/>
      <c r="AG211" s="538"/>
      <c r="AH211" s="538"/>
      <c r="AI211" s="538"/>
      <c r="AJ211" s="538"/>
      <c r="AK211" s="538"/>
      <c r="AL211" s="538"/>
      <c r="AM211" s="538"/>
      <c r="AN211" s="538"/>
      <c r="AO211" s="538"/>
      <c r="AP211" s="538"/>
      <c r="AQ211" s="538"/>
      <c r="AR211" s="538"/>
      <c r="AS211" s="538"/>
      <c r="AT211" s="538"/>
      <c r="AU211" s="538"/>
      <c r="AV211" s="538"/>
      <c r="AW211" s="538"/>
      <c r="AX211" s="538"/>
      <c r="AY211" s="538"/>
      <c r="AZ211" s="538"/>
      <c r="BA211" s="538"/>
      <c r="BB211" s="538"/>
      <c r="BC211" s="538"/>
      <c r="BD211" s="538"/>
      <c r="BE211" s="538"/>
      <c r="BF211" s="538"/>
      <c r="BG211" s="538"/>
      <c r="BH211" s="538"/>
      <c r="BI211" s="538"/>
    </row>
    <row r="212" spans="21:61">
      <c r="U212" s="538"/>
      <c r="V212" s="538"/>
      <c r="W212" s="538"/>
      <c r="X212" s="538"/>
      <c r="Y212" s="538"/>
      <c r="Z212" s="538"/>
      <c r="AA212" s="538"/>
      <c r="AB212" s="538"/>
      <c r="AC212" s="538"/>
      <c r="AD212" s="538"/>
      <c r="AE212" s="538"/>
      <c r="AF212" s="538"/>
      <c r="AG212" s="538"/>
      <c r="AH212" s="538"/>
      <c r="AI212" s="538"/>
      <c r="AJ212" s="538"/>
      <c r="AK212" s="538"/>
      <c r="AL212" s="538"/>
      <c r="AM212" s="538"/>
      <c r="AN212" s="538"/>
      <c r="AO212" s="538"/>
      <c r="AP212" s="538"/>
      <c r="AQ212" s="538"/>
      <c r="AR212" s="538"/>
      <c r="AS212" s="538"/>
      <c r="AT212" s="538"/>
      <c r="AU212" s="538"/>
      <c r="AV212" s="538"/>
      <c r="AW212" s="538"/>
      <c r="AX212" s="538"/>
      <c r="AY212" s="538"/>
      <c r="AZ212" s="538"/>
      <c r="BA212" s="538"/>
      <c r="BB212" s="538"/>
      <c r="BC212" s="538"/>
      <c r="BD212" s="538"/>
      <c r="BE212" s="538"/>
      <c r="BF212" s="538"/>
      <c r="BG212" s="538"/>
      <c r="BH212" s="538"/>
      <c r="BI212" s="538"/>
    </row>
    <row r="213" spans="21:61">
      <c r="U213" s="538"/>
      <c r="V213" s="538"/>
      <c r="W213" s="538"/>
      <c r="X213" s="538"/>
      <c r="Y213" s="538"/>
      <c r="Z213" s="538"/>
      <c r="AA213" s="538"/>
      <c r="AB213" s="538"/>
      <c r="AC213" s="538"/>
      <c r="AD213" s="538"/>
      <c r="AE213" s="538"/>
      <c r="AF213" s="538"/>
      <c r="AG213" s="538"/>
      <c r="AH213" s="538"/>
      <c r="AI213" s="538"/>
      <c r="AJ213" s="538"/>
      <c r="AK213" s="538"/>
      <c r="AL213" s="538"/>
      <c r="AM213" s="538"/>
      <c r="AN213" s="538"/>
      <c r="AO213" s="538"/>
      <c r="AP213" s="538"/>
      <c r="AQ213" s="538"/>
      <c r="AR213" s="538"/>
      <c r="AS213" s="538"/>
      <c r="AT213" s="538"/>
      <c r="AU213" s="538"/>
      <c r="AV213" s="538"/>
      <c r="AW213" s="538"/>
      <c r="AX213" s="538"/>
      <c r="AY213" s="538"/>
      <c r="AZ213" s="538"/>
      <c r="BA213" s="538"/>
      <c r="BB213" s="538"/>
      <c r="BC213" s="538"/>
      <c r="BD213" s="538"/>
      <c r="BE213" s="538"/>
      <c r="BF213" s="538"/>
      <c r="BG213" s="538"/>
      <c r="BH213" s="538"/>
      <c r="BI213" s="538"/>
    </row>
    <row r="214" spans="21:61">
      <c r="U214" s="538"/>
      <c r="V214" s="538"/>
      <c r="W214" s="538"/>
      <c r="X214" s="538"/>
      <c r="Y214" s="538"/>
      <c r="Z214" s="538"/>
      <c r="AA214" s="538"/>
      <c r="AB214" s="538"/>
      <c r="AC214" s="538"/>
      <c r="AD214" s="538"/>
      <c r="AE214" s="538"/>
      <c r="AF214" s="538"/>
      <c r="AG214" s="538"/>
      <c r="AH214" s="538"/>
      <c r="AI214" s="538"/>
      <c r="AJ214" s="538"/>
      <c r="AK214" s="538"/>
      <c r="AL214" s="538"/>
      <c r="AM214" s="538"/>
      <c r="AN214" s="538"/>
      <c r="AO214" s="538"/>
      <c r="AP214" s="538"/>
      <c r="AQ214" s="538"/>
      <c r="AR214" s="538"/>
      <c r="AS214" s="538"/>
      <c r="AT214" s="538"/>
      <c r="AU214" s="538"/>
      <c r="AV214" s="538"/>
      <c r="AW214" s="538"/>
      <c r="AX214" s="538"/>
      <c r="AY214" s="538"/>
      <c r="AZ214" s="538"/>
      <c r="BA214" s="538"/>
      <c r="BB214" s="538"/>
      <c r="BC214" s="538"/>
      <c r="BD214" s="538"/>
      <c r="BE214" s="538"/>
      <c r="BF214" s="538"/>
      <c r="BG214" s="538"/>
      <c r="BH214" s="538"/>
      <c r="BI214" s="538"/>
    </row>
    <row r="215" spans="21:61">
      <c r="U215" s="538"/>
      <c r="V215" s="538"/>
      <c r="W215" s="538"/>
      <c r="X215" s="538"/>
      <c r="Y215" s="538"/>
      <c r="Z215" s="538"/>
      <c r="AA215" s="538"/>
      <c r="AB215" s="538"/>
      <c r="AC215" s="538"/>
      <c r="AD215" s="538"/>
      <c r="AE215" s="538"/>
      <c r="AF215" s="538"/>
      <c r="AG215" s="538"/>
      <c r="AH215" s="538"/>
      <c r="AI215" s="538"/>
      <c r="AJ215" s="538"/>
      <c r="AK215" s="538"/>
      <c r="AL215" s="538"/>
      <c r="AM215" s="538"/>
      <c r="AN215" s="538"/>
      <c r="AO215" s="538"/>
      <c r="AP215" s="538"/>
      <c r="AQ215" s="538"/>
      <c r="AR215" s="538"/>
      <c r="AS215" s="538"/>
      <c r="AT215" s="538"/>
      <c r="AU215" s="538"/>
      <c r="AV215" s="538"/>
      <c r="AW215" s="538"/>
      <c r="AX215" s="538"/>
      <c r="AY215" s="538"/>
      <c r="AZ215" s="538"/>
      <c r="BA215" s="538"/>
      <c r="BB215" s="538"/>
      <c r="BC215" s="538"/>
      <c r="BD215" s="538"/>
      <c r="BE215" s="538"/>
      <c r="BF215" s="538"/>
      <c r="BG215" s="538"/>
      <c r="BH215" s="538"/>
      <c r="BI215" s="538"/>
    </row>
    <row r="216" spans="21:61">
      <c r="U216" s="538"/>
      <c r="V216" s="538"/>
      <c r="W216" s="538"/>
      <c r="X216" s="538"/>
      <c r="Y216" s="538"/>
      <c r="Z216" s="538"/>
      <c r="AA216" s="538"/>
      <c r="AB216" s="538"/>
      <c r="AC216" s="538"/>
      <c r="AD216" s="538"/>
      <c r="AE216" s="538"/>
      <c r="AF216" s="538"/>
      <c r="AG216" s="538"/>
      <c r="AH216" s="538"/>
      <c r="AI216" s="538"/>
      <c r="AJ216" s="538"/>
      <c r="AK216" s="538"/>
      <c r="AL216" s="538"/>
      <c r="AM216" s="538"/>
      <c r="AN216" s="538"/>
      <c r="AO216" s="538"/>
      <c r="AP216" s="538"/>
      <c r="AQ216" s="538"/>
      <c r="AR216" s="538"/>
      <c r="AS216" s="538"/>
      <c r="AT216" s="538"/>
      <c r="AU216" s="538"/>
      <c r="AV216" s="538"/>
      <c r="AW216" s="538"/>
      <c r="AX216" s="538"/>
      <c r="AY216" s="538"/>
      <c r="AZ216" s="538"/>
      <c r="BA216" s="538"/>
      <c r="BB216" s="538"/>
      <c r="BC216" s="538"/>
      <c r="BD216" s="538"/>
      <c r="BE216" s="538"/>
      <c r="BF216" s="538"/>
      <c r="BG216" s="538"/>
      <c r="BH216" s="538"/>
      <c r="BI216" s="538"/>
    </row>
    <row r="217" spans="21:61">
      <c r="U217" s="538"/>
      <c r="V217" s="538"/>
      <c r="W217" s="538"/>
      <c r="X217" s="538"/>
      <c r="Y217" s="538"/>
      <c r="Z217" s="538"/>
      <c r="AA217" s="538"/>
      <c r="AB217" s="538"/>
      <c r="AC217" s="538"/>
      <c r="AD217" s="538"/>
      <c r="AE217" s="538"/>
      <c r="AF217" s="538"/>
      <c r="AG217" s="538"/>
      <c r="AH217" s="538"/>
      <c r="AI217" s="538"/>
      <c r="AJ217" s="538"/>
      <c r="AK217" s="538"/>
      <c r="AL217" s="538"/>
      <c r="AM217" s="538"/>
      <c r="AN217" s="538"/>
      <c r="AO217" s="538"/>
      <c r="AP217" s="538"/>
      <c r="AQ217" s="538"/>
      <c r="AR217" s="538"/>
      <c r="AS217" s="538"/>
      <c r="AT217" s="538"/>
      <c r="AU217" s="538"/>
      <c r="AV217" s="538"/>
      <c r="AW217" s="538"/>
      <c r="AX217" s="538"/>
      <c r="AY217" s="538"/>
      <c r="AZ217" s="538"/>
      <c r="BA217" s="538"/>
      <c r="BB217" s="538"/>
      <c r="BC217" s="538"/>
      <c r="BD217" s="538"/>
      <c r="BE217" s="538"/>
      <c r="BF217" s="538"/>
      <c r="BG217" s="538"/>
      <c r="BH217" s="538"/>
      <c r="BI217" s="538"/>
    </row>
    <row r="218" spans="21:61">
      <c r="U218" s="538"/>
      <c r="V218" s="538"/>
      <c r="W218" s="538"/>
      <c r="X218" s="538"/>
      <c r="Y218" s="538"/>
      <c r="Z218" s="538"/>
      <c r="AA218" s="538"/>
      <c r="AB218" s="538"/>
      <c r="AC218" s="538"/>
      <c r="AD218" s="538"/>
      <c r="AE218" s="538"/>
      <c r="AF218" s="538"/>
      <c r="AG218" s="538"/>
      <c r="AH218" s="538"/>
      <c r="AI218" s="538"/>
      <c r="AJ218" s="538"/>
      <c r="AK218" s="538"/>
      <c r="AL218" s="538"/>
      <c r="AM218" s="538"/>
      <c r="AN218" s="538"/>
      <c r="AO218" s="538"/>
      <c r="AP218" s="538"/>
      <c r="AQ218" s="538"/>
      <c r="AR218" s="538"/>
      <c r="AS218" s="538"/>
      <c r="AT218" s="538"/>
      <c r="AU218" s="538"/>
      <c r="AV218" s="538"/>
      <c r="AW218" s="538"/>
      <c r="AX218" s="538"/>
      <c r="AY218" s="538"/>
      <c r="AZ218" s="538"/>
      <c r="BA218" s="538"/>
      <c r="BB218" s="538"/>
      <c r="BC218" s="538"/>
      <c r="BD218" s="538"/>
      <c r="BE218" s="538"/>
      <c r="BF218" s="538"/>
      <c r="BG218" s="538"/>
      <c r="BH218" s="538"/>
      <c r="BI218" s="538"/>
    </row>
    <row r="219" spans="21:61">
      <c r="U219" s="538"/>
      <c r="V219" s="538"/>
      <c r="W219" s="538"/>
      <c r="X219" s="538"/>
      <c r="Y219" s="538"/>
      <c r="Z219" s="538"/>
      <c r="AA219" s="538"/>
      <c r="AB219" s="538"/>
      <c r="AC219" s="538"/>
      <c r="AD219" s="538"/>
      <c r="AE219" s="538"/>
      <c r="AF219" s="538"/>
      <c r="AG219" s="538"/>
      <c r="AH219" s="538"/>
      <c r="AI219" s="538"/>
      <c r="AJ219" s="538"/>
      <c r="AK219" s="538"/>
      <c r="AL219" s="538"/>
      <c r="AM219" s="538"/>
      <c r="AN219" s="538"/>
      <c r="AO219" s="538"/>
      <c r="AP219" s="538"/>
      <c r="AQ219" s="538"/>
      <c r="AR219" s="538"/>
      <c r="AS219" s="538"/>
      <c r="AT219" s="538"/>
      <c r="AU219" s="538"/>
      <c r="AV219" s="538"/>
      <c r="AW219" s="538"/>
      <c r="AX219" s="538"/>
      <c r="AY219" s="538"/>
      <c r="AZ219" s="538"/>
      <c r="BA219" s="538"/>
      <c r="BB219" s="538"/>
      <c r="BC219" s="538"/>
      <c r="BD219" s="538"/>
      <c r="BE219" s="538"/>
      <c r="BF219" s="538"/>
      <c r="BG219" s="538"/>
      <c r="BH219" s="538"/>
      <c r="BI219" s="538"/>
    </row>
    <row r="220" spans="21:61">
      <c r="U220" s="538"/>
      <c r="V220" s="538"/>
      <c r="W220" s="538"/>
      <c r="X220" s="538"/>
      <c r="Y220" s="538"/>
      <c r="Z220" s="538"/>
      <c r="AA220" s="538"/>
      <c r="AB220" s="538"/>
      <c r="AC220" s="538"/>
      <c r="AD220" s="538"/>
      <c r="AE220" s="538"/>
      <c r="AF220" s="538"/>
      <c r="AG220" s="538"/>
      <c r="AH220" s="538"/>
      <c r="AI220" s="538"/>
      <c r="AJ220" s="538"/>
      <c r="AK220" s="538"/>
      <c r="AL220" s="538"/>
      <c r="AM220" s="538"/>
      <c r="AN220" s="538"/>
      <c r="AO220" s="538"/>
      <c r="AP220" s="538"/>
      <c r="AQ220" s="538"/>
      <c r="AR220" s="538"/>
      <c r="AS220" s="538"/>
      <c r="AT220" s="538"/>
      <c r="AU220" s="538"/>
      <c r="AV220" s="538"/>
      <c r="AW220" s="538"/>
      <c r="AX220" s="538"/>
      <c r="AY220" s="538"/>
      <c r="AZ220" s="538"/>
      <c r="BA220" s="538"/>
      <c r="BB220" s="538"/>
      <c r="BC220" s="538"/>
      <c r="BD220" s="538"/>
      <c r="BE220" s="538"/>
      <c r="BF220" s="538"/>
      <c r="BG220" s="538"/>
      <c r="BH220" s="538"/>
      <c r="BI220" s="538"/>
    </row>
    <row r="221" spans="21:61">
      <c r="U221" s="538"/>
      <c r="V221" s="538"/>
      <c r="W221" s="538"/>
      <c r="X221" s="538"/>
      <c r="Y221" s="538"/>
      <c r="Z221" s="538"/>
      <c r="AA221" s="538"/>
      <c r="AB221" s="538"/>
      <c r="AC221" s="538"/>
      <c r="AD221" s="538"/>
      <c r="AE221" s="538"/>
      <c r="AF221" s="538"/>
      <c r="AG221" s="538"/>
      <c r="AH221" s="538"/>
      <c r="AI221" s="538"/>
      <c r="AJ221" s="538"/>
      <c r="AK221" s="538"/>
      <c r="AL221" s="538"/>
      <c r="AM221" s="538"/>
      <c r="AN221" s="538"/>
      <c r="AO221" s="538"/>
      <c r="AP221" s="538"/>
      <c r="AQ221" s="538"/>
      <c r="AR221" s="538"/>
      <c r="AS221" s="538"/>
      <c r="AT221" s="538"/>
      <c r="AU221" s="538"/>
      <c r="AV221" s="538"/>
      <c r="AW221" s="538"/>
      <c r="AX221" s="538"/>
      <c r="AY221" s="538"/>
      <c r="AZ221" s="538"/>
      <c r="BA221" s="538"/>
      <c r="BB221" s="538"/>
      <c r="BC221" s="538"/>
      <c r="BD221" s="538"/>
      <c r="BE221" s="538"/>
      <c r="BF221" s="538"/>
      <c r="BG221" s="538"/>
      <c r="BH221" s="538"/>
      <c r="BI221" s="538"/>
    </row>
    <row r="222" spans="21:61">
      <c r="U222" s="538"/>
      <c r="V222" s="538"/>
      <c r="W222" s="538"/>
      <c r="X222" s="538"/>
      <c r="Y222" s="538"/>
      <c r="Z222" s="538"/>
      <c r="AA222" s="538"/>
      <c r="AB222" s="538"/>
      <c r="AC222" s="538"/>
      <c r="AD222" s="538"/>
      <c r="AE222" s="538"/>
      <c r="AF222" s="538"/>
      <c r="AG222" s="538"/>
      <c r="AH222" s="538"/>
      <c r="AI222" s="538"/>
      <c r="AJ222" s="538"/>
      <c r="AK222" s="538"/>
      <c r="AL222" s="538"/>
      <c r="AM222" s="538"/>
      <c r="AN222" s="538"/>
      <c r="AO222" s="538"/>
      <c r="AP222" s="538"/>
      <c r="AQ222" s="538"/>
      <c r="AR222" s="538"/>
      <c r="AS222" s="538"/>
      <c r="AT222" s="538"/>
      <c r="AU222" s="538"/>
      <c r="AV222" s="538"/>
      <c r="AW222" s="538"/>
      <c r="AX222" s="538"/>
      <c r="AY222" s="538"/>
      <c r="AZ222" s="538"/>
      <c r="BA222" s="538"/>
      <c r="BB222" s="538"/>
      <c r="BC222" s="538"/>
      <c r="BD222" s="538"/>
      <c r="BE222" s="538"/>
      <c r="BF222" s="538"/>
      <c r="BG222" s="538"/>
      <c r="BH222" s="538"/>
      <c r="BI222" s="538"/>
    </row>
    <row r="223" spans="21:61">
      <c r="U223" s="538"/>
      <c r="V223" s="538"/>
      <c r="W223" s="538"/>
      <c r="X223" s="538"/>
      <c r="Y223" s="538"/>
      <c r="Z223" s="538"/>
      <c r="AA223" s="538"/>
      <c r="AB223" s="538"/>
      <c r="AC223" s="538"/>
      <c r="AD223" s="538"/>
      <c r="AE223" s="538"/>
      <c r="AF223" s="538"/>
      <c r="AG223" s="538"/>
      <c r="AH223" s="538"/>
      <c r="AI223" s="538"/>
      <c r="AJ223" s="538"/>
      <c r="AK223" s="538"/>
      <c r="AL223" s="538"/>
      <c r="AM223" s="538"/>
      <c r="AN223" s="538"/>
      <c r="AO223" s="538"/>
      <c r="AP223" s="538"/>
      <c r="AQ223" s="538"/>
      <c r="AR223" s="538"/>
      <c r="AS223" s="538"/>
      <c r="AT223" s="538"/>
      <c r="AU223" s="538"/>
      <c r="AV223" s="538"/>
      <c r="AW223" s="538"/>
      <c r="AX223" s="538"/>
      <c r="AY223" s="538"/>
      <c r="AZ223" s="538"/>
      <c r="BA223" s="538"/>
      <c r="BB223" s="538"/>
      <c r="BC223" s="538"/>
      <c r="BD223" s="538"/>
      <c r="BE223" s="538"/>
      <c r="BF223" s="538"/>
      <c r="BG223" s="538"/>
      <c r="BH223" s="538"/>
      <c r="BI223" s="538"/>
    </row>
    <row r="224" spans="21:61">
      <c r="U224" s="538"/>
      <c r="V224" s="538"/>
      <c r="W224" s="538"/>
      <c r="X224" s="538"/>
      <c r="Y224" s="538"/>
      <c r="Z224" s="538"/>
      <c r="AA224" s="538"/>
      <c r="AB224" s="538"/>
      <c r="AC224" s="538"/>
      <c r="AD224" s="538"/>
      <c r="AE224" s="538"/>
      <c r="AF224" s="538"/>
      <c r="AG224" s="538"/>
      <c r="AH224" s="538"/>
      <c r="AI224" s="538"/>
      <c r="AJ224" s="538"/>
      <c r="AK224" s="538"/>
      <c r="AL224" s="538"/>
      <c r="AM224" s="538"/>
      <c r="AN224" s="538"/>
      <c r="AO224" s="538"/>
      <c r="AP224" s="538"/>
      <c r="AQ224" s="538"/>
      <c r="AR224" s="538"/>
      <c r="AS224" s="538"/>
      <c r="AT224" s="538"/>
      <c r="AU224" s="538"/>
      <c r="AV224" s="538"/>
      <c r="AW224" s="538"/>
      <c r="AX224" s="538"/>
      <c r="AY224" s="538"/>
      <c r="AZ224" s="538"/>
      <c r="BA224" s="538"/>
      <c r="BB224" s="538"/>
      <c r="BC224" s="538"/>
      <c r="BD224" s="538"/>
      <c r="BE224" s="538"/>
      <c r="BF224" s="538"/>
      <c r="BG224" s="538"/>
      <c r="BH224" s="538"/>
      <c r="BI224" s="538"/>
    </row>
    <row r="225" spans="21:61">
      <c r="U225" s="538"/>
      <c r="V225" s="538"/>
      <c r="W225" s="538"/>
      <c r="X225" s="538"/>
      <c r="Y225" s="538"/>
      <c r="Z225" s="538"/>
      <c r="AA225" s="538"/>
      <c r="AB225" s="538"/>
      <c r="AC225" s="538"/>
      <c r="AD225" s="538"/>
      <c r="AE225" s="538"/>
      <c r="AF225" s="538"/>
      <c r="AG225" s="538"/>
      <c r="AH225" s="538"/>
      <c r="AI225" s="538"/>
      <c r="AJ225" s="538"/>
      <c r="AK225" s="538"/>
      <c r="AL225" s="538"/>
      <c r="AM225" s="538"/>
      <c r="AN225" s="538"/>
      <c r="AO225" s="538"/>
      <c r="AP225" s="538"/>
      <c r="AQ225" s="538"/>
      <c r="AR225" s="538"/>
      <c r="AS225" s="538"/>
      <c r="AT225" s="538"/>
      <c r="AU225" s="538"/>
      <c r="AV225" s="538"/>
      <c r="AW225" s="538"/>
      <c r="AX225" s="538"/>
      <c r="AY225" s="538"/>
      <c r="AZ225" s="538"/>
      <c r="BA225" s="538"/>
      <c r="BB225" s="538"/>
      <c r="BC225" s="538"/>
      <c r="BD225" s="538"/>
      <c r="BE225" s="538"/>
      <c r="BF225" s="538"/>
      <c r="BG225" s="538"/>
      <c r="BH225" s="538"/>
      <c r="BI225" s="538"/>
    </row>
  </sheetData>
  <mergeCells count="2">
    <mergeCell ref="A18:A25"/>
    <mergeCell ref="A3:A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19"/>
  <sheetViews>
    <sheetView showGridLines="0" workbookViewId="0">
      <selection activeCell="M29" sqref="M29"/>
    </sheetView>
  </sheetViews>
  <sheetFormatPr defaultColWidth="8.90625" defaultRowHeight="14.5"/>
  <cols>
    <col min="2" max="2" width="22.08984375" customWidth="1"/>
    <col min="3" max="3" width="7.08984375" customWidth="1"/>
    <col min="4" max="4" width="12.54296875" customWidth="1"/>
    <col min="6" max="6" width="20.453125" bestFit="1" customWidth="1"/>
    <col min="7" max="7" width="12" hidden="1" customWidth="1"/>
    <col min="8" max="8" width="14.453125" customWidth="1"/>
    <col min="9" max="9" width="53" customWidth="1"/>
  </cols>
  <sheetData>
    <row r="1" spans="2:9" ht="15" thickBot="1"/>
    <row r="2" spans="2:9" ht="15" thickBot="1">
      <c r="F2" s="668" t="s">
        <v>1</v>
      </c>
      <c r="G2" s="669"/>
      <c r="H2" s="669"/>
      <c r="I2" s="670"/>
    </row>
    <row r="3" spans="2:9" ht="15" thickBot="1">
      <c r="B3" s="671" t="s">
        <v>2</v>
      </c>
      <c r="C3" s="672"/>
      <c r="D3" s="673"/>
      <c r="F3" s="4"/>
      <c r="G3" s="5" t="s">
        <v>3</v>
      </c>
      <c r="H3" s="5" t="s">
        <v>4</v>
      </c>
      <c r="I3" s="6" t="s">
        <v>5</v>
      </c>
    </row>
    <row r="4" spans="2:9">
      <c r="B4" s="7" t="s">
        <v>6</v>
      </c>
      <c r="C4" s="8"/>
      <c r="D4" s="9">
        <f>H5*0.25</f>
        <v>8731.8399999999983</v>
      </c>
      <c r="F4" s="10" t="s">
        <v>7</v>
      </c>
      <c r="G4" s="11"/>
      <c r="H4" s="11"/>
      <c r="I4" s="12"/>
    </row>
    <row r="5" spans="2:9">
      <c r="B5" s="7" t="s">
        <v>8</v>
      </c>
      <c r="C5" s="13">
        <f>H6</f>
        <v>0.2422</v>
      </c>
      <c r="D5" s="14">
        <f>C5*D4</f>
        <v>2114.8516479999994</v>
      </c>
      <c r="F5" s="15" t="s">
        <v>9</v>
      </c>
      <c r="G5" s="16">
        <f>[10]Salary!$AD$28</f>
        <v>31575.326535341828</v>
      </c>
      <c r="H5" s="78">
        <f>'M2020 BLS  SALARY CHART'!C6</f>
        <v>34927.359999999993</v>
      </c>
      <c r="I5" s="17" t="s">
        <v>10</v>
      </c>
    </row>
    <row r="6" spans="2:9">
      <c r="B6" s="7" t="str">
        <f>F8</f>
        <v>CAF</v>
      </c>
      <c r="C6" s="13">
        <f>H8</f>
        <v>2.3077627802923752E-2</v>
      </c>
      <c r="D6" s="14">
        <f>(D4+D5)*C6</f>
        <v>250.31591274562561</v>
      </c>
      <c r="F6" s="19" t="s">
        <v>12</v>
      </c>
      <c r="G6" s="20">
        <f>[10]Pivots!$E$28+[10]Pivots!$E$29</f>
        <v>0.12813673533198905</v>
      </c>
      <c r="H6" s="79">
        <f>'M2020 BLS  SALARY CHART'!C39</f>
        <v>0.2422</v>
      </c>
      <c r="I6" s="17" t="s">
        <v>320</v>
      </c>
    </row>
    <row r="7" spans="2:9" ht="15" thickBot="1">
      <c r="B7" s="7" t="s">
        <v>11</v>
      </c>
      <c r="C7" s="13">
        <f>H7</f>
        <v>0.12</v>
      </c>
      <c r="D7" s="18">
        <f>(D4+D5)*C7</f>
        <v>1301.6029977599997</v>
      </c>
      <c r="F7" s="19" t="s">
        <v>13</v>
      </c>
      <c r="G7" s="22">
        <f>[10]Pivots!$E$27</f>
        <v>0.10213346631589997</v>
      </c>
      <c r="H7" s="80">
        <v>0.12</v>
      </c>
      <c r="I7" s="17" t="s">
        <v>262</v>
      </c>
    </row>
    <row r="8" spans="2:9" ht="15.5" thickTop="1" thickBot="1">
      <c r="B8" s="2"/>
      <c r="C8" s="21"/>
      <c r="D8" s="14">
        <f>SUM(D4:D7)</f>
        <v>12398.610558505623</v>
      </c>
      <c r="F8" s="23" t="s">
        <v>14</v>
      </c>
      <c r="G8" s="24"/>
      <c r="H8" s="81">
        <f>'Fall CAF 2021'!CD24</f>
        <v>2.3077627802923752E-2</v>
      </c>
      <c r="I8" s="25" t="s">
        <v>302</v>
      </c>
    </row>
    <row r="9" spans="2:9" ht="15" thickBot="1">
      <c r="B9" s="26"/>
      <c r="C9" s="27"/>
      <c r="D9" s="28"/>
      <c r="F9" s="31"/>
    </row>
    <row r="10" spans="2:9" ht="15" thickBot="1">
      <c r="B10" s="29" t="s">
        <v>15</v>
      </c>
      <c r="C10" s="3"/>
      <c r="D10" s="30">
        <f>D8/12</f>
        <v>1033.2175465421353</v>
      </c>
    </row>
    <row r="11" spans="2:9">
      <c r="F11" s="31"/>
    </row>
    <row r="12" spans="2:9">
      <c r="D12" s="515"/>
      <c r="F12" s="31"/>
    </row>
    <row r="13" spans="2:9">
      <c r="D13" s="1"/>
    </row>
    <row r="19" spans="6:6">
      <c r="F19" s="32"/>
    </row>
  </sheetData>
  <mergeCells count="2">
    <mergeCell ref="F2:I2"/>
    <mergeCell ref="B3:D3"/>
  </mergeCells>
  <pageMargins left="0.7" right="0.7" top="0.75" bottom="0.75" header="0.3" footer="0.3"/>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H18"/>
  <sheetViews>
    <sheetView workbookViewId="0">
      <selection activeCell="F26" sqref="F26"/>
    </sheetView>
  </sheetViews>
  <sheetFormatPr defaultColWidth="19.90625" defaultRowHeight="14.5"/>
  <cols>
    <col min="8" max="8" width="52.08984375" customWidth="1"/>
  </cols>
  <sheetData>
    <row r="3" spans="2:8" ht="15" thickBot="1"/>
    <row r="4" spans="2:8">
      <c r="B4" s="582"/>
      <c r="C4" s="583"/>
      <c r="D4" s="583"/>
      <c r="E4" s="595" t="s">
        <v>304</v>
      </c>
      <c r="F4" s="596"/>
      <c r="G4" s="595"/>
      <c r="H4" s="597"/>
    </row>
    <row r="5" spans="2:8" ht="27.5" customHeight="1">
      <c r="B5" s="577"/>
      <c r="C5" s="580"/>
      <c r="D5" s="598" t="s">
        <v>305</v>
      </c>
      <c r="E5" s="598" t="s">
        <v>306</v>
      </c>
      <c r="F5" s="599" t="s">
        <v>307</v>
      </c>
      <c r="G5" s="598" t="s">
        <v>308</v>
      </c>
      <c r="H5" s="585"/>
    </row>
    <row r="6" spans="2:8">
      <c r="B6" s="592" t="s">
        <v>309</v>
      </c>
      <c r="C6" s="600"/>
      <c r="D6" s="586"/>
      <c r="E6" s="601"/>
      <c r="F6" s="590"/>
      <c r="G6" s="591"/>
      <c r="H6" s="574"/>
    </row>
    <row r="7" spans="2:8">
      <c r="B7" s="578" t="str">
        <f>'4626-DVSMT Shelters'!F7</f>
        <v>Specialty Site Supervisor</v>
      </c>
      <c r="C7" s="594"/>
      <c r="D7" s="584">
        <v>0.2</v>
      </c>
      <c r="E7" s="584">
        <f t="shared" ref="E7:E9" si="0">D7</f>
        <v>0.2</v>
      </c>
      <c r="F7" s="602">
        <v>200</v>
      </c>
      <c r="G7" s="603">
        <f t="shared" ref="G7:G9" si="1">F7*E7</f>
        <v>40</v>
      </c>
      <c r="H7" s="574"/>
    </row>
    <row r="8" spans="2:8">
      <c r="B8" s="593" t="s">
        <v>310</v>
      </c>
      <c r="C8" s="604"/>
      <c r="D8" s="584">
        <f>'4625 - Residential Housing Stab'!T8</f>
        <v>0.69750000000000001</v>
      </c>
      <c r="E8" s="584">
        <f>D8</f>
        <v>0.69750000000000001</v>
      </c>
      <c r="F8" s="602">
        <v>80</v>
      </c>
      <c r="G8" s="603">
        <f t="shared" si="1"/>
        <v>55.8</v>
      </c>
      <c r="H8" s="585"/>
    </row>
    <row r="9" spans="2:8">
      <c r="B9" s="593" t="s">
        <v>311</v>
      </c>
      <c r="C9" s="604"/>
      <c r="D9" s="584">
        <f>'4625 - Residential Housing Stab'!T9</f>
        <v>1</v>
      </c>
      <c r="E9" s="584">
        <f t="shared" si="0"/>
        <v>1</v>
      </c>
      <c r="F9" s="602">
        <v>80</v>
      </c>
      <c r="G9" s="603">
        <f t="shared" si="1"/>
        <v>80</v>
      </c>
      <c r="H9" s="585"/>
    </row>
    <row r="10" spans="2:8">
      <c r="B10" s="605" t="s">
        <v>312</v>
      </c>
      <c r="C10" s="606"/>
      <c r="D10" s="607">
        <f>SUM(D7:D9)</f>
        <v>1.8975</v>
      </c>
      <c r="E10" s="607">
        <f>SUM(E7:E9)</f>
        <v>1.8975</v>
      </c>
      <c r="F10" s="608"/>
      <c r="G10" s="609">
        <f>SUM(G7:G9)</f>
        <v>175.8</v>
      </c>
      <c r="H10" s="581"/>
    </row>
    <row r="11" spans="2:8">
      <c r="B11" s="674" t="s">
        <v>313</v>
      </c>
      <c r="C11" s="675"/>
      <c r="D11" s="675"/>
      <c r="E11" s="675"/>
      <c r="F11" s="675"/>
      <c r="G11" s="675"/>
      <c r="H11" s="676"/>
    </row>
    <row r="12" spans="2:8">
      <c r="B12" s="575"/>
      <c r="C12" s="579"/>
      <c r="D12" s="580"/>
      <c r="E12" s="580"/>
      <c r="F12" s="602"/>
      <c r="G12" s="580"/>
      <c r="H12" s="585"/>
    </row>
    <row r="13" spans="2:8">
      <c r="B13" s="575" t="s">
        <v>314</v>
      </c>
      <c r="C13" s="579"/>
      <c r="D13" s="580"/>
      <c r="E13" s="580"/>
      <c r="F13" s="576"/>
      <c r="G13" s="580"/>
      <c r="H13" s="585"/>
    </row>
    <row r="14" spans="2:8" ht="15" thickBot="1">
      <c r="B14" s="588"/>
      <c r="C14" s="589"/>
      <c r="D14" s="587"/>
      <c r="E14" s="587"/>
      <c r="F14" s="610"/>
      <c r="G14" s="587"/>
      <c r="H14" s="611"/>
    </row>
    <row r="15" spans="2:8">
      <c r="B15" s="675" t="s">
        <v>315</v>
      </c>
      <c r="C15" s="675"/>
      <c r="D15" s="675"/>
      <c r="E15" s="675"/>
      <c r="F15" s="675"/>
      <c r="G15" s="675"/>
      <c r="H15" s="675"/>
    </row>
    <row r="16" spans="2:8">
      <c r="B16" s="675"/>
      <c r="C16" s="675"/>
      <c r="D16" s="675"/>
      <c r="E16" s="675"/>
      <c r="F16" s="675"/>
      <c r="G16" s="675"/>
      <c r="H16" s="675"/>
    </row>
    <row r="17" spans="2:8">
      <c r="B17" s="675"/>
      <c r="C17" s="675"/>
      <c r="D17" s="675"/>
      <c r="E17" s="675"/>
      <c r="F17" s="675"/>
      <c r="G17" s="675"/>
      <c r="H17" s="675"/>
    </row>
    <row r="18" spans="2:8">
      <c r="B18" s="573"/>
      <c r="C18" s="573"/>
      <c r="D18" s="573"/>
      <c r="E18" s="573"/>
      <c r="F18" s="573"/>
      <c r="G18" s="573"/>
      <c r="H18" s="573"/>
    </row>
  </sheetData>
  <mergeCells count="2">
    <mergeCell ref="B11:H11"/>
    <mergeCell ref="B15:H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M2020 BLS  SALARY CHART</vt:lpstr>
      <vt:lpstr>Fall CAF 2021</vt:lpstr>
      <vt:lpstr>4624-Emergency Shelters</vt:lpstr>
      <vt:lpstr>4625 - Residential Housing Stab</vt:lpstr>
      <vt:lpstr>4626-DVSMT Shelters</vt:lpstr>
      <vt:lpstr>FY20 UFR Data</vt:lpstr>
      <vt:lpstr>Direct Care  Add On</vt:lpstr>
      <vt:lpstr>Sheet1</vt:lpstr>
      <vt:lpstr>'4624-Emergency Shelters'!Print_Area</vt:lpstr>
      <vt:lpstr>'4625 - Residential Housing Stab'!Print_Area</vt:lpstr>
      <vt:lpstr>'4626-DVSMT Shelters'!Print_Area</vt:lpstr>
      <vt:lpstr>'Direct Care  Add On'!Print_Area</vt:lpstr>
      <vt:lpstr>'M2020 BLS  SALARY CHART'!Print_Area</vt:lpstr>
      <vt:lpstr>'Fall CAF 2021'!Print_Titles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Solimini, Kara (EHS)</cp:lastModifiedBy>
  <dcterms:created xsi:type="dcterms:W3CDTF">2021-12-01T12:04:54Z</dcterms:created>
  <dcterms:modified xsi:type="dcterms:W3CDTF">2022-03-18T13:30:22Z</dcterms:modified>
</cp:coreProperties>
</file>