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"/>
    </mc:Choice>
  </mc:AlternateContent>
  <xr:revisionPtr revIDLastSave="0" documentId="8_{939AD9B5-871E-407B-AB76-91D4A687B76E}" xr6:coauthVersionLast="47" xr6:coauthVersionMax="47" xr10:uidLastSave="{00000000-0000-0000-0000-000000000000}"/>
  <bookViews>
    <workbookView xWindow="2100" yWindow="3810" windowWidth="17340" windowHeight="11385" xr2:uid="{746438F7-29F9-428B-8762-34A3C5E3001F}"/>
  </bookViews>
  <sheets>
    <sheet name="M2021 BLS  SALARY CHART" sheetId="1" r:id="rId1"/>
    <sheet name="IRTP (FY24) " sheetId="2" r:id="rId2"/>
    <sheet name="CIRT (FY24)" sheetId="3" r:id="rId3"/>
    <sheet name="CAF Fall 2022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lldata" localSheetId="3">#REF!</definedName>
    <definedName name="alldata" localSheetId="0">#REF!</definedName>
    <definedName name="alldata">#REF!</definedName>
    <definedName name="alled" localSheetId="3">#REF!</definedName>
    <definedName name="alled" localSheetId="0">#REF!</definedName>
    <definedName name="alled">#REF!</definedName>
    <definedName name="allstem" localSheetId="3">#REF!</definedName>
    <definedName name="allstem" localSheetId="0">#REF!</definedName>
    <definedName name="allstem">#REF!</definedName>
    <definedName name="asdfasd">'[1]Complete UFR List'!#REF!</definedName>
    <definedName name="asdfasdf" localSheetId="0">#REF!</definedName>
    <definedName name="asdfasdf">'[1]Complete UFR List'!#REF!</definedName>
    <definedName name="Average" localSheetId="3">#REF!</definedName>
    <definedName name="Average" localSheetId="0">#REF!</definedName>
    <definedName name="Average">#REF!</definedName>
    <definedName name="CAF_NEW">[2]RawDataCalcs!$L$70:$DB$70</definedName>
    <definedName name="Cap" localSheetId="3">[3]RawDataCalcs!$L$13:$DB$13</definedName>
    <definedName name="Cap" localSheetId="0">[4]RawDataCalcs!$L$35:$DB$35</definedName>
    <definedName name="Cap">'[5]RawDataCalcs3386&amp;3401'!$L$66:$DB$66</definedName>
    <definedName name="chart">#REF!</definedName>
    <definedName name="Data" localSheetId="3">#REF!</definedName>
    <definedName name="Data" localSheetId="0">#REF!</definedName>
    <definedName name="Data">#REF!</definedName>
    <definedName name="Fisc" localSheetId="3">'[1]Complete UFR List'!#REF!</definedName>
    <definedName name="Fisc">'[1]Complete UFR List'!#REF!</definedName>
    <definedName name="Floor" localSheetId="3">[3]RawDataCalcs!$L$12:$DB$12</definedName>
    <definedName name="Floor" localSheetId="0">[4]RawDataCalcs!$L$34:$DB$34</definedName>
    <definedName name="Floor">'[5]RawDataCalcs3386&amp;3401'!$L$65:$DB$65</definedName>
    <definedName name="Funds">'[6]RawDataCalcs3386&amp;3401'!$L$68:$DB$68</definedName>
    <definedName name="gk" localSheetId="3">#REF!</definedName>
    <definedName name="gk" localSheetId="0">#REF!</definedName>
    <definedName name="gk">#REF!</definedName>
    <definedName name="hhh" localSheetId="3">#REF!</definedName>
    <definedName name="hhh" localSheetId="0">#REF!</definedName>
    <definedName name="hhh">#REF!</definedName>
    <definedName name="JailDAverage" localSheetId="3">#REF!</definedName>
    <definedName name="JailDAverage" localSheetId="0">#REF!</definedName>
    <definedName name="JailDAverage">#REF!</definedName>
    <definedName name="JailDCap">[7]ALLRawDataCalcs!$L$80:$DB$80</definedName>
    <definedName name="JailDFloor">[7]ALLRawDataCalcs!$L$79:$DB$79</definedName>
    <definedName name="JailDgk" localSheetId="3">#REF!</definedName>
    <definedName name="JailDgk" localSheetId="0">#REF!</definedName>
    <definedName name="JailDgk">#REF!</definedName>
    <definedName name="JailDMax" localSheetId="3">#REF!</definedName>
    <definedName name="JailDMax" localSheetId="0">#REF!</definedName>
    <definedName name="JailDMax">#REF!</definedName>
    <definedName name="JailDMedian" localSheetId="3">#REF!</definedName>
    <definedName name="JailDMedian" localSheetId="0">#REF!</definedName>
    <definedName name="JailDMedian">#REF!</definedName>
    <definedName name="jm">'[1]Complete UFR List'!#REF!</definedName>
    <definedName name="KARA">#REF!</definedName>
    <definedName name="kls" localSheetId="3">#REF!</definedName>
    <definedName name="kls" localSheetId="0">#REF!</definedName>
    <definedName name="kls">#REF!</definedName>
    <definedName name="ListProviders">'[8]List of Programs'!$A$24:$A$29</definedName>
    <definedName name="Max" localSheetId="3">#REF!</definedName>
    <definedName name="Max" localSheetId="0">#REF!</definedName>
    <definedName name="Max">#REF!</definedName>
    <definedName name="Median" localSheetId="3">#REF!</definedName>
    <definedName name="Median" localSheetId="0">#REF!</definedName>
    <definedName name="Median">#REF!</definedName>
    <definedName name="Min" localSheetId="3">#REF!</definedName>
    <definedName name="Min" localSheetId="0">#REF!</definedName>
    <definedName name="Min">#REF!</definedName>
    <definedName name="MT" localSheetId="3">#REF!</definedName>
    <definedName name="MT">#REF!</definedName>
    <definedName name="new" localSheetId="3">#REF!</definedName>
    <definedName name="new">#REF!</definedName>
    <definedName name="ok" localSheetId="3">#REF!</definedName>
    <definedName name="ok">#REF!</definedName>
    <definedName name="_xlnm.Print_Area" localSheetId="2">'CIRT (FY24)'!$B$1:$G$25</definedName>
    <definedName name="_xlnm.Print_Area" localSheetId="0">'M2021 BLS  SALARY CHART'!$B$1:$E$41</definedName>
    <definedName name="_xlnm.Print_Titles" localSheetId="3">'CAF Fall 2022'!$A:$A</definedName>
    <definedName name="Program_File" localSheetId="3">#REF!</definedName>
    <definedName name="Program_File" localSheetId="0">#REF!</definedName>
    <definedName name="Program_File">#REF!</definedName>
    <definedName name="Programs">'[8]List of Programs'!$B$3:$B$19</definedName>
    <definedName name="ProvFTE" localSheetId="3">'[9]FTE Data'!$A$3:$AW$56</definedName>
    <definedName name="ProvFTE">'[10]FTE Data'!$A$3:$AW$56</definedName>
    <definedName name="PurchasedBy" localSheetId="3">'[9]FTE Data'!$C$263:$AZ$657</definedName>
    <definedName name="PurchasedBy">'[10]FTE Data'!$C$263:$AZ$657</definedName>
    <definedName name="resmay2007" localSheetId="3">#REF!</definedName>
    <definedName name="resmay2007" localSheetId="0">#REF!</definedName>
    <definedName name="resmay2007">#REF!</definedName>
    <definedName name="sheet1" localSheetId="3">#REF!</definedName>
    <definedName name="sheet1" localSheetId="0">#REF!</definedName>
    <definedName name="sheet1">#REF!</definedName>
    <definedName name="Site_list" localSheetId="3">[9]Lists!$A$2:$A$53</definedName>
    <definedName name="Site_list">[10]Lists!$A$2:$A$53</definedName>
    <definedName name="Source" localSheetId="3">#REF!</definedName>
    <definedName name="Source" localSheetId="0">#REF!</definedName>
    <definedName name="Source">#REF!</definedName>
    <definedName name="Source_2" localSheetId="3">#REF!</definedName>
    <definedName name="Source_2" localSheetId="0">#REF!</definedName>
    <definedName name="Source_2">#REF!</definedName>
    <definedName name="SourcePathAndFileName" localSheetId="3">#REF!</definedName>
    <definedName name="SourcePathAndFileName" localSheetId="0">#REF!</definedName>
    <definedName name="SourcePathAndFileName">#REF!</definedName>
    <definedName name="Total_UFR" localSheetId="3">#REF!</definedName>
    <definedName name="Total_UFR">#REF!</definedName>
    <definedName name="Total_UFRs" localSheetId="3">#REF!</definedName>
    <definedName name="Total_UFRs">#REF!</definedName>
    <definedName name="Total_UFRs_" localSheetId="3">#REF!</definedName>
    <definedName name="Total_UFRs_">#REF!</definedName>
    <definedName name="UFR">'[1]Complete UFR List'!#REF!</definedName>
    <definedName name="UFRS">'[1]Complete UFR List'!#REF!</definedName>
    <definedName name="UPDATE">'[1]Complete UFR List'!#REF!</definedName>
    <definedName name="wefqwerqwe">'[1]Complete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3" l="1"/>
  <c r="E9" i="2" l="1"/>
  <c r="CF21" i="4"/>
  <c r="CE21" i="4"/>
  <c r="CD21" i="4"/>
  <c r="CC21" i="4"/>
  <c r="CB21" i="4"/>
  <c r="CA21" i="4"/>
  <c r="BZ21" i="4"/>
  <c r="BY21" i="4"/>
  <c r="CH21" i="4" s="1"/>
  <c r="CH23" i="4" s="1"/>
  <c r="CF20" i="4"/>
  <c r="CE20" i="4"/>
  <c r="CD20" i="4"/>
  <c r="CC20" i="4"/>
  <c r="CB20" i="4"/>
  <c r="CA20" i="4"/>
  <c r="BZ20" i="4"/>
  <c r="BY20" i="4"/>
  <c r="BY17" i="4"/>
  <c r="CH17" i="4" s="1"/>
  <c r="BY16" i="4"/>
  <c r="L30" i="3"/>
  <c r="L29" i="3"/>
  <c r="L24" i="3"/>
  <c r="L23" i="3"/>
  <c r="E8" i="3" s="1"/>
  <c r="L18" i="3"/>
  <c r="E7" i="3" s="1"/>
  <c r="L15" i="3"/>
  <c r="L14" i="3"/>
  <c r="B20" i="3"/>
  <c r="D19" i="3"/>
  <c r="E17" i="3"/>
  <c r="E16" i="3"/>
  <c r="B15" i="3"/>
  <c r="B14" i="3"/>
  <c r="D11" i="3"/>
  <c r="L8" i="3"/>
  <c r="L7" i="3"/>
  <c r="L6" i="3"/>
  <c r="E6" i="3"/>
  <c r="L5" i="3"/>
  <c r="F3" i="3"/>
  <c r="F15" i="3" s="1"/>
  <c r="V63" i="2"/>
  <c r="V64" i="2" s="1"/>
  <c r="J31" i="2" s="1"/>
  <c r="V53" i="2"/>
  <c r="V54" i="2" s="1"/>
  <c r="V44" i="2"/>
  <c r="V45" i="2" s="1"/>
  <c r="D5" i="2" s="1"/>
  <c r="V34" i="2"/>
  <c r="V35" i="2" s="1"/>
  <c r="C19" i="2"/>
  <c r="D17" i="2"/>
  <c r="D14" i="2"/>
  <c r="C12" i="2"/>
  <c r="I33" i="2" s="1"/>
  <c r="J8" i="2"/>
  <c r="J7" i="2"/>
  <c r="J6" i="2"/>
  <c r="J5" i="2"/>
  <c r="B3" i="2"/>
  <c r="E3" i="2" s="1"/>
  <c r="E16" i="2" s="1"/>
  <c r="C46" i="1"/>
  <c r="F33" i="1"/>
  <c r="C33" i="1"/>
  <c r="C34" i="1" s="1"/>
  <c r="F31" i="1"/>
  <c r="C31" i="1"/>
  <c r="C32" i="1" s="1"/>
  <c r="F29" i="1"/>
  <c r="C29" i="1"/>
  <c r="C30" i="1" s="1"/>
  <c r="F27" i="1"/>
  <c r="C27" i="1"/>
  <c r="C28" i="1" s="1"/>
  <c r="C25" i="1"/>
  <c r="C26" i="1" s="1"/>
  <c r="C23" i="1"/>
  <c r="C24" i="1" s="1"/>
  <c r="C22" i="1"/>
  <c r="C21" i="1"/>
  <c r="C19" i="1"/>
  <c r="C20" i="1" s="1"/>
  <c r="C18" i="1"/>
  <c r="F17" i="1"/>
  <c r="C17" i="1"/>
  <c r="C15" i="1"/>
  <c r="C16" i="1" s="1"/>
  <c r="F13" i="1"/>
  <c r="C13" i="1"/>
  <c r="C14" i="1" s="1"/>
  <c r="C11" i="1"/>
  <c r="C12" i="1" s="1"/>
  <c r="F9" i="1"/>
  <c r="C9" i="1"/>
  <c r="C10" i="1" s="1"/>
  <c r="F7" i="1"/>
  <c r="C7" i="1"/>
  <c r="C8" i="1" s="1"/>
  <c r="F5" i="1"/>
  <c r="C5" i="1"/>
  <c r="C6" i="1" s="1"/>
  <c r="C36" i="1" s="1"/>
  <c r="F17" i="3" l="1"/>
  <c r="L9" i="3"/>
  <c r="L10" i="3" s="1"/>
  <c r="E12" i="2"/>
  <c r="E13" i="2" s="1"/>
  <c r="E15" i="2"/>
  <c r="J9" i="2"/>
  <c r="J10" i="2" s="1"/>
  <c r="V36" i="2" s="1"/>
  <c r="V37" i="2" s="1"/>
  <c r="J20" i="2" s="1"/>
  <c r="D6" i="2" s="1"/>
  <c r="E14" i="2"/>
  <c r="E17" i="2"/>
  <c r="J39" i="2"/>
  <c r="L36" i="3"/>
  <c r="D20" i="3" s="1"/>
  <c r="J28" i="2"/>
  <c r="D7" i="2" s="1"/>
  <c r="F14" i="3"/>
  <c r="C47" i="1"/>
  <c r="L27" i="3"/>
  <c r="C48" i="1"/>
  <c r="C49" i="1"/>
  <c r="F16" i="3"/>
  <c r="V55" i="2" l="1"/>
  <c r="V56" i="2" s="1"/>
  <c r="J29" i="2"/>
  <c r="E9" i="3"/>
  <c r="E10" i="3" s="1"/>
  <c r="C20" i="2"/>
  <c r="D8" i="2" l="1"/>
  <c r="D9" i="2" s="1"/>
  <c r="J33" i="2"/>
  <c r="F10" i="3" l="1"/>
  <c r="F11" i="3" s="1"/>
  <c r="F12" i="3" s="1"/>
  <c r="F18" i="3" s="1"/>
  <c r="E18" i="2"/>
  <c r="F20" i="3" l="1"/>
  <c r="F19" i="3"/>
  <c r="F21" i="3" s="1"/>
  <c r="G23" i="3" s="1"/>
  <c r="E20" i="2"/>
  <c r="E19" i="2"/>
  <c r="E21" i="2" s="1"/>
  <c r="F23" i="2" l="1"/>
</calcChain>
</file>

<file path=xl/sharedStrings.xml><?xml version="1.0" encoding="utf-8"?>
<sst xmlns="http://schemas.openxmlformats.org/spreadsheetml/2006/main" count="420" uniqueCount="316">
  <si>
    <t>Source:</t>
  </si>
  <si>
    <t>BLS / OES</t>
  </si>
  <si>
    <t>Position</t>
  </si>
  <si>
    <r>
      <t>Median</t>
    </r>
    <r>
      <rPr>
        <b/>
        <sz val="20"/>
        <color indexed="10"/>
        <rFont val="Calibri"/>
        <family val="2"/>
      </rPr>
      <t xml:space="preserve"> </t>
    </r>
  </si>
  <si>
    <t>Common model titles (not all inclusive)</t>
  </si>
  <si>
    <t>Minimum Education and/or certification/Training/Experience</t>
  </si>
  <si>
    <t>C.257 Average</t>
  </si>
  <si>
    <t>BLS Occupational Code(s)</t>
  </si>
  <si>
    <t>Direct Care (hourly)</t>
  </si>
  <si>
    <t xml:space="preserve">Direct Care, Direct Care Blend, Non Specialized DC, Peer mentor, Family Specialist/ Partner / Food Server 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</si>
  <si>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</si>
  <si>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</si>
  <si>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</si>
  <si>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</si>
  <si>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</si>
  <si>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</si>
  <si>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</si>
  <si>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</si>
  <si>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</si>
  <si>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</si>
  <si>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</si>
  <si>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</si>
  <si>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</si>
  <si>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</si>
  <si>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</si>
  <si>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</si>
  <si>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</si>
  <si>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</si>
  <si>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</si>
  <si>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</si>
  <si>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</si>
  <si>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</si>
  <si>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</si>
  <si>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</si>
  <si>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</si>
  <si>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</si>
  <si>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</si>
  <si>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</si>
  <si>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</si>
  <si>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</si>
  <si>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</si>
  <si>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</si>
  <si>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</si>
  <si>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</si>
  <si>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</si>
  <si>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</si>
  <si>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</si>
  <si>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</si>
  <si>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</si>
  <si>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</si>
  <si>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</si>
  <si>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</si>
  <si>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</si>
  <si>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</si>
  <si>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</si>
  <si>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</si>
  <si>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</si>
  <si>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</si>
  <si>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</si>
  <si>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</si>
  <si>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</si>
  <si>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</si>
  <si>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</si>
  <si>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</si>
  <si>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</si>
  <si>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</si>
  <si>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</si>
  <si>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</si>
  <si>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</si>
  <si>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</si>
  <si>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</si>
  <si>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</si>
  <si>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</si>
  <si>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</si>
  <si>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</si>
  <si>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</si>
  <si>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</si>
  <si>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</si>
  <si>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</si>
  <si>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</si>
  <si>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</si>
  <si>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</si>
  <si>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</si>
  <si>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</si>
  <si>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C.257 Benchmark</t>
  </si>
  <si>
    <t>Misc. BLS benchmarks</t>
  </si>
  <si>
    <t>Psychiatrist</t>
  </si>
  <si>
    <t>M2020 BLS Occ Code 29-1223 NAICS 622200 (Nat'l)</t>
  </si>
  <si>
    <t>Medical Director</t>
  </si>
  <si>
    <t>M2020 BLS Occ Code 29-1229 NAICS 622200 (Nat'l)</t>
  </si>
  <si>
    <t>Physician Assistants</t>
  </si>
  <si>
    <t>M2020 BLS  Occ Code 29-1071</t>
  </si>
  <si>
    <t>Food Service I</t>
  </si>
  <si>
    <t>Benchmarked to Direct Care</t>
  </si>
  <si>
    <t>Food Service II</t>
  </si>
  <si>
    <t>Average of benchmarks Direct Care and Direct Care III</t>
  </si>
  <si>
    <t>Food Service III</t>
  </si>
  <si>
    <t>Benchmarked to Direct Care III</t>
  </si>
  <si>
    <t>Maintenence I</t>
  </si>
  <si>
    <t>M2020 BLS  Occ Code 37-0000</t>
  </si>
  <si>
    <t>Maintenence II</t>
  </si>
  <si>
    <t>M2020 BLS  Occ Code 49-9099</t>
  </si>
  <si>
    <t>Maintenence III</t>
  </si>
  <si>
    <t>M2020 BLS  Occ Code 49-0000 and 49-9071 (average)</t>
  </si>
  <si>
    <t xml:space="preserve">IRTP Model Budget 
</t>
  </si>
  <si>
    <t>Monthly Accomm. rate</t>
  </si>
  <si>
    <t>Master Look-Up Data - IRTP</t>
  </si>
  <si>
    <t>Beds:</t>
  </si>
  <si>
    <t>Bed Days:</t>
  </si>
  <si>
    <t>12 months</t>
  </si>
  <si>
    <t>Relief Assumptions:</t>
  </si>
  <si>
    <t>Model</t>
  </si>
  <si>
    <t>FTE</t>
  </si>
  <si>
    <t>Expense</t>
  </si>
  <si>
    <t>Days</t>
  </si>
  <si>
    <t>Hours</t>
  </si>
  <si>
    <t>Management</t>
  </si>
  <si>
    <t>vacation</t>
  </si>
  <si>
    <t>Medical and Clinical Staff</t>
  </si>
  <si>
    <t>sick/ personal</t>
  </si>
  <si>
    <t>Direct Service and Support Staff</t>
  </si>
  <si>
    <t>holidays</t>
  </si>
  <si>
    <t xml:space="preserve">Direct Service Relief Staff </t>
  </si>
  <si>
    <t>training</t>
  </si>
  <si>
    <t>Total Program Staff</t>
  </si>
  <si>
    <t>Total Hours per FTE:</t>
  </si>
  <si>
    <t>% of FTE:</t>
  </si>
  <si>
    <t>Expenses</t>
  </si>
  <si>
    <t>Unit Cost</t>
  </si>
  <si>
    <t>Medical and Clinical</t>
  </si>
  <si>
    <t>Tax and Fringe</t>
  </si>
  <si>
    <t xml:space="preserve">    Physician &amp;Psychiatrist</t>
  </si>
  <si>
    <t>Total Compensation</t>
  </si>
  <si>
    <t>Occupancy</t>
  </si>
  <si>
    <t>Wellness Expenses</t>
  </si>
  <si>
    <t xml:space="preserve">    Occupational Therapy</t>
  </si>
  <si>
    <t>On Call expenses</t>
  </si>
  <si>
    <t xml:space="preserve">    Psychologist - doctorate</t>
  </si>
  <si>
    <t xml:space="preserve">    Social Worker - L.I.C.S.W.</t>
  </si>
  <si>
    <t>Other Expenses</t>
  </si>
  <si>
    <t xml:space="preserve">    Nursing (APRN RN 40/60 Blend)</t>
  </si>
  <si>
    <t xml:space="preserve">    Social Worker - L.C.S.W.</t>
  </si>
  <si>
    <t>Total Reimb excl M&amp;G</t>
  </si>
  <si>
    <t>Direct Care</t>
  </si>
  <si>
    <t>Admin. Allocation</t>
  </si>
  <si>
    <t xml:space="preserve">    Special Ed Teacher</t>
  </si>
  <si>
    <t>CAF:</t>
  </si>
  <si>
    <t xml:space="preserve">    Family Partner</t>
  </si>
  <si>
    <t>TOTAL</t>
  </si>
  <si>
    <t xml:space="preserve">    Direct Care Staff</t>
  </si>
  <si>
    <t xml:space="preserve">    Relief</t>
  </si>
  <si>
    <t>Monthly Rate</t>
  </si>
  <si>
    <t>Support</t>
  </si>
  <si>
    <t xml:space="preserve">    Recreation Therapist</t>
  </si>
  <si>
    <t xml:space="preserve">    Prog Secretarial / Clerical</t>
  </si>
  <si>
    <t xml:space="preserve">    Groundskeeping, Cook, Transport</t>
  </si>
  <si>
    <t>Nursing</t>
  </si>
  <si>
    <t>Mo</t>
  </si>
  <si>
    <t>Tu</t>
  </si>
  <si>
    <t>We</t>
  </si>
  <si>
    <t>Th</t>
  </si>
  <si>
    <t>Fr</t>
  </si>
  <si>
    <t>Sa</t>
  </si>
  <si>
    <t>Su</t>
  </si>
  <si>
    <t>Shift 1</t>
  </si>
  <si>
    <t>2 FTEs each shift</t>
  </si>
  <si>
    <t>Benchmark FTEs</t>
  </si>
  <si>
    <t>Shift 2</t>
  </si>
  <si>
    <t>Model Name:</t>
  </si>
  <si>
    <t>Shift 3</t>
  </si>
  <si>
    <t>1 FTE per shift</t>
  </si>
  <si>
    <t>Capacity:</t>
  </si>
  <si>
    <t>hours/week</t>
  </si>
  <si>
    <t>relief hours</t>
  </si>
  <si>
    <t xml:space="preserve">    Physician &amp; Psychiatrist</t>
  </si>
  <si>
    <t>nursing FTE</t>
  </si>
  <si>
    <t xml:space="preserve">    Nursing  + relief</t>
  </si>
  <si>
    <t xml:space="preserve">    Case Mgr / Special Ed Teacher</t>
  </si>
  <si>
    <t xml:space="preserve">    Family Partner/Peer Mentor</t>
  </si>
  <si>
    <t>Mgmt FTE</t>
  </si>
  <si>
    <t>Direct Care III</t>
  </si>
  <si>
    <t>5 FTEs each shift</t>
  </si>
  <si>
    <t>T&amp;F</t>
  </si>
  <si>
    <t>CAF</t>
  </si>
  <si>
    <t>DC III FTE</t>
  </si>
  <si>
    <t>Grounds, cook Transport</t>
  </si>
  <si>
    <t>per unit</t>
  </si>
  <si>
    <t>Purchaser Reccomendation</t>
  </si>
  <si>
    <t>Staff FTE</t>
  </si>
  <si>
    <t xml:space="preserve">CIRT Model Budget </t>
  </si>
  <si>
    <t>Master Look-Up Data - CIRT</t>
  </si>
  <si>
    <t>Per Unit</t>
  </si>
  <si>
    <t xml:space="preserve">    Maintainence, Groundskeeping</t>
  </si>
  <si>
    <t xml:space="preserve">    Direct Care / Driver Staff</t>
  </si>
  <si>
    <t>Benchmark Expenses</t>
  </si>
  <si>
    <t>Massachusetts Economic Indicators</t>
  </si>
  <si>
    <r>
      <t xml:space="preserve">IHS Markit, </t>
    </r>
    <r>
      <rPr>
        <b/>
        <sz val="12"/>
        <color rgb="FFFF0000"/>
        <rFont val="Arial"/>
        <family val="2"/>
      </rPr>
      <t>Fall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</si>
  <si>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</si>
  <si>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</si>
  <si>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</si>
  <si>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</si>
  <si>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</si>
  <si>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</si>
  <si>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</si>
  <si>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</si>
  <si>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</si>
  <si>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</si>
  <si>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</si>
  <si>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</si>
  <si>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</si>
  <si>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</si>
  <si>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</si>
  <si>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</si>
  <si>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</si>
  <si>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</si>
  <si>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</si>
  <si>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</si>
  <si>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</si>
  <si>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</si>
  <si>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</si>
  <si>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</si>
  <si>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</si>
  <si>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</si>
  <si>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</si>
  <si>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</si>
  <si>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</si>
  <si>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</si>
  <si>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</si>
  <si>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</si>
  <si>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</si>
  <si>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</si>
  <si>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</si>
  <si>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</si>
  <si>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</si>
  <si>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</si>
  <si>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</si>
  <si>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</si>
  <si>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</si>
  <si>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</si>
  <si>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</si>
  <si>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</si>
  <si>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</si>
  <si>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</si>
  <si>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</si>
  <si>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</si>
  <si>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</si>
  <si>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</si>
  <si>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</si>
  <si>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</si>
  <si>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</si>
  <si>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</si>
  <si>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</si>
  <si>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</si>
  <si>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</si>
  <si>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</si>
  <si>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</si>
  <si>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</si>
  <si>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</si>
  <si>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</si>
  <si>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</si>
  <si>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</si>
  <si>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</si>
  <si>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</si>
  <si>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</si>
  <si>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</si>
  <si>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</si>
  <si>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</si>
  <si>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</si>
  <si>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</si>
  <si>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</si>
  <si>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</si>
  <si>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</si>
  <si>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</si>
  <si>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</si>
  <si>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</si>
  <si>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</si>
  <si>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</si>
  <si>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</si>
  <si>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</si>
  <si>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</si>
  <si>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</si>
  <si>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</si>
  <si>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</si>
  <si>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</si>
  <si>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</si>
  <si>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</si>
  <si>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</si>
  <si>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</si>
  <si>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</si>
  <si>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</si>
  <si>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</si>
  <si>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</si>
  <si>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</si>
  <si>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</si>
  <si>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</si>
  <si>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</si>
  <si>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</si>
  <si>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</si>
  <si>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</si>
  <si>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</si>
  <si>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</si>
  <si>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</si>
  <si>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</si>
  <si>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</si>
  <si>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</si>
  <si>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</si>
  <si>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</si>
  <si>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</si>
  <si>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</si>
  <si>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</si>
  <si>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>Average</t>
  </si>
  <si>
    <t xml:space="preserve">Prospective rate period: </t>
  </si>
  <si>
    <t>FY24 and FY25</t>
  </si>
  <si>
    <t>Draft Redesigned Proposed Model FTEs</t>
  </si>
  <si>
    <t>FY20 CIRT UFR Data</t>
  </si>
  <si>
    <t>FY20 IRTP UFR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</si>
</sst>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\$#,##0"/>
    <numFmt numFmtId="168" formatCode="0.0"/>
    <numFmt numFmtId="169" formatCode="0.0%"/>
    <numFmt numFmtId="170" formatCode="_(&quot;$&quot;* #,##0_);_(&quot;$&quot;* \(#,##0\);_(&quot;$&quot;* &quot;-&quot;??_);_(@_)"/>
    <numFmt numFmtId="171" formatCode="_(* #,##0_);_(* \(#,##0\);_(* &quot;-&quot;??_);_(@_)"/>
    <numFmt numFmtId="172" formatCode="\$#,##0.00"/>
    <numFmt numFmtId="173" formatCode="_(&quot;$&quot;* #,##0.000_);_(&quot;$&quot;* \(#,##0.000\);_(&quot;$&quot;* &quot;-&quot;_);_(@_)"/>
    <numFmt numFmtId="174" formatCode="_(&quot;$&quot;* #,##0.00_);_(&quot;$&quot;* \(#,##0.00\);_(&quot;$&quot;* &quot;-&quot;_);_(@_)"/>
    <numFmt numFmtId="17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0">
      <alignment horizontal="left" vertical="center" wrapText="1"/>
    </xf>
    <xf numFmtId="9" fontId="7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4" applyFont="1"/>
    <xf numFmtId="0" fontId="3" fillId="0" borderId="0" xfId="4" applyFont="1" applyAlignment="1">
      <alignment horizontal="center"/>
    </xf>
    <xf numFmtId="0" fontId="2" fillId="0" borderId="0" xfId="4" applyFont="1" applyAlignment="1">
      <alignment wrapText="1"/>
    </xf>
    <xf numFmtId="17" fontId="4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left" vertical="top"/>
    </xf>
    <xf numFmtId="0" fontId="5" fillId="0" borderId="0" xfId="4" applyFont="1" applyAlignment="1">
      <alignment horizontal="center"/>
    </xf>
    <xf numFmtId="0" fontId="5" fillId="0" borderId="0" xfId="4" applyFont="1"/>
    <xf numFmtId="9" fontId="5" fillId="0" borderId="0" xfId="4" applyNumberFormat="1" applyFont="1" applyAlignment="1">
      <alignment horizontal="center" wrapText="1"/>
    </xf>
    <xf numFmtId="0" fontId="5" fillId="0" borderId="0" xfId="4" applyFont="1" applyAlignment="1">
      <alignment horizontal="left" wrapText="1"/>
    </xf>
    <xf numFmtId="0" fontId="2" fillId="0" borderId="1" xfId="4" applyFont="1" applyBorder="1"/>
    <xf numFmtId="165" fontId="2" fillId="0" borderId="2" xfId="4" applyNumberFormat="1" applyFont="1" applyBorder="1" applyAlignment="1">
      <alignment horizontal="center"/>
    </xf>
    <xf numFmtId="165" fontId="2" fillId="0" borderId="5" xfId="4" applyNumberFormat="1" applyFont="1" applyBorder="1"/>
    <xf numFmtId="0" fontId="2" fillId="0" borderId="6" xfId="4" applyFont="1" applyBorder="1"/>
    <xf numFmtId="166" fontId="2" fillId="0" borderId="7" xfId="4" applyNumberFormat="1" applyFont="1" applyBorder="1" applyAlignment="1">
      <alignment horizontal="center"/>
    </xf>
    <xf numFmtId="166" fontId="2" fillId="0" borderId="9" xfId="4" applyNumberFormat="1" applyFont="1" applyBorder="1"/>
    <xf numFmtId="0" fontId="2" fillId="0" borderId="3" xfId="4" applyFont="1" applyBorder="1"/>
    <xf numFmtId="0" fontId="2" fillId="0" borderId="10" xfId="4" applyFont="1" applyBorder="1"/>
    <xf numFmtId="166" fontId="2" fillId="0" borderId="0" xfId="4" applyNumberFormat="1" applyFont="1" applyAlignment="1">
      <alignment horizontal="center"/>
    </xf>
    <xf numFmtId="0" fontId="2" fillId="0" borderId="7" xfId="4" applyFont="1" applyBorder="1"/>
    <xf numFmtId="0" fontId="2" fillId="0" borderId="1" xfId="4" applyFont="1" applyBorder="1" applyAlignment="1">
      <alignment wrapText="1"/>
    </xf>
    <xf numFmtId="0" fontId="2" fillId="0" borderId="6" xfId="4" applyFont="1" applyBorder="1" applyAlignment="1">
      <alignment wrapText="1"/>
    </xf>
    <xf numFmtId="166" fontId="2" fillId="0" borderId="12" xfId="4" applyNumberFormat="1" applyFont="1" applyBorder="1"/>
    <xf numFmtId="165" fontId="2" fillId="0" borderId="3" xfId="4" applyNumberFormat="1" applyFont="1" applyBorder="1" applyAlignment="1">
      <alignment horizontal="center"/>
    </xf>
    <xf numFmtId="165" fontId="2" fillId="0" borderId="0" xfId="4" applyNumberFormat="1" applyFont="1" applyAlignment="1">
      <alignment horizontal="center"/>
    </xf>
    <xf numFmtId="165" fontId="2" fillId="0" borderId="12" xfId="4" applyNumberFormat="1" applyFont="1" applyBorder="1"/>
    <xf numFmtId="0" fontId="2" fillId="0" borderId="0" xfId="4" applyFont="1" applyAlignment="1">
      <alignment horizontal="right" wrapText="1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10" fontId="2" fillId="0" borderId="0" xfId="5" applyNumberFormat="1" applyFont="1" applyAlignment="1">
      <alignment horizontal="center"/>
    </xf>
    <xf numFmtId="9" fontId="2" fillId="0" borderId="0" xfId="5" applyFont="1" applyAlignment="1">
      <alignment horizontal="center"/>
    </xf>
    <xf numFmtId="0" fontId="7" fillId="0" borderId="0" xfId="0" applyFont="1"/>
    <xf numFmtId="43" fontId="8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43" fontId="8" fillId="0" borderId="13" xfId="1" applyFont="1" applyBorder="1" applyAlignment="1">
      <alignment horizontal="center"/>
    </xf>
    <xf numFmtId="43" fontId="8" fillId="0" borderId="0" xfId="1" applyFont="1" applyAlignment="1">
      <alignment horizontal="center"/>
    </xf>
    <xf numFmtId="0" fontId="9" fillId="0" borderId="4" xfId="0" applyFont="1" applyBorder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43" fontId="7" fillId="0" borderId="16" xfId="1" applyFont="1" applyBorder="1"/>
    <xf numFmtId="43" fontId="7" fillId="0" borderId="0" xfId="1" applyFont="1"/>
    <xf numFmtId="0" fontId="8" fillId="0" borderId="10" xfId="0" applyFont="1" applyBorder="1"/>
    <xf numFmtId="167" fontId="8" fillId="0" borderId="0" xfId="0" applyNumberFormat="1" applyFont="1" applyAlignment="1">
      <alignment horizontal="center"/>
    </xf>
    <xf numFmtId="1" fontId="8" fillId="0" borderId="11" xfId="0" applyNumberFormat="1" applyFont="1" applyBorder="1" applyAlignment="1">
      <alignment horizontal="right"/>
    </xf>
    <xf numFmtId="0" fontId="7" fillId="0" borderId="17" xfId="0" applyFont="1" applyBorder="1"/>
    <xf numFmtId="0" fontId="7" fillId="0" borderId="0" xfId="0" applyFont="1" applyAlignment="1">
      <alignment horizontal="center"/>
    </xf>
    <xf numFmtId="42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10" xfId="0" applyFont="1" applyBorder="1"/>
    <xf numFmtId="0" fontId="8" fillId="0" borderId="0" xfId="0" applyFont="1" applyAlignment="1">
      <alignment horizontal="left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4" fontId="8" fillId="0" borderId="20" xfId="0" applyNumberFormat="1" applyFont="1" applyBorder="1" applyAlignment="1">
      <alignment horizontal="center"/>
    </xf>
    <xf numFmtId="42" fontId="8" fillId="0" borderId="20" xfId="0" applyNumberFormat="1" applyFont="1" applyBorder="1"/>
    <xf numFmtId="0" fontId="7" fillId="0" borderId="0" xfId="0" applyFont="1" applyAlignment="1">
      <alignment horizontal="right"/>
    </xf>
    <xf numFmtId="168" fontId="8" fillId="0" borderId="11" xfId="0" applyNumberFormat="1" applyFont="1" applyBorder="1" applyAlignment="1">
      <alignment horizontal="right"/>
    </xf>
    <xf numFmtId="0" fontId="8" fillId="0" borderId="1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right"/>
    </xf>
    <xf numFmtId="169" fontId="7" fillId="0" borderId="7" xfId="3" applyNumberFormat="1" applyFont="1" applyBorder="1" applyAlignment="1">
      <alignment horizontal="center"/>
    </xf>
    <xf numFmtId="169" fontId="7" fillId="0" borderId="8" xfId="3" quotePrefix="1" applyNumberFormat="1" applyFont="1" applyBorder="1" applyAlignment="1">
      <alignment horizontal="center"/>
    </xf>
    <xf numFmtId="4" fontId="7" fillId="0" borderId="0" xfId="0" applyNumberFormat="1" applyFont="1"/>
    <xf numFmtId="10" fontId="7" fillId="0" borderId="0" xfId="0" applyNumberFormat="1" applyFont="1"/>
    <xf numFmtId="44" fontId="8" fillId="0" borderId="20" xfId="0" applyNumberFormat="1" applyFont="1" applyBorder="1"/>
    <xf numFmtId="0" fontId="7" fillId="0" borderId="11" xfId="0" applyFont="1" applyBorder="1"/>
    <xf numFmtId="44" fontId="7" fillId="0" borderId="0" xfId="0" applyNumberFormat="1" applyFont="1"/>
    <xf numFmtId="170" fontId="7" fillId="0" borderId="0" xfId="0" applyNumberFormat="1" applyFont="1"/>
    <xf numFmtId="0" fontId="7" fillId="0" borderId="10" xfId="0" applyFont="1" applyBorder="1" applyAlignment="1">
      <alignment wrapText="1"/>
    </xf>
    <xf numFmtId="0" fontId="8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42" fontId="8" fillId="0" borderId="23" xfId="0" applyNumberFormat="1" applyFont="1" applyBorder="1"/>
    <xf numFmtId="171" fontId="8" fillId="0" borderId="24" xfId="1" applyNumberFormat="1" applyFont="1" applyBorder="1"/>
    <xf numFmtId="171" fontId="8" fillId="0" borderId="0" xfId="1" applyNumberFormat="1" applyFont="1"/>
    <xf numFmtId="170" fontId="7" fillId="0" borderId="0" xfId="2" applyNumberFormat="1" applyFont="1"/>
    <xf numFmtId="171" fontId="7" fillId="0" borderId="16" xfId="1" applyNumberFormat="1" applyFont="1" applyBorder="1"/>
    <xf numFmtId="171" fontId="7" fillId="0" borderId="0" xfId="1" applyNumberFormat="1" applyFont="1"/>
    <xf numFmtId="0" fontId="8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44" fontId="7" fillId="0" borderId="7" xfId="2" applyFont="1" applyBorder="1"/>
    <xf numFmtId="171" fontId="8" fillId="5" borderId="25" xfId="1" applyNumberFormat="1" applyFont="1" applyFill="1" applyBorder="1" applyAlignment="1">
      <alignment horizontal="center"/>
    </xf>
    <xf numFmtId="171" fontId="8" fillId="0" borderId="0" xfId="1" applyNumberFormat="1" applyFont="1" applyAlignment="1">
      <alignment horizontal="center"/>
    </xf>
    <xf numFmtId="172" fontId="7" fillId="0" borderId="0" xfId="0" applyNumberFormat="1" applyFo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/>
    <xf numFmtId="44" fontId="7" fillId="0" borderId="0" xfId="2" applyFont="1"/>
    <xf numFmtId="10" fontId="7" fillId="0" borderId="0" xfId="3" applyNumberFormat="1" applyFont="1"/>
    <xf numFmtId="44" fontId="7" fillId="0" borderId="0" xfId="2" applyFont="1" applyAlignment="1">
      <alignment horizontal="right"/>
    </xf>
    <xf numFmtId="0" fontId="12" fillId="0" borderId="10" xfId="0" applyFont="1" applyBorder="1"/>
    <xf numFmtId="4" fontId="8" fillId="0" borderId="20" xfId="0" applyNumberFormat="1" applyFont="1" applyBorder="1"/>
    <xf numFmtId="9" fontId="7" fillId="0" borderId="0" xfId="3" applyFont="1" applyAlignment="1">
      <alignment horizontal="center"/>
    </xf>
    <xf numFmtId="0" fontId="13" fillId="0" borderId="0" xfId="0" applyFont="1"/>
    <xf numFmtId="0" fontId="8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2" fontId="7" fillId="0" borderId="0" xfId="0" applyNumberFormat="1" applyFont="1"/>
    <xf numFmtId="169" fontId="7" fillId="0" borderId="0" xfId="3" applyNumberFormat="1" applyFont="1"/>
    <xf numFmtId="9" fontId="7" fillId="0" borderId="0" xfId="0" applyNumberFormat="1" applyFont="1"/>
    <xf numFmtId="4" fontId="7" fillId="0" borderId="23" xfId="0" applyNumberFormat="1" applyFont="1" applyBorder="1"/>
    <xf numFmtId="4" fontId="7" fillId="0" borderId="30" xfId="0" applyNumberFormat="1" applyFont="1" applyBorder="1"/>
    <xf numFmtId="0" fontId="7" fillId="0" borderId="10" xfId="0" applyFont="1" applyBorder="1" applyAlignment="1">
      <alignment horizontal="right"/>
    </xf>
    <xf numFmtId="3" fontId="8" fillId="0" borderId="11" xfId="0" applyNumberFormat="1" applyFont="1" applyBorder="1"/>
    <xf numFmtId="9" fontId="7" fillId="0" borderId="0" xfId="3" applyFont="1"/>
    <xf numFmtId="170" fontId="7" fillId="0" borderId="11" xfId="0" applyNumberFormat="1" applyFont="1" applyBorder="1"/>
    <xf numFmtId="10" fontId="7" fillId="0" borderId="7" xfId="3" applyNumberFormat="1" applyFont="1" applyBorder="1"/>
    <xf numFmtId="0" fontId="7" fillId="0" borderId="8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/>
    </xf>
    <xf numFmtId="42" fontId="7" fillId="0" borderId="11" xfId="0" applyNumberFormat="1" applyFont="1" applyBorder="1"/>
    <xf numFmtId="173" fontId="7" fillId="0" borderId="0" xfId="0" applyNumberFormat="1" applyFont="1"/>
    <xf numFmtId="42" fontId="8" fillId="0" borderId="11" xfId="0" applyNumberFormat="1" applyFont="1" applyBorder="1"/>
    <xf numFmtId="10" fontId="7" fillId="0" borderId="10" xfId="3" applyNumberFormat="1" applyFont="1" applyBorder="1"/>
    <xf numFmtId="0" fontId="15" fillId="0" borderId="20" xfId="0" applyFont="1" applyBorder="1" applyAlignment="1">
      <alignment horizontal="right"/>
    </xf>
    <xf numFmtId="44" fontId="7" fillId="0" borderId="11" xfId="0" applyNumberFormat="1" applyFont="1" applyBorder="1"/>
    <xf numFmtId="174" fontId="7" fillId="0" borderId="0" xfId="0" applyNumberFormat="1" applyFont="1"/>
    <xf numFmtId="170" fontId="7" fillId="0" borderId="11" xfId="2" applyNumberFormat="1" applyFont="1" applyBorder="1"/>
    <xf numFmtId="0" fontId="16" fillId="0" borderId="0" xfId="0" applyFont="1" applyAlignment="1">
      <alignment horizontal="right"/>
    </xf>
    <xf numFmtId="0" fontId="8" fillId="0" borderId="32" xfId="0" applyFont="1" applyBorder="1" applyAlignment="1">
      <alignment horizontal="right"/>
    </xf>
    <xf numFmtId="0" fontId="7" fillId="0" borderId="33" xfId="0" applyFont="1" applyBorder="1"/>
    <xf numFmtId="10" fontId="7" fillId="0" borderId="33" xfId="0" applyNumberFormat="1" applyFont="1" applyBorder="1"/>
    <xf numFmtId="44" fontId="7" fillId="0" borderId="33" xfId="2" applyFont="1" applyBorder="1"/>
    <xf numFmtId="44" fontId="8" fillId="0" borderId="33" xfId="2" applyFont="1" applyBorder="1"/>
    <xf numFmtId="170" fontId="8" fillId="5" borderId="34" xfId="2" applyNumberFormat="1" applyFont="1" applyFill="1" applyBorder="1"/>
    <xf numFmtId="3" fontId="7" fillId="0" borderId="11" xfId="0" applyNumberFormat="1" applyFont="1" applyBorder="1"/>
    <xf numFmtId="44" fontId="7" fillId="0" borderId="11" xfId="2" applyFont="1" applyBorder="1"/>
    <xf numFmtId="0" fontId="7" fillId="0" borderId="0" xfId="6"/>
    <xf numFmtId="0" fontId="18" fillId="8" borderId="0" xfId="6" applyFont="1" applyFill="1"/>
    <xf numFmtId="0" fontId="8" fillId="8" borderId="11" xfId="6" applyFont="1" applyFill="1" applyBorder="1"/>
    <xf numFmtId="0" fontId="20" fillId="8" borderId="7" xfId="6" applyFont="1" applyFill="1" applyBorder="1"/>
    <xf numFmtId="0" fontId="8" fillId="8" borderId="8" xfId="6" applyFont="1" applyFill="1" applyBorder="1"/>
    <xf numFmtId="0" fontId="8" fillId="0" borderId="0" xfId="6" applyFont="1"/>
    <xf numFmtId="0" fontId="21" fillId="9" borderId="0" xfId="7" applyFont="1" applyFill="1"/>
    <xf numFmtId="0" fontId="21" fillId="10" borderId="0" xfId="7" applyFont="1" applyFill="1"/>
    <xf numFmtId="0" fontId="21" fillId="11" borderId="0" xfId="7" applyFont="1" applyFill="1"/>
    <xf numFmtId="0" fontId="21" fillId="12" borderId="0" xfId="6" applyFont="1" applyFill="1" applyAlignment="1">
      <alignment horizontal="center"/>
    </xf>
    <xf numFmtId="0" fontId="21" fillId="13" borderId="0" xfId="6" applyFont="1" applyFill="1" applyAlignment="1">
      <alignment horizontal="center"/>
    </xf>
    <xf numFmtId="14" fontId="8" fillId="0" borderId="0" xfId="6" applyNumberFormat="1" applyFont="1"/>
    <xf numFmtId="175" fontId="7" fillId="0" borderId="0" xfId="6" applyNumberFormat="1"/>
    <xf numFmtId="2" fontId="7" fillId="0" borderId="0" xfId="6" applyNumberFormat="1"/>
    <xf numFmtId="0" fontId="8" fillId="0" borderId="0" xfId="8" applyFont="1" applyAlignment="1"/>
    <xf numFmtId="0" fontId="22" fillId="0" borderId="0" xfId="8" applyAlignment="1"/>
    <xf numFmtId="0" fontId="23" fillId="0" borderId="0" xfId="8" applyFont="1" applyAlignment="1"/>
    <xf numFmtId="0" fontId="11" fillId="0" borderId="0" xfId="8" applyFont="1" applyAlignment="1"/>
    <xf numFmtId="0" fontId="22" fillId="0" borderId="28" xfId="8" applyBorder="1" applyAlignment="1"/>
    <xf numFmtId="0" fontId="22" fillId="0" borderId="21" xfId="8" applyBorder="1" applyAlignment="1"/>
    <xf numFmtId="0" fontId="22" fillId="0" borderId="37" xfId="8" applyBorder="1" applyAlignment="1"/>
    <xf numFmtId="0" fontId="22" fillId="0" borderId="29" xfId="8" applyBorder="1" applyAlignment="1"/>
    <xf numFmtId="0" fontId="22" fillId="0" borderId="0" xfId="8" applyAlignment="1">
      <alignment horizontal="right"/>
    </xf>
    <xf numFmtId="0" fontId="8" fillId="0" borderId="0" xfId="8" applyFont="1" applyAlignment="1">
      <alignment horizontal="center"/>
    </xf>
    <xf numFmtId="0" fontId="22" fillId="0" borderId="35" xfId="8" applyBorder="1" applyAlignment="1"/>
    <xf numFmtId="14" fontId="8" fillId="0" borderId="0" xfId="6" applyNumberFormat="1" applyFont="1" applyAlignment="1">
      <alignment horizontal="center"/>
    </xf>
    <xf numFmtId="0" fontId="9" fillId="0" borderId="35" xfId="8" applyFont="1" applyBorder="1" applyAlignment="1">
      <alignment horizontal="center"/>
    </xf>
    <xf numFmtId="168" fontId="7" fillId="0" borderId="0" xfId="6" applyNumberFormat="1"/>
    <xf numFmtId="175" fontId="7" fillId="0" borderId="26" xfId="6" applyNumberFormat="1" applyBorder="1"/>
    <xf numFmtId="175" fontId="22" fillId="0" borderId="35" xfId="8" applyNumberFormat="1" applyBorder="1" applyAlignment="1">
      <alignment horizontal="center"/>
    </xf>
    <xf numFmtId="0" fontId="22" fillId="0" borderId="35" xfId="8" applyBorder="1" applyAlignment="1">
      <alignment horizontal="center"/>
    </xf>
    <xf numFmtId="0" fontId="22" fillId="0" borderId="29" xfId="8" applyBorder="1" applyAlignment="1">
      <alignment horizontal="right"/>
    </xf>
    <xf numFmtId="0" fontId="24" fillId="0" borderId="0" xfId="8" applyFont="1" applyAlignment="1">
      <alignment horizontal="right"/>
    </xf>
    <xf numFmtId="0" fontId="8" fillId="5" borderId="0" xfId="8" applyFont="1" applyFill="1" applyAlignment="1">
      <alignment horizontal="right"/>
    </xf>
    <xf numFmtId="10" fontId="8" fillId="5" borderId="35" xfId="9" applyNumberFormat="1" applyFont="1" applyFill="1" applyBorder="1" applyAlignment="1">
      <alignment horizontal="center"/>
    </xf>
    <xf numFmtId="0" fontId="22" fillId="0" borderId="31" xfId="8" applyBorder="1" applyAlignment="1"/>
    <xf numFmtId="0" fontId="22" fillId="0" borderId="15" xfId="8" applyBorder="1" applyAlignment="1"/>
    <xf numFmtId="0" fontId="22" fillId="0" borderId="36" xfId="8" applyBorder="1" applyAlignment="1"/>
    <xf numFmtId="10" fontId="7" fillId="0" borderId="0" xfId="3" applyNumberFormat="1" applyFont="1" applyBorder="1"/>
    <xf numFmtId="44" fontId="7" fillId="0" borderId="0" xfId="2" applyFont="1" applyBorder="1"/>
    <xf numFmtId="0" fontId="2" fillId="0" borderId="0" xfId="4" applyFont="1" applyAlignment="1">
      <alignment horizontal="left" vertical="top" wrapText="1"/>
    </xf>
    <xf numFmtId="0" fontId="5" fillId="2" borderId="0" xfId="4" applyFont="1" applyFill="1" applyAlignment="1">
      <alignment horizontal="center"/>
    </xf>
    <xf numFmtId="0" fontId="2" fillId="0" borderId="4" xfId="4" applyFont="1" applyBorder="1" applyAlignment="1">
      <alignment horizontal="left" vertical="center" wrapText="1"/>
    </xf>
    <xf numFmtId="0" fontId="2" fillId="0" borderId="8" xfId="4" applyFont="1" applyBorder="1" applyAlignment="1">
      <alignment horizontal="left" vertical="center" wrapText="1"/>
    </xf>
    <xf numFmtId="0" fontId="2" fillId="0" borderId="3" xfId="4" applyFont="1" applyBorder="1" applyAlignment="1">
      <alignment vertical="top" wrapText="1"/>
    </xf>
    <xf numFmtId="0" fontId="2" fillId="0" borderId="7" xfId="4" applyFont="1" applyBorder="1" applyAlignment="1">
      <alignment vertical="top" wrapText="1"/>
    </xf>
    <xf numFmtId="49" fontId="2" fillId="0" borderId="4" xfId="4" applyNumberFormat="1" applyFont="1" applyBorder="1" applyAlignment="1">
      <alignment horizontal="left" vertical="center" wrapText="1"/>
    </xf>
    <xf numFmtId="49" fontId="2" fillId="0" borderId="8" xfId="4" applyNumberFormat="1" applyFont="1" applyBorder="1" applyAlignment="1">
      <alignment horizontal="left" vertical="center" wrapText="1"/>
    </xf>
    <xf numFmtId="0" fontId="2" fillId="0" borderId="11" xfId="4" applyFont="1" applyBorder="1" applyAlignment="1">
      <alignment horizontal="left" vertical="center" wrapText="1"/>
    </xf>
    <xf numFmtId="165" fontId="2" fillId="0" borderId="5" xfId="4" applyNumberFormat="1" applyFont="1" applyBorder="1" applyAlignment="1">
      <alignment horizontal="right" vertical="center"/>
    </xf>
    <xf numFmtId="165" fontId="2" fillId="0" borderId="9" xfId="4" applyNumberFormat="1" applyFont="1" applyBorder="1" applyAlignment="1">
      <alignment horizontal="right" vertical="center"/>
    </xf>
    <xf numFmtId="0" fontId="2" fillId="0" borderId="3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8" fillId="4" borderId="4" xfId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17" fillId="8" borderId="3" xfId="6" applyFont="1" applyFill="1" applyBorder="1" applyAlignment="1">
      <alignment horizontal="left"/>
    </xf>
    <xf numFmtId="0" fontId="17" fillId="8" borderId="4" xfId="6" applyFont="1" applyFill="1" applyBorder="1" applyAlignment="1">
      <alignment horizontal="left"/>
    </xf>
    <xf numFmtId="0" fontId="22" fillId="0" borderId="29" xfId="8" applyBorder="1" applyAlignment="1">
      <alignment horizontal="right"/>
    </xf>
    <xf numFmtId="0" fontId="22" fillId="0" borderId="0" xfId="8" applyAlignment="1">
      <alignment horizontal="right"/>
    </xf>
  </cellXfs>
  <cellStyles count="10">
    <cellStyle name="Comma" xfId="1" builtinId="3"/>
    <cellStyle name="Currency" xfId="2" builtinId="4"/>
    <cellStyle name="Normal" xfId="0" builtinId="0"/>
    <cellStyle name="Normal 10 3 4" xfId="6" xr:uid="{BCB84E81-F242-4ADA-A544-6FAF5A0393E2}"/>
    <cellStyle name="Normal 4 13" xfId="8" xr:uid="{020E44CC-38CD-4AC6-A6A4-773805BA3CFB}"/>
    <cellStyle name="Normal 5 3" xfId="4" xr:uid="{BB4AAA00-61A6-4160-9106-CE9387EAC5A8}"/>
    <cellStyle name="Normal 6 2 9" xfId="7" xr:uid="{0A9CF049-0BE6-4C30-AA0A-7C0F14620B46}"/>
    <cellStyle name="Percent" xfId="3" builtinId="5"/>
    <cellStyle name="Percent 10" xfId="5" xr:uid="{2B2ECC6B-45A1-479E-AACD-748E0ACB3F43}"/>
    <cellStyle name="Percent 2 2" xfId="9" xr:uid="{D575A35A-BAE8-4973-9D72-09BFBEB4B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\X\Data%20&amp;%20Reporting%20Tools\STARR%20Utilization\STARR%20Utilization%20Tool%20FY10%20Ju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dministrative%20Services-POS%20Policy%20Office\Admin%20&amp;%20Staff\Kara\Workforce%20Initiatives\May%202021%20BLS\1.%20C.257%20%20BLS%20Benchmarks%20M2021%20WI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POS\Year%203%20Projects\Youth%20Intermediate%20Term%20Stabilization\DCF%20DMH%20joint%20procurement\Rate%20Development\All%20Rates%20through%20FY14\Analysis%20-%20CIRT%20F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a-fs01\WORKGROUPS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Administrative%20Services-POS%20Policy%20Office\Rate%20Setting\Rate%20Projects\DPH%20-%20BSAS%20Residential\5.%20Final%20Rate%20Documents\POST-HEARING%20PROPOSAL%20Adult%20Resi_PP_Jail%20Div_2nd%20Off%20Model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Sheet1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>
        <row r="303">
          <cell r="G303">
            <v>129960</v>
          </cell>
        </row>
      </sheetData>
      <sheetData sheetId="2">
        <row r="6">
          <cell r="G6">
            <v>18.72</v>
          </cell>
        </row>
        <row r="10">
          <cell r="G10">
            <v>17.97</v>
          </cell>
        </row>
        <row r="19">
          <cell r="G19">
            <v>23.416</v>
          </cell>
        </row>
      </sheetData>
      <sheetData sheetId="3">
        <row r="4">
          <cell r="G4">
            <v>23.67</v>
          </cell>
        </row>
        <row r="11">
          <cell r="G11">
            <v>28.444999999999997</v>
          </cell>
        </row>
      </sheetData>
      <sheetData sheetId="4">
        <row r="6">
          <cell r="G6">
            <v>34.2425</v>
          </cell>
        </row>
        <row r="12">
          <cell r="G12">
            <v>42.14</v>
          </cell>
        </row>
      </sheetData>
      <sheetData sheetId="5">
        <row r="2">
          <cell r="G2">
            <v>28.94</v>
          </cell>
        </row>
        <row r="6">
          <cell r="G6">
            <v>45.65</v>
          </cell>
        </row>
        <row r="11">
          <cell r="G11">
            <v>61.62</v>
          </cell>
        </row>
      </sheetData>
      <sheetData sheetId="6">
        <row r="2">
          <cell r="G2">
            <v>34.61</v>
          </cell>
          <cell r="H2">
            <v>72000</v>
          </cell>
        </row>
      </sheetData>
      <sheetData sheetId="7">
        <row r="2">
          <cell r="E2">
            <v>30</v>
          </cell>
        </row>
        <row r="8">
          <cell r="E8">
            <v>37.730000000000004</v>
          </cell>
        </row>
        <row r="14">
          <cell r="E14">
            <v>39.756</v>
          </cell>
        </row>
        <row r="18">
          <cell r="E18">
            <v>42.274000000000001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Options"/>
      <sheetName val="Avg Expenses"/>
      <sheetName val="Avg Salary"/>
      <sheetName val="Per Unit Expenses"/>
      <sheetName val="Per Unit FTE, Sal"/>
    </sheetNames>
    <sheetDataSet>
      <sheetData sheetId="0">
        <row r="30">
          <cell r="K30">
            <v>12</v>
          </cell>
        </row>
        <row r="32">
          <cell r="K32">
            <v>2</v>
          </cell>
        </row>
        <row r="35">
          <cell r="K35">
            <v>2.75</v>
          </cell>
        </row>
        <row r="40">
          <cell r="K40">
            <v>0.18</v>
          </cell>
        </row>
        <row r="41">
          <cell r="K41">
            <v>1</v>
          </cell>
        </row>
        <row r="45">
          <cell r="K45">
            <v>1.5</v>
          </cell>
        </row>
        <row r="46">
          <cell r="K46">
            <v>2</v>
          </cell>
        </row>
      </sheetData>
      <sheetData sheetId="1">
        <row r="12">
          <cell r="H12">
            <v>22.842465753424658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 Table"/>
      <sheetName val="ADULT RESI MODELS"/>
      <sheetName val="JAIL DIVERSION MODELS"/>
      <sheetName val="2nd OFFENDER MODELS"/>
      <sheetName val="updated CAF"/>
      <sheetName val="FTE Chart"/>
      <sheetName val="Salaries Resi"/>
      <sheetName val="Travel noPP"/>
      <sheetName val="Occupancy "/>
      <sheetName val="OthProgExp&amp;Meals "/>
      <sheetName val="RecSp"/>
      <sheetName val="Counselor"/>
      <sheetName val="CleanData3386&amp;3401"/>
      <sheetName val="RawDataCalcs3386&amp;3401"/>
      <sheetName val="Source3386&amp;3401"/>
      <sheetName val="Preg&amp;PostP Source"/>
      <sheetName val="All Others (WomenNoPP+Men)"/>
      <sheetName val="JailD Travel"/>
      <sheetName val="Source4958"/>
      <sheetName val="2ndOffSource"/>
      <sheetName val="AdminAnlys"/>
      <sheetName val="CAF"/>
      <sheetName val="ALLClean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5">
          <cell r="L65">
            <v>0</v>
          </cell>
          <cell r="M65">
            <v>0.60401394157367827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27001.321817500786</v>
          </cell>
          <cell r="AA65">
            <v>17680</v>
          </cell>
          <cell r="AB65">
            <v>17680</v>
          </cell>
          <cell r="AC65">
            <v>18070.851702516127</v>
          </cell>
          <cell r="AD65">
            <v>0</v>
          </cell>
          <cell r="AE65">
            <v>0</v>
          </cell>
          <cell r="AF65">
            <v>17680</v>
          </cell>
          <cell r="AG65">
            <v>17680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17680</v>
          </cell>
          <cell r="AX65">
            <v>17680</v>
          </cell>
          <cell r="AY65">
            <v>0</v>
          </cell>
          <cell r="AZ65">
            <v>17680</v>
          </cell>
          <cell r="BA65">
            <v>17680</v>
          </cell>
          <cell r="BB65">
            <v>38683.69077867044</v>
          </cell>
          <cell r="BC65">
            <v>17680</v>
          </cell>
          <cell r="BD65">
            <v>17680</v>
          </cell>
          <cell r="BE65">
            <v>17680</v>
          </cell>
          <cell r="BF65">
            <v>17680</v>
          </cell>
          <cell r="BG65">
            <v>17680</v>
          </cell>
          <cell r="BH65">
            <v>20933.577544700503</v>
          </cell>
          <cell r="BI65">
            <v>18113.272969175363</v>
          </cell>
          <cell r="BJ65">
            <v>17680</v>
          </cell>
          <cell r="BK65">
            <v>0</v>
          </cell>
          <cell r="BL65">
            <v>20636.434820465383</v>
          </cell>
          <cell r="BM65">
            <v>17680</v>
          </cell>
          <cell r="BN65">
            <v>25004.04305351575</v>
          </cell>
          <cell r="BO65">
            <v>17680</v>
          </cell>
          <cell r="BP65">
            <v>17680</v>
          </cell>
          <cell r="BQ65">
            <v>0</v>
          </cell>
          <cell r="BR65">
            <v>17680</v>
          </cell>
          <cell r="BS65">
            <v>18141.222518283183</v>
          </cell>
          <cell r="BT65">
            <v>-41676.244265701374</v>
          </cell>
          <cell r="BU65">
            <v>8.7288553321896611E-2</v>
          </cell>
          <cell r="BV65">
            <v>-7668.9054664861869</v>
          </cell>
          <cell r="BW65">
            <v>-42994.589046928275</v>
          </cell>
          <cell r="BX65">
            <v>-31114.543559342434</v>
          </cell>
          <cell r="BY65">
            <v>-56549.921023847928</v>
          </cell>
          <cell r="BZ65">
            <v>-97003.786231626596</v>
          </cell>
          <cell r="CA65">
            <v>-313429.46542299842</v>
          </cell>
          <cell r="CB65">
            <v>-8.2635046624321695E-2</v>
          </cell>
          <cell r="CC65">
            <v>-43306.662961698195</v>
          </cell>
          <cell r="CD65">
            <v>-12782.185157235559</v>
          </cell>
          <cell r="CE65">
            <v>-49503.565553759647</v>
          </cell>
          <cell r="CF65">
            <v>0</v>
          </cell>
          <cell r="CG65">
            <v>-163357.23525071022</v>
          </cell>
          <cell r="CH65">
            <v>-92717.288808833691</v>
          </cell>
          <cell r="CI65">
            <v>-174238.57910238783</v>
          </cell>
          <cell r="CJ65">
            <v>-42994.589046928275</v>
          </cell>
          <cell r="CK65">
            <v>-63601.184466556078</v>
          </cell>
          <cell r="CL65">
            <v>-56549.921023847928</v>
          </cell>
          <cell r="CM65">
            <v>-24625.24467496722</v>
          </cell>
          <cell r="CN65">
            <v>-97003.786231626596</v>
          </cell>
          <cell r="CO65">
            <v>-351019.03335486259</v>
          </cell>
          <cell r="CP65">
            <v>0.29484957486879515</v>
          </cell>
          <cell r="CQ65">
            <v>5.4246351913831613E-2</v>
          </cell>
          <cell r="CR65">
            <v>4.5873466392117951E-2</v>
          </cell>
          <cell r="CS65">
            <v>3.5437273933393951E-2</v>
          </cell>
          <cell r="CT65">
            <v>-1.2333323520703935E-2</v>
          </cell>
          <cell r="CU65">
            <v>2.2913027561376476E-3</v>
          </cell>
          <cell r="CV65">
            <v>-2001.7395150477046</v>
          </cell>
          <cell r="CW65">
            <v>-449.92512739559015</v>
          </cell>
          <cell r="CX65">
            <v>-669.49380618456928</v>
          </cell>
          <cell r="CY65">
            <v>-742.75307693203445</v>
          </cell>
          <cell r="CZ65">
            <v>-28.06467652645356</v>
          </cell>
          <cell r="DA65">
            <v>-1831.0673764395974</v>
          </cell>
          <cell r="DB65">
            <v>-5722.7534056118502</v>
          </cell>
        </row>
        <row r="66">
          <cell r="L66">
            <v>68.638763831408127</v>
          </cell>
          <cell r="M66">
            <v>1.1713867216116371</v>
          </cell>
          <cell r="N66">
            <v>3.5436133878559533</v>
          </cell>
          <cell r="O66">
            <v>0.95881574526748314</v>
          </cell>
          <cell r="P66">
            <v>2.9922523651988402</v>
          </cell>
          <cell r="Q66">
            <v>0</v>
          </cell>
          <cell r="R66">
            <v>22.160404778842953</v>
          </cell>
          <cell r="S66">
            <v>7.4242654635805723</v>
          </cell>
          <cell r="T66">
            <v>2.8643600293925418</v>
          </cell>
          <cell r="U66">
            <v>5.1022146796734415E-3</v>
          </cell>
          <cell r="V66">
            <v>12.069142094975193</v>
          </cell>
          <cell r="W66">
            <v>0</v>
          </cell>
          <cell r="X66">
            <v>9.5889565937970307</v>
          </cell>
          <cell r="Y66">
            <v>7.3186088533890681</v>
          </cell>
          <cell r="Z66">
            <v>89011.525515165966</v>
          </cell>
          <cell r="AA66">
            <v>124711.18739604187</v>
          </cell>
          <cell r="AB66">
            <v>61892.043668045008</v>
          </cell>
          <cell r="AC66">
            <v>87195.593448715823</v>
          </cell>
          <cell r="AD66">
            <v>0</v>
          </cell>
          <cell r="AE66">
            <v>0</v>
          </cell>
          <cell r="AF66">
            <v>167549.29408607361</v>
          </cell>
          <cell r="AG66">
            <v>79437.240789242293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115332.99841003475</v>
          </cell>
          <cell r="AX66">
            <v>90839.543238665152</v>
          </cell>
          <cell r="AY66">
            <v>0</v>
          </cell>
          <cell r="AZ66">
            <v>59076.726041829606</v>
          </cell>
          <cell r="BA66">
            <v>55600.502579381842</v>
          </cell>
          <cell r="BB66">
            <v>46993.941797087129</v>
          </cell>
          <cell r="BC66">
            <v>47942.60200592941</v>
          </cell>
          <cell r="BD66">
            <v>85121.186442077829</v>
          </cell>
          <cell r="BE66">
            <v>60150.264866991725</v>
          </cell>
          <cell r="BF66">
            <v>37107.840583638354</v>
          </cell>
          <cell r="BG66">
            <v>34103.875436210852</v>
          </cell>
          <cell r="BH66">
            <v>43390.477411873391</v>
          </cell>
          <cell r="BI66">
            <v>42074.135709455113</v>
          </cell>
          <cell r="BJ66">
            <v>36682.268470282579</v>
          </cell>
          <cell r="BK66">
            <v>0</v>
          </cell>
          <cell r="BL66">
            <v>44994.274591165755</v>
          </cell>
          <cell r="BM66">
            <v>97222.235686431435</v>
          </cell>
          <cell r="BN66">
            <v>90762.603215714815</v>
          </cell>
          <cell r="BO66">
            <v>119552.2873416293</v>
          </cell>
          <cell r="BP66">
            <v>75684.090495463184</v>
          </cell>
          <cell r="BQ66">
            <v>0</v>
          </cell>
          <cell r="BR66">
            <v>46682.215048048798</v>
          </cell>
          <cell r="BS66">
            <v>41691.468549205456</v>
          </cell>
          <cell r="BT66">
            <v>215813.24914156343</v>
          </cell>
          <cell r="BU66">
            <v>0.38712105109997308</v>
          </cell>
          <cell r="BV66">
            <v>12566.14239091755</v>
          </cell>
          <cell r="BW66">
            <v>212234.356998359</v>
          </cell>
          <cell r="BX66">
            <v>46071.344248997601</v>
          </cell>
          <cell r="BY66">
            <v>226902.57309281343</v>
          </cell>
          <cell r="BZ66">
            <v>349599.7084215752</v>
          </cell>
          <cell r="CA66">
            <v>1685831.3957882223</v>
          </cell>
          <cell r="CB66">
            <v>0.48343558589893837</v>
          </cell>
          <cell r="CC66">
            <v>173231.84261687062</v>
          </cell>
          <cell r="CD66">
            <v>15056.319295166595</v>
          </cell>
          <cell r="CE66">
            <v>70578.736588242406</v>
          </cell>
          <cell r="CF66">
            <v>0</v>
          </cell>
          <cell r="CG66">
            <v>643703.17145760683</v>
          </cell>
          <cell r="CH66">
            <v>168723.38432607506</v>
          </cell>
          <cell r="CI66">
            <v>883865.09565411182</v>
          </cell>
          <cell r="CJ66">
            <v>212234.356998359</v>
          </cell>
          <cell r="CK66">
            <v>311211.60929414228</v>
          </cell>
          <cell r="CL66">
            <v>226902.57309281343</v>
          </cell>
          <cell r="CM66">
            <v>64778.990192208599</v>
          </cell>
          <cell r="CN66">
            <v>349599.7084215752</v>
          </cell>
          <cell r="CO66">
            <v>1940598.0624617594</v>
          </cell>
          <cell r="CP66">
            <v>0.59656020338447291</v>
          </cell>
          <cell r="CQ66">
            <v>0.1566637906768488</v>
          </cell>
          <cell r="CR66">
            <v>0.27180008495921093</v>
          </cell>
          <cell r="CS66">
            <v>0.17157983368640611</v>
          </cell>
          <cell r="CT66">
            <v>6.7111788746459594E-2</v>
          </cell>
          <cell r="CU66">
            <v>0.32064193368800842</v>
          </cell>
          <cell r="CV66">
            <v>2362.7914588359358</v>
          </cell>
          <cell r="CW66">
            <v>531.92173452915699</v>
          </cell>
          <cell r="CX66">
            <v>790.78617106937202</v>
          </cell>
          <cell r="CY66">
            <v>866.65490806017237</v>
          </cell>
          <cell r="CZ66">
            <v>36.082840081274462</v>
          </cell>
          <cell r="DA66">
            <v>2121.643831764482</v>
          </cell>
          <cell r="DB66">
            <v>6709.5907714262949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AF57-EB9E-4A8A-AE38-34F365A6EB31}">
  <sheetPr>
    <pageSetUpPr fitToPage="1"/>
  </sheetPr>
  <dimension ref="B1:H52"/>
  <sheetViews>
    <sheetView showGridLines="0" tabSelected="1" topLeftCell="B1" zoomScale="60" zoomScaleNormal="60" workbookViewId="0">
      <selection activeCell="L13" sqref="L13"/>
    </sheetView>
  </sheetViews>
  <sheetFormatPr defaultRowHeight="26.25" x14ac:dyDescent="0.4"/>
  <cols>
    <col min="1" max="1" width="5.5703125" style="1" customWidth="1"/>
    <col min="2" max="2" width="75.140625" style="1" customWidth="1"/>
    <col min="3" max="3" width="49.140625" style="1" customWidth="1"/>
    <col min="4" max="4" width="69.140625" style="1" customWidth="1"/>
    <col min="5" max="5" width="69.140625" style="3" customWidth="1"/>
    <col min="6" max="6" width="14.85546875" style="1" hidden="1" customWidth="1"/>
    <col min="7" max="7" width="0" style="1" hidden="1" customWidth="1"/>
    <col min="8" max="8" width="49.140625" style="3" customWidth="1"/>
    <col min="9" max="250" width="8.7109375" style="1"/>
    <col min="251" max="251" width="5.5703125" style="1" customWidth="1"/>
    <col min="252" max="252" width="58" style="1" customWidth="1"/>
    <col min="253" max="253" width="24.140625" style="1" customWidth="1"/>
    <col min="254" max="255" width="0" style="1" hidden="1" customWidth="1"/>
    <col min="256" max="256" width="61.42578125" style="1" customWidth="1"/>
    <col min="257" max="257" width="62.140625" style="1" customWidth="1"/>
    <col min="258" max="261" width="0" style="1" hidden="1" customWidth="1"/>
    <col min="262" max="506" width="8.7109375" style="1"/>
    <col min="507" max="507" width="5.5703125" style="1" customWidth="1"/>
    <col min="508" max="508" width="58" style="1" customWidth="1"/>
    <col min="509" max="509" width="24.140625" style="1" customWidth="1"/>
    <col min="510" max="511" width="0" style="1" hidden="1" customWidth="1"/>
    <col min="512" max="512" width="61.42578125" style="1" customWidth="1"/>
    <col min="513" max="513" width="62.140625" style="1" customWidth="1"/>
    <col min="514" max="517" width="0" style="1" hidden="1" customWidth="1"/>
    <col min="518" max="762" width="8.7109375" style="1"/>
    <col min="763" max="763" width="5.5703125" style="1" customWidth="1"/>
    <col min="764" max="764" width="58" style="1" customWidth="1"/>
    <col min="765" max="765" width="24.140625" style="1" customWidth="1"/>
    <col min="766" max="767" width="0" style="1" hidden="1" customWidth="1"/>
    <col min="768" max="768" width="61.42578125" style="1" customWidth="1"/>
    <col min="769" max="769" width="62.140625" style="1" customWidth="1"/>
    <col min="770" max="773" width="0" style="1" hidden="1" customWidth="1"/>
    <col min="774" max="1018" width="8.7109375" style="1"/>
    <col min="1019" max="1019" width="5.5703125" style="1" customWidth="1"/>
    <col min="1020" max="1020" width="58" style="1" customWidth="1"/>
    <col min="1021" max="1021" width="24.140625" style="1" customWidth="1"/>
    <col min="1022" max="1023" width="0" style="1" hidden="1" customWidth="1"/>
    <col min="1024" max="1024" width="61.42578125" style="1" customWidth="1"/>
    <col min="1025" max="1025" width="62.140625" style="1" customWidth="1"/>
    <col min="1026" max="1029" width="0" style="1" hidden="1" customWidth="1"/>
    <col min="1030" max="1274" width="8.7109375" style="1"/>
    <col min="1275" max="1275" width="5.5703125" style="1" customWidth="1"/>
    <col min="1276" max="1276" width="58" style="1" customWidth="1"/>
    <col min="1277" max="1277" width="24.140625" style="1" customWidth="1"/>
    <col min="1278" max="1279" width="0" style="1" hidden="1" customWidth="1"/>
    <col min="1280" max="1280" width="61.42578125" style="1" customWidth="1"/>
    <col min="1281" max="1281" width="62.140625" style="1" customWidth="1"/>
    <col min="1282" max="1285" width="0" style="1" hidden="1" customWidth="1"/>
    <col min="1286" max="1530" width="8.7109375" style="1"/>
    <col min="1531" max="1531" width="5.5703125" style="1" customWidth="1"/>
    <col min="1532" max="1532" width="58" style="1" customWidth="1"/>
    <col min="1533" max="1533" width="24.140625" style="1" customWidth="1"/>
    <col min="1534" max="1535" width="0" style="1" hidden="1" customWidth="1"/>
    <col min="1536" max="1536" width="61.42578125" style="1" customWidth="1"/>
    <col min="1537" max="1537" width="62.140625" style="1" customWidth="1"/>
    <col min="1538" max="1541" width="0" style="1" hidden="1" customWidth="1"/>
    <col min="1542" max="1786" width="8.7109375" style="1"/>
    <col min="1787" max="1787" width="5.5703125" style="1" customWidth="1"/>
    <col min="1788" max="1788" width="58" style="1" customWidth="1"/>
    <col min="1789" max="1789" width="24.140625" style="1" customWidth="1"/>
    <col min="1790" max="1791" width="0" style="1" hidden="1" customWidth="1"/>
    <col min="1792" max="1792" width="61.42578125" style="1" customWidth="1"/>
    <col min="1793" max="1793" width="62.140625" style="1" customWidth="1"/>
    <col min="1794" max="1797" width="0" style="1" hidden="1" customWidth="1"/>
    <col min="1798" max="2042" width="8.7109375" style="1"/>
    <col min="2043" max="2043" width="5.5703125" style="1" customWidth="1"/>
    <col min="2044" max="2044" width="58" style="1" customWidth="1"/>
    <col min="2045" max="2045" width="24.140625" style="1" customWidth="1"/>
    <col min="2046" max="2047" width="0" style="1" hidden="1" customWidth="1"/>
    <col min="2048" max="2048" width="61.42578125" style="1" customWidth="1"/>
    <col min="2049" max="2049" width="62.140625" style="1" customWidth="1"/>
    <col min="2050" max="2053" width="0" style="1" hidden="1" customWidth="1"/>
    <col min="2054" max="2298" width="8.7109375" style="1"/>
    <col min="2299" max="2299" width="5.5703125" style="1" customWidth="1"/>
    <col min="2300" max="2300" width="58" style="1" customWidth="1"/>
    <col min="2301" max="2301" width="24.140625" style="1" customWidth="1"/>
    <col min="2302" max="2303" width="0" style="1" hidden="1" customWidth="1"/>
    <col min="2304" max="2304" width="61.42578125" style="1" customWidth="1"/>
    <col min="2305" max="2305" width="62.140625" style="1" customWidth="1"/>
    <col min="2306" max="2309" width="0" style="1" hidden="1" customWidth="1"/>
    <col min="2310" max="2554" width="8.7109375" style="1"/>
    <col min="2555" max="2555" width="5.5703125" style="1" customWidth="1"/>
    <col min="2556" max="2556" width="58" style="1" customWidth="1"/>
    <col min="2557" max="2557" width="24.140625" style="1" customWidth="1"/>
    <col min="2558" max="2559" width="0" style="1" hidden="1" customWidth="1"/>
    <col min="2560" max="2560" width="61.42578125" style="1" customWidth="1"/>
    <col min="2561" max="2561" width="62.140625" style="1" customWidth="1"/>
    <col min="2562" max="2565" width="0" style="1" hidden="1" customWidth="1"/>
    <col min="2566" max="2810" width="8.7109375" style="1"/>
    <col min="2811" max="2811" width="5.5703125" style="1" customWidth="1"/>
    <col min="2812" max="2812" width="58" style="1" customWidth="1"/>
    <col min="2813" max="2813" width="24.140625" style="1" customWidth="1"/>
    <col min="2814" max="2815" width="0" style="1" hidden="1" customWidth="1"/>
    <col min="2816" max="2816" width="61.42578125" style="1" customWidth="1"/>
    <col min="2817" max="2817" width="62.140625" style="1" customWidth="1"/>
    <col min="2818" max="2821" width="0" style="1" hidden="1" customWidth="1"/>
    <col min="2822" max="3066" width="8.7109375" style="1"/>
    <col min="3067" max="3067" width="5.5703125" style="1" customWidth="1"/>
    <col min="3068" max="3068" width="58" style="1" customWidth="1"/>
    <col min="3069" max="3069" width="24.140625" style="1" customWidth="1"/>
    <col min="3070" max="3071" width="0" style="1" hidden="1" customWidth="1"/>
    <col min="3072" max="3072" width="61.42578125" style="1" customWidth="1"/>
    <col min="3073" max="3073" width="62.140625" style="1" customWidth="1"/>
    <col min="3074" max="3077" width="0" style="1" hidden="1" customWidth="1"/>
    <col min="3078" max="3322" width="8.7109375" style="1"/>
    <col min="3323" max="3323" width="5.5703125" style="1" customWidth="1"/>
    <col min="3324" max="3324" width="58" style="1" customWidth="1"/>
    <col min="3325" max="3325" width="24.140625" style="1" customWidth="1"/>
    <col min="3326" max="3327" width="0" style="1" hidden="1" customWidth="1"/>
    <col min="3328" max="3328" width="61.42578125" style="1" customWidth="1"/>
    <col min="3329" max="3329" width="62.140625" style="1" customWidth="1"/>
    <col min="3330" max="3333" width="0" style="1" hidden="1" customWidth="1"/>
    <col min="3334" max="3578" width="8.7109375" style="1"/>
    <col min="3579" max="3579" width="5.5703125" style="1" customWidth="1"/>
    <col min="3580" max="3580" width="58" style="1" customWidth="1"/>
    <col min="3581" max="3581" width="24.140625" style="1" customWidth="1"/>
    <col min="3582" max="3583" width="0" style="1" hidden="1" customWidth="1"/>
    <col min="3584" max="3584" width="61.42578125" style="1" customWidth="1"/>
    <col min="3585" max="3585" width="62.140625" style="1" customWidth="1"/>
    <col min="3586" max="3589" width="0" style="1" hidden="1" customWidth="1"/>
    <col min="3590" max="3834" width="8.7109375" style="1"/>
    <col min="3835" max="3835" width="5.5703125" style="1" customWidth="1"/>
    <col min="3836" max="3836" width="58" style="1" customWidth="1"/>
    <col min="3837" max="3837" width="24.140625" style="1" customWidth="1"/>
    <col min="3838" max="3839" width="0" style="1" hidden="1" customWidth="1"/>
    <col min="3840" max="3840" width="61.42578125" style="1" customWidth="1"/>
    <col min="3841" max="3841" width="62.140625" style="1" customWidth="1"/>
    <col min="3842" max="3845" width="0" style="1" hidden="1" customWidth="1"/>
    <col min="3846" max="4090" width="8.7109375" style="1"/>
    <col min="4091" max="4091" width="5.5703125" style="1" customWidth="1"/>
    <col min="4092" max="4092" width="58" style="1" customWidth="1"/>
    <col min="4093" max="4093" width="24.140625" style="1" customWidth="1"/>
    <col min="4094" max="4095" width="0" style="1" hidden="1" customWidth="1"/>
    <col min="4096" max="4096" width="61.42578125" style="1" customWidth="1"/>
    <col min="4097" max="4097" width="62.140625" style="1" customWidth="1"/>
    <col min="4098" max="4101" width="0" style="1" hidden="1" customWidth="1"/>
    <col min="4102" max="4346" width="8.7109375" style="1"/>
    <col min="4347" max="4347" width="5.5703125" style="1" customWidth="1"/>
    <col min="4348" max="4348" width="58" style="1" customWidth="1"/>
    <col min="4349" max="4349" width="24.140625" style="1" customWidth="1"/>
    <col min="4350" max="4351" width="0" style="1" hidden="1" customWidth="1"/>
    <col min="4352" max="4352" width="61.42578125" style="1" customWidth="1"/>
    <col min="4353" max="4353" width="62.140625" style="1" customWidth="1"/>
    <col min="4354" max="4357" width="0" style="1" hidden="1" customWidth="1"/>
    <col min="4358" max="4602" width="8.7109375" style="1"/>
    <col min="4603" max="4603" width="5.5703125" style="1" customWidth="1"/>
    <col min="4604" max="4604" width="58" style="1" customWidth="1"/>
    <col min="4605" max="4605" width="24.140625" style="1" customWidth="1"/>
    <col min="4606" max="4607" width="0" style="1" hidden="1" customWidth="1"/>
    <col min="4608" max="4608" width="61.42578125" style="1" customWidth="1"/>
    <col min="4609" max="4609" width="62.140625" style="1" customWidth="1"/>
    <col min="4610" max="4613" width="0" style="1" hidden="1" customWidth="1"/>
    <col min="4614" max="4858" width="8.7109375" style="1"/>
    <col min="4859" max="4859" width="5.5703125" style="1" customWidth="1"/>
    <col min="4860" max="4860" width="58" style="1" customWidth="1"/>
    <col min="4861" max="4861" width="24.140625" style="1" customWidth="1"/>
    <col min="4862" max="4863" width="0" style="1" hidden="1" customWidth="1"/>
    <col min="4864" max="4864" width="61.42578125" style="1" customWidth="1"/>
    <col min="4865" max="4865" width="62.140625" style="1" customWidth="1"/>
    <col min="4866" max="4869" width="0" style="1" hidden="1" customWidth="1"/>
    <col min="4870" max="5114" width="8.7109375" style="1"/>
    <col min="5115" max="5115" width="5.5703125" style="1" customWidth="1"/>
    <col min="5116" max="5116" width="58" style="1" customWidth="1"/>
    <col min="5117" max="5117" width="24.140625" style="1" customWidth="1"/>
    <col min="5118" max="5119" width="0" style="1" hidden="1" customWidth="1"/>
    <col min="5120" max="5120" width="61.42578125" style="1" customWidth="1"/>
    <col min="5121" max="5121" width="62.140625" style="1" customWidth="1"/>
    <col min="5122" max="5125" width="0" style="1" hidden="1" customWidth="1"/>
    <col min="5126" max="5370" width="8.7109375" style="1"/>
    <col min="5371" max="5371" width="5.5703125" style="1" customWidth="1"/>
    <col min="5372" max="5372" width="58" style="1" customWidth="1"/>
    <col min="5373" max="5373" width="24.140625" style="1" customWidth="1"/>
    <col min="5374" max="5375" width="0" style="1" hidden="1" customWidth="1"/>
    <col min="5376" max="5376" width="61.42578125" style="1" customWidth="1"/>
    <col min="5377" max="5377" width="62.140625" style="1" customWidth="1"/>
    <col min="5378" max="5381" width="0" style="1" hidden="1" customWidth="1"/>
    <col min="5382" max="5626" width="8.7109375" style="1"/>
    <col min="5627" max="5627" width="5.5703125" style="1" customWidth="1"/>
    <col min="5628" max="5628" width="58" style="1" customWidth="1"/>
    <col min="5629" max="5629" width="24.140625" style="1" customWidth="1"/>
    <col min="5630" max="5631" width="0" style="1" hidden="1" customWidth="1"/>
    <col min="5632" max="5632" width="61.42578125" style="1" customWidth="1"/>
    <col min="5633" max="5633" width="62.140625" style="1" customWidth="1"/>
    <col min="5634" max="5637" width="0" style="1" hidden="1" customWidth="1"/>
    <col min="5638" max="5882" width="8.7109375" style="1"/>
    <col min="5883" max="5883" width="5.5703125" style="1" customWidth="1"/>
    <col min="5884" max="5884" width="58" style="1" customWidth="1"/>
    <col min="5885" max="5885" width="24.140625" style="1" customWidth="1"/>
    <col min="5886" max="5887" width="0" style="1" hidden="1" customWidth="1"/>
    <col min="5888" max="5888" width="61.42578125" style="1" customWidth="1"/>
    <col min="5889" max="5889" width="62.140625" style="1" customWidth="1"/>
    <col min="5890" max="5893" width="0" style="1" hidden="1" customWidth="1"/>
    <col min="5894" max="6138" width="8.7109375" style="1"/>
    <col min="6139" max="6139" width="5.5703125" style="1" customWidth="1"/>
    <col min="6140" max="6140" width="58" style="1" customWidth="1"/>
    <col min="6141" max="6141" width="24.140625" style="1" customWidth="1"/>
    <col min="6142" max="6143" width="0" style="1" hidden="1" customWidth="1"/>
    <col min="6144" max="6144" width="61.42578125" style="1" customWidth="1"/>
    <col min="6145" max="6145" width="62.140625" style="1" customWidth="1"/>
    <col min="6146" max="6149" width="0" style="1" hidden="1" customWidth="1"/>
    <col min="6150" max="6394" width="8.7109375" style="1"/>
    <col min="6395" max="6395" width="5.5703125" style="1" customWidth="1"/>
    <col min="6396" max="6396" width="58" style="1" customWidth="1"/>
    <col min="6397" max="6397" width="24.140625" style="1" customWidth="1"/>
    <col min="6398" max="6399" width="0" style="1" hidden="1" customWidth="1"/>
    <col min="6400" max="6400" width="61.42578125" style="1" customWidth="1"/>
    <col min="6401" max="6401" width="62.140625" style="1" customWidth="1"/>
    <col min="6402" max="6405" width="0" style="1" hidden="1" customWidth="1"/>
    <col min="6406" max="6650" width="8.7109375" style="1"/>
    <col min="6651" max="6651" width="5.5703125" style="1" customWidth="1"/>
    <col min="6652" max="6652" width="58" style="1" customWidth="1"/>
    <col min="6653" max="6653" width="24.140625" style="1" customWidth="1"/>
    <col min="6654" max="6655" width="0" style="1" hidden="1" customWidth="1"/>
    <col min="6656" max="6656" width="61.42578125" style="1" customWidth="1"/>
    <col min="6657" max="6657" width="62.140625" style="1" customWidth="1"/>
    <col min="6658" max="6661" width="0" style="1" hidden="1" customWidth="1"/>
    <col min="6662" max="6906" width="8.7109375" style="1"/>
    <col min="6907" max="6907" width="5.5703125" style="1" customWidth="1"/>
    <col min="6908" max="6908" width="58" style="1" customWidth="1"/>
    <col min="6909" max="6909" width="24.140625" style="1" customWidth="1"/>
    <col min="6910" max="6911" width="0" style="1" hidden="1" customWidth="1"/>
    <col min="6912" max="6912" width="61.42578125" style="1" customWidth="1"/>
    <col min="6913" max="6913" width="62.140625" style="1" customWidth="1"/>
    <col min="6914" max="6917" width="0" style="1" hidden="1" customWidth="1"/>
    <col min="6918" max="7162" width="8.7109375" style="1"/>
    <col min="7163" max="7163" width="5.5703125" style="1" customWidth="1"/>
    <col min="7164" max="7164" width="58" style="1" customWidth="1"/>
    <col min="7165" max="7165" width="24.140625" style="1" customWidth="1"/>
    <col min="7166" max="7167" width="0" style="1" hidden="1" customWidth="1"/>
    <col min="7168" max="7168" width="61.42578125" style="1" customWidth="1"/>
    <col min="7169" max="7169" width="62.140625" style="1" customWidth="1"/>
    <col min="7170" max="7173" width="0" style="1" hidden="1" customWidth="1"/>
    <col min="7174" max="7418" width="8.7109375" style="1"/>
    <col min="7419" max="7419" width="5.5703125" style="1" customWidth="1"/>
    <col min="7420" max="7420" width="58" style="1" customWidth="1"/>
    <col min="7421" max="7421" width="24.140625" style="1" customWidth="1"/>
    <col min="7422" max="7423" width="0" style="1" hidden="1" customWidth="1"/>
    <col min="7424" max="7424" width="61.42578125" style="1" customWidth="1"/>
    <col min="7425" max="7425" width="62.140625" style="1" customWidth="1"/>
    <col min="7426" max="7429" width="0" style="1" hidden="1" customWidth="1"/>
    <col min="7430" max="7674" width="8.7109375" style="1"/>
    <col min="7675" max="7675" width="5.5703125" style="1" customWidth="1"/>
    <col min="7676" max="7676" width="58" style="1" customWidth="1"/>
    <col min="7677" max="7677" width="24.140625" style="1" customWidth="1"/>
    <col min="7678" max="7679" width="0" style="1" hidden="1" customWidth="1"/>
    <col min="7680" max="7680" width="61.42578125" style="1" customWidth="1"/>
    <col min="7681" max="7681" width="62.140625" style="1" customWidth="1"/>
    <col min="7682" max="7685" width="0" style="1" hidden="1" customWidth="1"/>
    <col min="7686" max="7930" width="8.7109375" style="1"/>
    <col min="7931" max="7931" width="5.5703125" style="1" customWidth="1"/>
    <col min="7932" max="7932" width="58" style="1" customWidth="1"/>
    <col min="7933" max="7933" width="24.140625" style="1" customWidth="1"/>
    <col min="7934" max="7935" width="0" style="1" hidden="1" customWidth="1"/>
    <col min="7936" max="7936" width="61.42578125" style="1" customWidth="1"/>
    <col min="7937" max="7937" width="62.140625" style="1" customWidth="1"/>
    <col min="7938" max="7941" width="0" style="1" hidden="1" customWidth="1"/>
    <col min="7942" max="8186" width="8.7109375" style="1"/>
    <col min="8187" max="8187" width="5.5703125" style="1" customWidth="1"/>
    <col min="8188" max="8188" width="58" style="1" customWidth="1"/>
    <col min="8189" max="8189" width="24.140625" style="1" customWidth="1"/>
    <col min="8190" max="8191" width="0" style="1" hidden="1" customWidth="1"/>
    <col min="8192" max="8192" width="61.42578125" style="1" customWidth="1"/>
    <col min="8193" max="8193" width="62.140625" style="1" customWidth="1"/>
    <col min="8194" max="8197" width="0" style="1" hidden="1" customWidth="1"/>
    <col min="8198" max="8442" width="8.7109375" style="1"/>
    <col min="8443" max="8443" width="5.5703125" style="1" customWidth="1"/>
    <col min="8444" max="8444" width="58" style="1" customWidth="1"/>
    <col min="8445" max="8445" width="24.140625" style="1" customWidth="1"/>
    <col min="8446" max="8447" width="0" style="1" hidden="1" customWidth="1"/>
    <col min="8448" max="8448" width="61.42578125" style="1" customWidth="1"/>
    <col min="8449" max="8449" width="62.140625" style="1" customWidth="1"/>
    <col min="8450" max="8453" width="0" style="1" hidden="1" customWidth="1"/>
    <col min="8454" max="8698" width="8.7109375" style="1"/>
    <col min="8699" max="8699" width="5.5703125" style="1" customWidth="1"/>
    <col min="8700" max="8700" width="58" style="1" customWidth="1"/>
    <col min="8701" max="8701" width="24.140625" style="1" customWidth="1"/>
    <col min="8702" max="8703" width="0" style="1" hidden="1" customWidth="1"/>
    <col min="8704" max="8704" width="61.42578125" style="1" customWidth="1"/>
    <col min="8705" max="8705" width="62.140625" style="1" customWidth="1"/>
    <col min="8706" max="8709" width="0" style="1" hidden="1" customWidth="1"/>
    <col min="8710" max="8954" width="8.7109375" style="1"/>
    <col min="8955" max="8955" width="5.5703125" style="1" customWidth="1"/>
    <col min="8956" max="8956" width="58" style="1" customWidth="1"/>
    <col min="8957" max="8957" width="24.140625" style="1" customWidth="1"/>
    <col min="8958" max="8959" width="0" style="1" hidden="1" customWidth="1"/>
    <col min="8960" max="8960" width="61.42578125" style="1" customWidth="1"/>
    <col min="8961" max="8961" width="62.140625" style="1" customWidth="1"/>
    <col min="8962" max="8965" width="0" style="1" hidden="1" customWidth="1"/>
    <col min="8966" max="9210" width="8.7109375" style="1"/>
    <col min="9211" max="9211" width="5.5703125" style="1" customWidth="1"/>
    <col min="9212" max="9212" width="58" style="1" customWidth="1"/>
    <col min="9213" max="9213" width="24.140625" style="1" customWidth="1"/>
    <col min="9214" max="9215" width="0" style="1" hidden="1" customWidth="1"/>
    <col min="9216" max="9216" width="61.42578125" style="1" customWidth="1"/>
    <col min="9217" max="9217" width="62.140625" style="1" customWidth="1"/>
    <col min="9218" max="9221" width="0" style="1" hidden="1" customWidth="1"/>
    <col min="9222" max="9466" width="8.7109375" style="1"/>
    <col min="9467" max="9467" width="5.5703125" style="1" customWidth="1"/>
    <col min="9468" max="9468" width="58" style="1" customWidth="1"/>
    <col min="9469" max="9469" width="24.140625" style="1" customWidth="1"/>
    <col min="9470" max="9471" width="0" style="1" hidden="1" customWidth="1"/>
    <col min="9472" max="9472" width="61.42578125" style="1" customWidth="1"/>
    <col min="9473" max="9473" width="62.140625" style="1" customWidth="1"/>
    <col min="9474" max="9477" width="0" style="1" hidden="1" customWidth="1"/>
    <col min="9478" max="9722" width="8.7109375" style="1"/>
    <col min="9723" max="9723" width="5.5703125" style="1" customWidth="1"/>
    <col min="9724" max="9724" width="58" style="1" customWidth="1"/>
    <col min="9725" max="9725" width="24.140625" style="1" customWidth="1"/>
    <col min="9726" max="9727" width="0" style="1" hidden="1" customWidth="1"/>
    <col min="9728" max="9728" width="61.42578125" style="1" customWidth="1"/>
    <col min="9729" max="9729" width="62.140625" style="1" customWidth="1"/>
    <col min="9730" max="9733" width="0" style="1" hidden="1" customWidth="1"/>
    <col min="9734" max="9978" width="8.7109375" style="1"/>
    <col min="9979" max="9979" width="5.5703125" style="1" customWidth="1"/>
    <col min="9980" max="9980" width="58" style="1" customWidth="1"/>
    <col min="9981" max="9981" width="24.140625" style="1" customWidth="1"/>
    <col min="9982" max="9983" width="0" style="1" hidden="1" customWidth="1"/>
    <col min="9984" max="9984" width="61.42578125" style="1" customWidth="1"/>
    <col min="9985" max="9985" width="62.140625" style="1" customWidth="1"/>
    <col min="9986" max="9989" width="0" style="1" hidden="1" customWidth="1"/>
    <col min="9990" max="10234" width="8.7109375" style="1"/>
    <col min="10235" max="10235" width="5.5703125" style="1" customWidth="1"/>
    <col min="10236" max="10236" width="58" style="1" customWidth="1"/>
    <col min="10237" max="10237" width="24.140625" style="1" customWidth="1"/>
    <col min="10238" max="10239" width="0" style="1" hidden="1" customWidth="1"/>
    <col min="10240" max="10240" width="61.42578125" style="1" customWidth="1"/>
    <col min="10241" max="10241" width="62.140625" style="1" customWidth="1"/>
    <col min="10242" max="10245" width="0" style="1" hidden="1" customWidth="1"/>
    <col min="10246" max="10490" width="8.7109375" style="1"/>
    <col min="10491" max="10491" width="5.5703125" style="1" customWidth="1"/>
    <col min="10492" max="10492" width="58" style="1" customWidth="1"/>
    <col min="10493" max="10493" width="24.140625" style="1" customWidth="1"/>
    <col min="10494" max="10495" width="0" style="1" hidden="1" customWidth="1"/>
    <col min="10496" max="10496" width="61.42578125" style="1" customWidth="1"/>
    <col min="10497" max="10497" width="62.140625" style="1" customWidth="1"/>
    <col min="10498" max="10501" width="0" style="1" hidden="1" customWidth="1"/>
    <col min="10502" max="10746" width="8.7109375" style="1"/>
    <col min="10747" max="10747" width="5.5703125" style="1" customWidth="1"/>
    <col min="10748" max="10748" width="58" style="1" customWidth="1"/>
    <col min="10749" max="10749" width="24.140625" style="1" customWidth="1"/>
    <col min="10750" max="10751" width="0" style="1" hidden="1" customWidth="1"/>
    <col min="10752" max="10752" width="61.42578125" style="1" customWidth="1"/>
    <col min="10753" max="10753" width="62.140625" style="1" customWidth="1"/>
    <col min="10754" max="10757" width="0" style="1" hidden="1" customWidth="1"/>
    <col min="10758" max="11002" width="8.7109375" style="1"/>
    <col min="11003" max="11003" width="5.5703125" style="1" customWidth="1"/>
    <col min="11004" max="11004" width="58" style="1" customWidth="1"/>
    <col min="11005" max="11005" width="24.140625" style="1" customWidth="1"/>
    <col min="11006" max="11007" width="0" style="1" hidden="1" customWidth="1"/>
    <col min="11008" max="11008" width="61.42578125" style="1" customWidth="1"/>
    <col min="11009" max="11009" width="62.140625" style="1" customWidth="1"/>
    <col min="11010" max="11013" width="0" style="1" hidden="1" customWidth="1"/>
    <col min="11014" max="11258" width="8.7109375" style="1"/>
    <col min="11259" max="11259" width="5.5703125" style="1" customWidth="1"/>
    <col min="11260" max="11260" width="58" style="1" customWidth="1"/>
    <col min="11261" max="11261" width="24.140625" style="1" customWidth="1"/>
    <col min="11262" max="11263" width="0" style="1" hidden="1" customWidth="1"/>
    <col min="11264" max="11264" width="61.42578125" style="1" customWidth="1"/>
    <col min="11265" max="11265" width="62.140625" style="1" customWidth="1"/>
    <col min="11266" max="11269" width="0" style="1" hidden="1" customWidth="1"/>
    <col min="11270" max="11514" width="8.7109375" style="1"/>
    <col min="11515" max="11515" width="5.5703125" style="1" customWidth="1"/>
    <col min="11516" max="11516" width="58" style="1" customWidth="1"/>
    <col min="11517" max="11517" width="24.140625" style="1" customWidth="1"/>
    <col min="11518" max="11519" width="0" style="1" hidden="1" customWidth="1"/>
    <col min="11520" max="11520" width="61.42578125" style="1" customWidth="1"/>
    <col min="11521" max="11521" width="62.140625" style="1" customWidth="1"/>
    <col min="11522" max="11525" width="0" style="1" hidden="1" customWidth="1"/>
    <col min="11526" max="11770" width="8.7109375" style="1"/>
    <col min="11771" max="11771" width="5.5703125" style="1" customWidth="1"/>
    <col min="11772" max="11772" width="58" style="1" customWidth="1"/>
    <col min="11773" max="11773" width="24.140625" style="1" customWidth="1"/>
    <col min="11774" max="11775" width="0" style="1" hidden="1" customWidth="1"/>
    <col min="11776" max="11776" width="61.42578125" style="1" customWidth="1"/>
    <col min="11777" max="11777" width="62.140625" style="1" customWidth="1"/>
    <col min="11778" max="11781" width="0" style="1" hidden="1" customWidth="1"/>
    <col min="11782" max="12026" width="8.7109375" style="1"/>
    <col min="12027" max="12027" width="5.5703125" style="1" customWidth="1"/>
    <col min="12028" max="12028" width="58" style="1" customWidth="1"/>
    <col min="12029" max="12029" width="24.140625" style="1" customWidth="1"/>
    <col min="12030" max="12031" width="0" style="1" hidden="1" customWidth="1"/>
    <col min="12032" max="12032" width="61.42578125" style="1" customWidth="1"/>
    <col min="12033" max="12033" width="62.140625" style="1" customWidth="1"/>
    <col min="12034" max="12037" width="0" style="1" hidden="1" customWidth="1"/>
    <col min="12038" max="12282" width="8.7109375" style="1"/>
    <col min="12283" max="12283" width="5.5703125" style="1" customWidth="1"/>
    <col min="12284" max="12284" width="58" style="1" customWidth="1"/>
    <col min="12285" max="12285" width="24.140625" style="1" customWidth="1"/>
    <col min="12286" max="12287" width="0" style="1" hidden="1" customWidth="1"/>
    <col min="12288" max="12288" width="61.42578125" style="1" customWidth="1"/>
    <col min="12289" max="12289" width="62.140625" style="1" customWidth="1"/>
    <col min="12290" max="12293" width="0" style="1" hidden="1" customWidth="1"/>
    <col min="12294" max="12538" width="8.7109375" style="1"/>
    <col min="12539" max="12539" width="5.5703125" style="1" customWidth="1"/>
    <col min="12540" max="12540" width="58" style="1" customWidth="1"/>
    <col min="12541" max="12541" width="24.140625" style="1" customWidth="1"/>
    <col min="12542" max="12543" width="0" style="1" hidden="1" customWidth="1"/>
    <col min="12544" max="12544" width="61.42578125" style="1" customWidth="1"/>
    <col min="12545" max="12545" width="62.140625" style="1" customWidth="1"/>
    <col min="12546" max="12549" width="0" style="1" hidden="1" customWidth="1"/>
    <col min="12550" max="12794" width="8.7109375" style="1"/>
    <col min="12795" max="12795" width="5.5703125" style="1" customWidth="1"/>
    <col min="12796" max="12796" width="58" style="1" customWidth="1"/>
    <col min="12797" max="12797" width="24.140625" style="1" customWidth="1"/>
    <col min="12798" max="12799" width="0" style="1" hidden="1" customWidth="1"/>
    <col min="12800" max="12800" width="61.42578125" style="1" customWidth="1"/>
    <col min="12801" max="12801" width="62.140625" style="1" customWidth="1"/>
    <col min="12802" max="12805" width="0" style="1" hidden="1" customWidth="1"/>
    <col min="12806" max="13050" width="8.7109375" style="1"/>
    <col min="13051" max="13051" width="5.5703125" style="1" customWidth="1"/>
    <col min="13052" max="13052" width="58" style="1" customWidth="1"/>
    <col min="13053" max="13053" width="24.140625" style="1" customWidth="1"/>
    <col min="13054" max="13055" width="0" style="1" hidden="1" customWidth="1"/>
    <col min="13056" max="13056" width="61.42578125" style="1" customWidth="1"/>
    <col min="13057" max="13057" width="62.140625" style="1" customWidth="1"/>
    <col min="13058" max="13061" width="0" style="1" hidden="1" customWidth="1"/>
    <col min="13062" max="13306" width="8.7109375" style="1"/>
    <col min="13307" max="13307" width="5.5703125" style="1" customWidth="1"/>
    <col min="13308" max="13308" width="58" style="1" customWidth="1"/>
    <col min="13309" max="13309" width="24.140625" style="1" customWidth="1"/>
    <col min="13310" max="13311" width="0" style="1" hidden="1" customWidth="1"/>
    <col min="13312" max="13312" width="61.42578125" style="1" customWidth="1"/>
    <col min="13313" max="13313" width="62.140625" style="1" customWidth="1"/>
    <col min="13314" max="13317" width="0" style="1" hidden="1" customWidth="1"/>
    <col min="13318" max="13562" width="8.7109375" style="1"/>
    <col min="13563" max="13563" width="5.5703125" style="1" customWidth="1"/>
    <col min="13564" max="13564" width="58" style="1" customWidth="1"/>
    <col min="13565" max="13565" width="24.140625" style="1" customWidth="1"/>
    <col min="13566" max="13567" width="0" style="1" hidden="1" customWidth="1"/>
    <col min="13568" max="13568" width="61.42578125" style="1" customWidth="1"/>
    <col min="13569" max="13569" width="62.140625" style="1" customWidth="1"/>
    <col min="13570" max="13573" width="0" style="1" hidden="1" customWidth="1"/>
    <col min="13574" max="13818" width="8.7109375" style="1"/>
    <col min="13819" max="13819" width="5.5703125" style="1" customWidth="1"/>
    <col min="13820" max="13820" width="58" style="1" customWidth="1"/>
    <col min="13821" max="13821" width="24.140625" style="1" customWidth="1"/>
    <col min="13822" max="13823" width="0" style="1" hidden="1" customWidth="1"/>
    <col min="13824" max="13824" width="61.42578125" style="1" customWidth="1"/>
    <col min="13825" max="13825" width="62.140625" style="1" customWidth="1"/>
    <col min="13826" max="13829" width="0" style="1" hidden="1" customWidth="1"/>
    <col min="13830" max="14074" width="8.7109375" style="1"/>
    <col min="14075" max="14075" width="5.5703125" style="1" customWidth="1"/>
    <col min="14076" max="14076" width="58" style="1" customWidth="1"/>
    <col min="14077" max="14077" width="24.140625" style="1" customWidth="1"/>
    <col min="14078" max="14079" width="0" style="1" hidden="1" customWidth="1"/>
    <col min="14080" max="14080" width="61.42578125" style="1" customWidth="1"/>
    <col min="14081" max="14081" width="62.140625" style="1" customWidth="1"/>
    <col min="14082" max="14085" width="0" style="1" hidden="1" customWidth="1"/>
    <col min="14086" max="14330" width="8.7109375" style="1"/>
    <col min="14331" max="14331" width="5.5703125" style="1" customWidth="1"/>
    <col min="14332" max="14332" width="58" style="1" customWidth="1"/>
    <col min="14333" max="14333" width="24.140625" style="1" customWidth="1"/>
    <col min="14334" max="14335" width="0" style="1" hidden="1" customWidth="1"/>
    <col min="14336" max="14336" width="61.42578125" style="1" customWidth="1"/>
    <col min="14337" max="14337" width="62.140625" style="1" customWidth="1"/>
    <col min="14338" max="14341" width="0" style="1" hidden="1" customWidth="1"/>
    <col min="14342" max="14586" width="8.7109375" style="1"/>
    <col min="14587" max="14587" width="5.5703125" style="1" customWidth="1"/>
    <col min="14588" max="14588" width="58" style="1" customWidth="1"/>
    <col min="14589" max="14589" width="24.140625" style="1" customWidth="1"/>
    <col min="14590" max="14591" width="0" style="1" hidden="1" customWidth="1"/>
    <col min="14592" max="14592" width="61.42578125" style="1" customWidth="1"/>
    <col min="14593" max="14593" width="62.140625" style="1" customWidth="1"/>
    <col min="14594" max="14597" width="0" style="1" hidden="1" customWidth="1"/>
    <col min="14598" max="14842" width="8.7109375" style="1"/>
    <col min="14843" max="14843" width="5.5703125" style="1" customWidth="1"/>
    <col min="14844" max="14844" width="58" style="1" customWidth="1"/>
    <col min="14845" max="14845" width="24.140625" style="1" customWidth="1"/>
    <col min="14846" max="14847" width="0" style="1" hidden="1" customWidth="1"/>
    <col min="14848" max="14848" width="61.42578125" style="1" customWidth="1"/>
    <col min="14849" max="14849" width="62.140625" style="1" customWidth="1"/>
    <col min="14850" max="14853" width="0" style="1" hidden="1" customWidth="1"/>
    <col min="14854" max="15098" width="8.7109375" style="1"/>
    <col min="15099" max="15099" width="5.5703125" style="1" customWidth="1"/>
    <col min="15100" max="15100" width="58" style="1" customWidth="1"/>
    <col min="15101" max="15101" width="24.140625" style="1" customWidth="1"/>
    <col min="15102" max="15103" width="0" style="1" hidden="1" customWidth="1"/>
    <col min="15104" max="15104" width="61.42578125" style="1" customWidth="1"/>
    <col min="15105" max="15105" width="62.140625" style="1" customWidth="1"/>
    <col min="15106" max="15109" width="0" style="1" hidden="1" customWidth="1"/>
    <col min="15110" max="15354" width="8.7109375" style="1"/>
    <col min="15355" max="15355" width="5.5703125" style="1" customWidth="1"/>
    <col min="15356" max="15356" width="58" style="1" customWidth="1"/>
    <col min="15357" max="15357" width="24.140625" style="1" customWidth="1"/>
    <col min="15358" max="15359" width="0" style="1" hidden="1" customWidth="1"/>
    <col min="15360" max="15360" width="61.42578125" style="1" customWidth="1"/>
    <col min="15361" max="15361" width="62.140625" style="1" customWidth="1"/>
    <col min="15362" max="15365" width="0" style="1" hidden="1" customWidth="1"/>
    <col min="15366" max="15610" width="8.7109375" style="1"/>
    <col min="15611" max="15611" width="5.5703125" style="1" customWidth="1"/>
    <col min="15612" max="15612" width="58" style="1" customWidth="1"/>
    <col min="15613" max="15613" width="24.140625" style="1" customWidth="1"/>
    <col min="15614" max="15615" width="0" style="1" hidden="1" customWidth="1"/>
    <col min="15616" max="15616" width="61.42578125" style="1" customWidth="1"/>
    <col min="15617" max="15617" width="62.140625" style="1" customWidth="1"/>
    <col min="15618" max="15621" width="0" style="1" hidden="1" customWidth="1"/>
    <col min="15622" max="15866" width="8.7109375" style="1"/>
    <col min="15867" max="15867" width="5.5703125" style="1" customWidth="1"/>
    <col min="15868" max="15868" width="58" style="1" customWidth="1"/>
    <col min="15869" max="15869" width="24.140625" style="1" customWidth="1"/>
    <col min="15870" max="15871" width="0" style="1" hidden="1" customWidth="1"/>
    <col min="15872" max="15872" width="61.42578125" style="1" customWidth="1"/>
    <col min="15873" max="15873" width="62.140625" style="1" customWidth="1"/>
    <col min="15874" max="15877" width="0" style="1" hidden="1" customWidth="1"/>
    <col min="15878" max="16122" width="8.7109375" style="1"/>
    <col min="16123" max="16123" width="5.5703125" style="1" customWidth="1"/>
    <col min="16124" max="16124" width="58" style="1" customWidth="1"/>
    <col min="16125" max="16125" width="24.140625" style="1" customWidth="1"/>
    <col min="16126" max="16127" width="0" style="1" hidden="1" customWidth="1"/>
    <col min="16128" max="16128" width="61.42578125" style="1" customWidth="1"/>
    <col min="16129" max="16129" width="62.140625" style="1" customWidth="1"/>
    <col min="16130" max="16133" width="0" style="1" hidden="1" customWidth="1"/>
    <col min="16134" max="16384" width="8.7109375" style="1"/>
  </cols>
  <sheetData>
    <row r="1" spans="2:8" x14ac:dyDescent="0.4">
      <c r="C1" s="2" t="s">
        <v>0</v>
      </c>
    </row>
    <row r="2" spans="2:8" x14ac:dyDescent="0.4">
      <c r="C2" s="4">
        <v>44317</v>
      </c>
    </row>
    <row r="3" spans="2:8" x14ac:dyDescent="0.4">
      <c r="B3" s="5"/>
      <c r="C3" s="6" t="s">
        <v>1</v>
      </c>
    </row>
    <row r="4" spans="2:8" ht="19.350000000000001" customHeight="1" thickBot="1" x14ac:dyDescent="0.45">
      <c r="B4" s="7" t="s">
        <v>2</v>
      </c>
      <c r="C4" s="8" t="s">
        <v>3</v>
      </c>
      <c r="D4" s="7" t="s">
        <v>4</v>
      </c>
      <c r="E4" s="9" t="s">
        <v>5</v>
      </c>
      <c r="F4" s="6" t="s">
        <v>6</v>
      </c>
      <c r="H4" s="9" t="s">
        <v>7</v>
      </c>
    </row>
    <row r="5" spans="2:8" ht="39.950000000000003" customHeight="1" x14ac:dyDescent="0.4">
      <c r="B5" s="10" t="s">
        <v>8</v>
      </c>
      <c r="C5" s="11">
        <f>'[11]DC  CNA  DC III'!G6</f>
        <v>18.72</v>
      </c>
      <c r="D5" s="191" t="s">
        <v>9</v>
      </c>
      <c r="E5" s="182" t="s">
        <v>10</v>
      </c>
      <c r="F5" s="12">
        <f>F6/2080</f>
        <v>15.480288461538462</v>
      </c>
      <c r="H5" s="182" t="s">
        <v>11</v>
      </c>
    </row>
    <row r="6" spans="2:8" ht="42.6" customHeight="1" thickBot="1" x14ac:dyDescent="0.45">
      <c r="B6" s="13" t="s">
        <v>12</v>
      </c>
      <c r="C6" s="14">
        <f>C5*2080</f>
        <v>38937.599999999999</v>
      </c>
      <c r="D6" s="192"/>
      <c r="E6" s="183"/>
      <c r="F6" s="15">
        <v>32199</v>
      </c>
      <c r="H6" s="183"/>
    </row>
    <row r="7" spans="2:8" x14ac:dyDescent="0.4">
      <c r="B7" s="10" t="s">
        <v>13</v>
      </c>
      <c r="C7" s="11">
        <f>'[11]DC  CNA  DC III'!G19</f>
        <v>23.416</v>
      </c>
      <c r="D7" s="16" t="s">
        <v>14</v>
      </c>
      <c r="E7" s="182" t="s">
        <v>15</v>
      </c>
      <c r="F7" s="12">
        <f>F8/2080</f>
        <v>18.400480769230768</v>
      </c>
      <c r="H7" s="182" t="s">
        <v>16</v>
      </c>
    </row>
    <row r="8" spans="2:8" ht="27" thickBot="1" x14ac:dyDescent="0.45">
      <c r="B8" s="17" t="s">
        <v>17</v>
      </c>
      <c r="C8" s="18">
        <f>C7*2080</f>
        <v>48705.279999999999</v>
      </c>
      <c r="D8" s="1" t="s">
        <v>18</v>
      </c>
      <c r="E8" s="188"/>
      <c r="F8" s="15">
        <v>38273</v>
      </c>
      <c r="H8" s="188"/>
    </row>
    <row r="9" spans="2:8" x14ac:dyDescent="0.4">
      <c r="B9" s="10" t="s">
        <v>19</v>
      </c>
      <c r="C9" s="11">
        <f>'[11]DC  CNA  DC III'!G10</f>
        <v>17.97</v>
      </c>
      <c r="D9" s="16"/>
      <c r="E9" s="182" t="s">
        <v>20</v>
      </c>
      <c r="F9" s="12">
        <f>F10/2080</f>
        <v>20.43028846153846</v>
      </c>
      <c r="H9" s="182" t="s">
        <v>21</v>
      </c>
    </row>
    <row r="10" spans="2:8" ht="27" thickBot="1" x14ac:dyDescent="0.45">
      <c r="B10" s="13" t="s">
        <v>22</v>
      </c>
      <c r="C10" s="14">
        <f>C9*2080</f>
        <v>37377.599999999999</v>
      </c>
      <c r="D10" s="19"/>
      <c r="E10" s="183"/>
      <c r="F10" s="15">
        <v>42495</v>
      </c>
      <c r="H10" s="183"/>
    </row>
    <row r="11" spans="2:8" x14ac:dyDescent="0.4">
      <c r="B11" s="10" t="s">
        <v>23</v>
      </c>
      <c r="C11" s="11">
        <f>'[11]Case Social Worker.Manager'!G4</f>
        <v>23.67</v>
      </c>
      <c r="D11" s="16" t="s">
        <v>24</v>
      </c>
      <c r="E11" s="182" t="s">
        <v>25</v>
      </c>
      <c r="F11" s="189" t="s">
        <v>26</v>
      </c>
      <c r="H11" s="182" t="s">
        <v>27</v>
      </c>
    </row>
    <row r="12" spans="2:8" ht="27" thickBot="1" x14ac:dyDescent="0.45">
      <c r="B12" s="17" t="s">
        <v>28</v>
      </c>
      <c r="C12" s="18">
        <f>C11*2080</f>
        <v>49233.600000000006</v>
      </c>
      <c r="D12" s="1" t="s">
        <v>29</v>
      </c>
      <c r="E12" s="188"/>
      <c r="F12" s="190"/>
      <c r="H12" s="188"/>
    </row>
    <row r="13" spans="2:8" ht="52.5" x14ac:dyDescent="0.4">
      <c r="B13" s="20" t="s">
        <v>30</v>
      </c>
      <c r="C13" s="11">
        <f>'[11]Case Social Worker.Manager'!G11</f>
        <v>28.444999999999997</v>
      </c>
      <c r="D13" s="16" t="s">
        <v>31</v>
      </c>
      <c r="E13" s="182" t="s">
        <v>32</v>
      </c>
      <c r="F13" s="12">
        <f>F14/2080</f>
        <v>19.703365384615385</v>
      </c>
      <c r="H13" s="182" t="s">
        <v>33</v>
      </c>
    </row>
    <row r="14" spans="2:8" ht="53.25" thickBot="1" x14ac:dyDescent="0.45">
      <c r="B14" s="21" t="s">
        <v>34</v>
      </c>
      <c r="C14" s="14">
        <f>C13*2080</f>
        <v>59165.599999999991</v>
      </c>
      <c r="D14" s="19" t="s">
        <v>35</v>
      </c>
      <c r="E14" s="183"/>
      <c r="F14" s="15">
        <v>40983</v>
      </c>
      <c r="H14" s="183"/>
    </row>
    <row r="15" spans="2:8" x14ac:dyDescent="0.4">
      <c r="B15" s="10" t="s">
        <v>36</v>
      </c>
      <c r="C15" s="11">
        <f>[11]Nursing!G2</f>
        <v>28.94</v>
      </c>
      <c r="D15" s="16"/>
      <c r="E15" s="182" t="s">
        <v>37</v>
      </c>
      <c r="F15" s="22"/>
      <c r="H15" s="182" t="s">
        <v>38</v>
      </c>
    </row>
    <row r="16" spans="2:8" ht="27" thickBot="1" x14ac:dyDescent="0.45">
      <c r="B16" s="13" t="s">
        <v>39</v>
      </c>
      <c r="C16" s="14">
        <f>C15*2080</f>
        <v>60195.200000000004</v>
      </c>
      <c r="D16" s="19"/>
      <c r="E16" s="183"/>
      <c r="F16" s="22"/>
      <c r="H16" s="183"/>
    </row>
    <row r="17" spans="2:8" x14ac:dyDescent="0.4">
      <c r="B17" s="10" t="s">
        <v>40</v>
      </c>
      <c r="C17" s="11">
        <f>[11]Clinical!G6</f>
        <v>34.2425</v>
      </c>
      <c r="D17" s="16" t="s">
        <v>41</v>
      </c>
      <c r="E17" s="182" t="s">
        <v>42</v>
      </c>
      <c r="F17" s="12">
        <f>F18/2080</f>
        <v>27.190865384615385</v>
      </c>
      <c r="H17" s="182" t="s">
        <v>43</v>
      </c>
    </row>
    <row r="18" spans="2:8" ht="27" thickBot="1" x14ac:dyDescent="0.45">
      <c r="B18" s="13" t="s">
        <v>44</v>
      </c>
      <c r="C18" s="14">
        <f>C17*2080</f>
        <v>71224.399999999994</v>
      </c>
      <c r="D18" s="19"/>
      <c r="E18" s="183"/>
      <c r="F18" s="15">
        <v>56557</v>
      </c>
      <c r="H18" s="183"/>
    </row>
    <row r="19" spans="2:8" x14ac:dyDescent="0.4">
      <c r="B19" s="10" t="s">
        <v>45</v>
      </c>
      <c r="C19" s="23">
        <f>[11]Therapies!E2</f>
        <v>30</v>
      </c>
      <c r="D19" s="16"/>
      <c r="E19" s="182" t="s">
        <v>46</v>
      </c>
      <c r="F19" s="22"/>
      <c r="H19" s="182" t="s">
        <v>47</v>
      </c>
    </row>
    <row r="20" spans="2:8" ht="27" thickBot="1" x14ac:dyDescent="0.45">
      <c r="B20" s="13" t="s">
        <v>48</v>
      </c>
      <c r="C20" s="14">
        <f>C19*2080</f>
        <v>62400</v>
      </c>
      <c r="D20" s="19"/>
      <c r="E20" s="183"/>
      <c r="F20" s="22"/>
      <c r="H20" s="183"/>
    </row>
    <row r="21" spans="2:8" x14ac:dyDescent="0.4">
      <c r="B21" s="17" t="s">
        <v>49</v>
      </c>
      <c r="C21" s="24">
        <f>[11]Management!G2</f>
        <v>34.61</v>
      </c>
      <c r="D21" s="1" t="s">
        <v>50</v>
      </c>
      <c r="E21" s="182" t="s">
        <v>51</v>
      </c>
      <c r="F21" s="22"/>
      <c r="H21" s="186" t="s">
        <v>52</v>
      </c>
    </row>
    <row r="22" spans="2:8" ht="27" thickBot="1" x14ac:dyDescent="0.45">
      <c r="B22" s="13" t="s">
        <v>53</v>
      </c>
      <c r="C22" s="14">
        <f>[11]Management!H2</f>
        <v>72000</v>
      </c>
      <c r="D22" s="19" t="s">
        <v>54</v>
      </c>
      <c r="E22" s="183"/>
      <c r="F22" s="22"/>
      <c r="H22" s="187"/>
    </row>
    <row r="23" spans="2:8" x14ac:dyDescent="0.4">
      <c r="B23" s="17" t="s">
        <v>55</v>
      </c>
      <c r="C23" s="24">
        <f>[11]Therapies!E8</f>
        <v>37.730000000000004</v>
      </c>
      <c r="D23" s="1" t="s">
        <v>56</v>
      </c>
      <c r="E23" s="182" t="s">
        <v>32</v>
      </c>
      <c r="F23" s="22"/>
      <c r="H23" s="182" t="s">
        <v>57</v>
      </c>
    </row>
    <row r="24" spans="2:8" ht="27" thickBot="1" x14ac:dyDescent="0.45">
      <c r="B24" s="13" t="s">
        <v>58</v>
      </c>
      <c r="C24" s="14">
        <f>C23*2080</f>
        <v>78478.400000000009</v>
      </c>
      <c r="D24" s="19"/>
      <c r="E24" s="183"/>
      <c r="F24" s="22"/>
      <c r="H24" s="183"/>
    </row>
    <row r="25" spans="2:8" x14ac:dyDescent="0.4">
      <c r="B25" s="17" t="s">
        <v>59</v>
      </c>
      <c r="C25" s="24">
        <f>[11]Therapies!E14</f>
        <v>39.756</v>
      </c>
      <c r="D25" s="1" t="s">
        <v>60</v>
      </c>
      <c r="E25" s="182" t="s">
        <v>32</v>
      </c>
      <c r="F25" s="22"/>
      <c r="H25" s="182" t="s">
        <v>61</v>
      </c>
    </row>
    <row r="26" spans="2:8" ht="27" thickBot="1" x14ac:dyDescent="0.45">
      <c r="B26" s="13" t="s">
        <v>62</v>
      </c>
      <c r="C26" s="18">
        <f>C25*2080</f>
        <v>82692.479999999996</v>
      </c>
      <c r="E26" s="183"/>
      <c r="F26" s="22"/>
      <c r="H26" s="183"/>
    </row>
    <row r="27" spans="2:8" x14ac:dyDescent="0.4">
      <c r="B27" s="10" t="s">
        <v>63</v>
      </c>
      <c r="C27" s="11">
        <f>[11]Clinical!G12</f>
        <v>42.14</v>
      </c>
      <c r="D27" s="184" t="s">
        <v>64</v>
      </c>
      <c r="E27" s="182" t="s">
        <v>65</v>
      </c>
      <c r="F27" s="12">
        <f>F28/2080</f>
        <v>33.217788461538461</v>
      </c>
      <c r="H27" s="182" t="s">
        <v>66</v>
      </c>
    </row>
    <row r="28" spans="2:8" ht="34.5" customHeight="1" thickBot="1" x14ac:dyDescent="0.45">
      <c r="B28" s="13" t="s">
        <v>67</v>
      </c>
      <c r="C28" s="14">
        <f>C27*2080</f>
        <v>87651.199999999997</v>
      </c>
      <c r="D28" s="185"/>
      <c r="E28" s="183"/>
      <c r="F28" s="15">
        <v>69093</v>
      </c>
      <c r="H28" s="183"/>
    </row>
    <row r="29" spans="2:8" x14ac:dyDescent="0.4">
      <c r="B29" s="10" t="s">
        <v>68</v>
      </c>
      <c r="C29" s="11">
        <f>[11]Therapies!E18</f>
        <v>42.274000000000001</v>
      </c>
      <c r="D29" s="16"/>
      <c r="E29" s="182" t="s">
        <v>32</v>
      </c>
      <c r="F29" s="12">
        <f>F30/2080</f>
        <v>25.143750000000001</v>
      </c>
      <c r="H29" s="182" t="s">
        <v>69</v>
      </c>
    </row>
    <row r="30" spans="2:8" ht="27" thickBot="1" x14ac:dyDescent="0.45">
      <c r="B30" s="13" t="s">
        <v>70</v>
      </c>
      <c r="C30" s="14">
        <f>C29*2080</f>
        <v>87929.919999999998</v>
      </c>
      <c r="D30" s="19"/>
      <c r="E30" s="183"/>
      <c r="F30" s="15">
        <v>52299</v>
      </c>
      <c r="H30" s="183"/>
    </row>
    <row r="31" spans="2:8" x14ac:dyDescent="0.4">
      <c r="B31" s="10" t="s">
        <v>71</v>
      </c>
      <c r="C31" s="11">
        <f>[11]Nursing!G6</f>
        <v>45.65</v>
      </c>
      <c r="D31" s="16"/>
      <c r="E31" s="182" t="s">
        <v>72</v>
      </c>
      <c r="F31" s="25">
        <f>F32/2080</f>
        <v>33.460576923076921</v>
      </c>
      <c r="H31" s="182" t="s">
        <v>73</v>
      </c>
    </row>
    <row r="32" spans="2:8" ht="38.450000000000003" customHeight="1" thickBot="1" x14ac:dyDescent="0.45">
      <c r="B32" s="13" t="s">
        <v>74</v>
      </c>
      <c r="C32" s="14">
        <f>C31*2080</f>
        <v>94952</v>
      </c>
      <c r="D32" s="19"/>
      <c r="E32" s="183"/>
      <c r="F32" s="15">
        <v>69598</v>
      </c>
      <c r="H32" s="183"/>
    </row>
    <row r="33" spans="2:8" x14ac:dyDescent="0.4">
      <c r="B33" s="10" t="s">
        <v>75</v>
      </c>
      <c r="C33" s="11">
        <f>[11]Nursing!G11</f>
        <v>61.62</v>
      </c>
      <c r="D33" s="16"/>
      <c r="E33" s="182" t="s">
        <v>76</v>
      </c>
      <c r="F33" s="12">
        <f>F34/2080</f>
        <v>48.354326923076925</v>
      </c>
      <c r="H33" s="182" t="s">
        <v>77</v>
      </c>
    </row>
    <row r="34" spans="2:8" ht="27" thickBot="1" x14ac:dyDescent="0.45">
      <c r="B34" s="13" t="s">
        <v>78</v>
      </c>
      <c r="C34" s="14">
        <f>C33*2080</f>
        <v>128169.59999999999</v>
      </c>
      <c r="D34" s="19"/>
      <c r="E34" s="183"/>
      <c r="F34" s="15">
        <v>100577</v>
      </c>
      <c r="H34" s="183"/>
    </row>
    <row r="36" spans="2:8" ht="52.5" x14ac:dyDescent="0.4">
      <c r="B36" s="26" t="s">
        <v>79</v>
      </c>
      <c r="C36" s="18">
        <f>C6</f>
        <v>38937.599999999999</v>
      </c>
    </row>
    <row r="37" spans="2:8" x14ac:dyDescent="0.4">
      <c r="C37" s="27"/>
    </row>
    <row r="38" spans="2:8" x14ac:dyDescent="0.4">
      <c r="B38" s="28" t="s">
        <v>80</v>
      </c>
      <c r="C38" s="29">
        <v>0.25390000000000001</v>
      </c>
      <c r="D38" s="1" t="s">
        <v>81</v>
      </c>
    </row>
    <row r="39" spans="2:8" ht="85.5" customHeight="1" x14ac:dyDescent="0.4">
      <c r="B39" s="28"/>
      <c r="C39" s="27"/>
      <c r="D39" s="180" t="s">
        <v>82</v>
      </c>
      <c r="E39" s="180"/>
      <c r="H39" s="1"/>
    </row>
    <row r="40" spans="2:8" x14ac:dyDescent="0.4">
      <c r="C40" s="27"/>
    </row>
    <row r="41" spans="2:8" x14ac:dyDescent="0.4">
      <c r="B41" s="28" t="s">
        <v>83</v>
      </c>
      <c r="C41" s="30">
        <v>0.12</v>
      </c>
      <c r="D41" s="1" t="s">
        <v>84</v>
      </c>
    </row>
    <row r="42" spans="2:8" x14ac:dyDescent="0.4">
      <c r="B42" s="28"/>
      <c r="C42" s="29"/>
    </row>
    <row r="43" spans="2:8" x14ac:dyDescent="0.4">
      <c r="B43" s="181" t="s">
        <v>85</v>
      </c>
      <c r="C43" s="181"/>
      <c r="D43" s="181"/>
    </row>
    <row r="44" spans="2:8" x14ac:dyDescent="0.4">
      <c r="B44" s="28" t="s">
        <v>86</v>
      </c>
      <c r="C44" s="18">
        <v>247150</v>
      </c>
      <c r="D44" s="1" t="s">
        <v>87</v>
      </c>
    </row>
    <row r="45" spans="2:8" x14ac:dyDescent="0.4">
      <c r="B45" s="28" t="s">
        <v>88</v>
      </c>
      <c r="C45" s="18">
        <v>206010</v>
      </c>
      <c r="D45" s="1" t="s">
        <v>89</v>
      </c>
    </row>
    <row r="46" spans="2:8" x14ac:dyDescent="0.4">
      <c r="B46" s="28" t="s">
        <v>90</v>
      </c>
      <c r="C46" s="18">
        <f>[11]Sheet1!G303</f>
        <v>129960</v>
      </c>
      <c r="D46" s="1" t="s">
        <v>91</v>
      </c>
    </row>
    <row r="47" spans="2:8" x14ac:dyDescent="0.4">
      <c r="B47" s="28" t="s">
        <v>92</v>
      </c>
      <c r="C47" s="18">
        <f>C6</f>
        <v>38937.599999999999</v>
      </c>
      <c r="D47" s="1" t="s">
        <v>93</v>
      </c>
    </row>
    <row r="48" spans="2:8" x14ac:dyDescent="0.4">
      <c r="B48" s="28" t="s">
        <v>94</v>
      </c>
      <c r="C48" s="18">
        <f>AVERAGE(C6,C8)</f>
        <v>43821.440000000002</v>
      </c>
      <c r="D48" s="1" t="s">
        <v>95</v>
      </c>
    </row>
    <row r="49" spans="2:4" x14ac:dyDescent="0.4">
      <c r="B49" s="28" t="s">
        <v>96</v>
      </c>
      <c r="C49" s="18">
        <f>C8</f>
        <v>48705.279999999999</v>
      </c>
      <c r="D49" s="1" t="s">
        <v>97</v>
      </c>
    </row>
    <row r="50" spans="2:4" x14ac:dyDescent="0.4">
      <c r="B50" s="28" t="s">
        <v>98</v>
      </c>
      <c r="C50" s="18">
        <v>38230</v>
      </c>
      <c r="D50" s="1" t="s">
        <v>99</v>
      </c>
    </row>
    <row r="51" spans="2:4" x14ac:dyDescent="0.4">
      <c r="B51" s="28" t="s">
        <v>100</v>
      </c>
      <c r="C51" s="18">
        <v>47990</v>
      </c>
      <c r="D51" s="1" t="s">
        <v>101</v>
      </c>
    </row>
    <row r="52" spans="2:4" x14ac:dyDescent="0.4">
      <c r="B52" s="28" t="s">
        <v>102</v>
      </c>
      <c r="C52" s="18">
        <v>54015</v>
      </c>
      <c r="D52" s="1" t="s">
        <v>103</v>
      </c>
    </row>
  </sheetData>
  <mergeCells count="35">
    <mergeCell ref="E15:E16"/>
    <mergeCell ref="H15:H16"/>
    <mergeCell ref="D5:D6"/>
    <mergeCell ref="E5:E6"/>
    <mergeCell ref="H5:H6"/>
    <mergeCell ref="E7:E8"/>
    <mergeCell ref="H7:H8"/>
    <mergeCell ref="E9:E10"/>
    <mergeCell ref="H9:H10"/>
    <mergeCell ref="E11:E12"/>
    <mergeCell ref="F11:F12"/>
    <mergeCell ref="H11:H12"/>
    <mergeCell ref="E13:E14"/>
    <mergeCell ref="H13:H14"/>
    <mergeCell ref="E17:E18"/>
    <mergeCell ref="H17:H18"/>
    <mergeCell ref="E19:E20"/>
    <mergeCell ref="H19:H20"/>
    <mergeCell ref="E21:E22"/>
    <mergeCell ref="H21:H22"/>
    <mergeCell ref="E23:E24"/>
    <mergeCell ref="H23:H24"/>
    <mergeCell ref="E25:E26"/>
    <mergeCell ref="H25:H26"/>
    <mergeCell ref="D27:D28"/>
    <mergeCell ref="E27:E28"/>
    <mergeCell ref="H27:H28"/>
    <mergeCell ref="D39:E39"/>
    <mergeCell ref="B43:D43"/>
    <mergeCell ref="E29:E30"/>
    <mergeCell ref="H29:H30"/>
    <mergeCell ref="E31:E32"/>
    <mergeCell ref="H31:H32"/>
    <mergeCell ref="E33:E34"/>
    <mergeCell ref="H33:H34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F625-0D55-4549-BB35-023F03FF1602}">
  <sheetPr>
    <pageSetUpPr fitToPage="1"/>
  </sheetPr>
  <dimension ref="A1:W95"/>
  <sheetViews>
    <sheetView zoomScale="80" zoomScaleNormal="80" zoomScaleSheetLayoutView="110" workbookViewId="0">
      <selection activeCell="AD35" sqref="AD35"/>
    </sheetView>
  </sheetViews>
  <sheetFormatPr defaultColWidth="9.140625" defaultRowHeight="12.75" x14ac:dyDescent="0.2"/>
  <cols>
    <col min="1" max="1" width="28.5703125" style="31" bestFit="1" customWidth="1"/>
    <col min="2" max="2" width="3.28515625" style="49" bestFit="1" customWidth="1"/>
    <col min="3" max="3" width="7.42578125" style="31" bestFit="1" customWidth="1"/>
    <col min="4" max="4" width="10.140625" style="31" bestFit="1" customWidth="1"/>
    <col min="5" max="5" width="11.7109375" style="31" bestFit="1" customWidth="1"/>
    <col min="6" max="6" width="14.42578125" style="44" customWidth="1"/>
    <col min="7" max="7" width="15.140625" style="44" customWidth="1"/>
    <col min="8" max="8" width="32.85546875" style="31" bestFit="1" customWidth="1"/>
    <col min="9" max="9" width="23.42578125" style="31" customWidth="1"/>
    <col min="10" max="10" width="20.28515625" style="31" bestFit="1" customWidth="1"/>
    <col min="11" max="11" width="9.42578125" style="31" bestFit="1" customWidth="1"/>
    <col min="12" max="12" width="9.140625" style="31"/>
    <col min="13" max="13" width="0" style="31" hidden="1" customWidth="1"/>
    <col min="14" max="14" width="22.42578125" style="31" hidden="1" customWidth="1"/>
    <col min="15" max="15" width="4.140625" style="31" hidden="1" customWidth="1"/>
    <col min="16" max="16" width="3.5703125" style="31" hidden="1" customWidth="1"/>
    <col min="17" max="17" width="4.140625" style="31" hidden="1" customWidth="1"/>
    <col min="18" max="18" width="3.5703125" style="31" hidden="1" customWidth="1"/>
    <col min="19" max="19" width="3.28515625" style="31" hidden="1" customWidth="1"/>
    <col min="20" max="20" width="3.42578125" style="31" hidden="1" customWidth="1"/>
    <col min="21" max="21" width="3.5703125" style="31" hidden="1" customWidth="1"/>
    <col min="22" max="22" width="13.5703125" style="31" hidden="1" customWidth="1"/>
    <col min="23" max="23" width="11" style="31" hidden="1" customWidth="1"/>
    <col min="24" max="25" width="0" style="31" hidden="1" customWidth="1"/>
    <col min="26" max="16384" width="9.140625" style="31"/>
  </cols>
  <sheetData>
    <row r="1" spans="1:11" ht="13.5" thickBot="1" x14ac:dyDescent="0.25">
      <c r="A1" s="195" t="s">
        <v>104</v>
      </c>
      <c r="B1" s="196"/>
      <c r="C1" s="196"/>
      <c r="D1" s="196"/>
      <c r="E1" s="196"/>
      <c r="F1" s="199" t="s">
        <v>105</v>
      </c>
      <c r="G1" s="32"/>
      <c r="H1" s="201" t="s">
        <v>106</v>
      </c>
      <c r="I1" s="201"/>
      <c r="J1" s="201"/>
      <c r="K1" s="201"/>
    </row>
    <row r="2" spans="1:11" ht="27" customHeight="1" thickBot="1" x14ac:dyDescent="0.25">
      <c r="A2" s="197"/>
      <c r="B2" s="198"/>
      <c r="C2" s="198"/>
      <c r="D2" s="198"/>
      <c r="E2" s="198"/>
      <c r="F2" s="200"/>
      <c r="G2" s="33"/>
    </row>
    <row r="3" spans="1:11" x14ac:dyDescent="0.2">
      <c r="A3" s="34" t="s">
        <v>107</v>
      </c>
      <c r="B3" s="35">
        <f>$J$15</f>
        <v>15</v>
      </c>
      <c r="C3" s="36"/>
      <c r="D3" s="36" t="s">
        <v>108</v>
      </c>
      <c r="E3" s="37">
        <f>B3*365</f>
        <v>5475</v>
      </c>
      <c r="F3" s="38" t="s">
        <v>109</v>
      </c>
      <c r="G3" s="39"/>
      <c r="H3" s="34" t="s">
        <v>110</v>
      </c>
      <c r="I3" s="202" t="s">
        <v>111</v>
      </c>
      <c r="J3" s="202"/>
      <c r="K3" s="40"/>
    </row>
    <row r="4" spans="1:11" x14ac:dyDescent="0.2">
      <c r="A4" s="41"/>
      <c r="B4" s="42"/>
      <c r="C4" s="42"/>
      <c r="D4" s="42" t="s">
        <v>112</v>
      </c>
      <c r="E4" s="42" t="s">
        <v>113</v>
      </c>
      <c r="F4" s="43"/>
      <c r="H4" s="45"/>
      <c r="I4" s="35" t="s">
        <v>114</v>
      </c>
      <c r="J4" s="46" t="s">
        <v>115</v>
      </c>
      <c r="K4" s="47"/>
    </row>
    <row r="5" spans="1:11" x14ac:dyDescent="0.2">
      <c r="A5" s="48" t="s">
        <v>116</v>
      </c>
      <c r="C5" s="50"/>
      <c r="D5" s="51">
        <f>V45</f>
        <v>4.2</v>
      </c>
      <c r="E5" s="50">
        <v>302400</v>
      </c>
      <c r="F5" s="43"/>
      <c r="H5" s="52" t="s">
        <v>117</v>
      </c>
      <c r="I5" s="49">
        <v>15</v>
      </c>
      <c r="J5" s="49">
        <f>I5*8</f>
        <v>120</v>
      </c>
      <c r="K5" s="47"/>
    </row>
    <row r="6" spans="1:11" ht="21.6" customHeight="1" x14ac:dyDescent="0.2">
      <c r="A6" s="52" t="s">
        <v>118</v>
      </c>
      <c r="C6" s="50"/>
      <c r="D6" s="51">
        <f>SUM(J18:J23)</f>
        <v>16.603846153846156</v>
      </c>
      <c r="E6" s="50">
        <v>1652019.328</v>
      </c>
      <c r="F6" s="43"/>
      <c r="H6" s="52" t="s">
        <v>119</v>
      </c>
      <c r="I6" s="49">
        <v>10</v>
      </c>
      <c r="J6" s="49">
        <f>I6*8</f>
        <v>80</v>
      </c>
      <c r="K6" s="47"/>
    </row>
    <row r="7" spans="1:11" ht="15" customHeight="1" x14ac:dyDescent="0.2">
      <c r="A7" s="52" t="s">
        <v>120</v>
      </c>
      <c r="C7" s="50"/>
      <c r="D7" s="51">
        <f>SUM(J25+J26+J27+J28+J30+J31)</f>
        <v>32.1</v>
      </c>
      <c r="E7" s="50">
        <v>1542535.8439999998</v>
      </c>
      <c r="F7" s="43"/>
      <c r="H7" s="52" t="s">
        <v>121</v>
      </c>
      <c r="I7" s="49">
        <v>11</v>
      </c>
      <c r="J7" s="49">
        <f>I7*8</f>
        <v>88</v>
      </c>
      <c r="K7" s="47"/>
    </row>
    <row r="8" spans="1:11" x14ac:dyDescent="0.2">
      <c r="A8" s="52" t="s">
        <v>122</v>
      </c>
      <c r="C8" s="50"/>
      <c r="D8" s="51">
        <f>J29</f>
        <v>5.061923076923077</v>
      </c>
      <c r="E8" s="50">
        <v>246542.38079999998</v>
      </c>
      <c r="F8" s="43"/>
      <c r="H8" s="54" t="s">
        <v>123</v>
      </c>
      <c r="I8" s="55">
        <v>5</v>
      </c>
      <c r="J8" s="55">
        <f>I8*8</f>
        <v>40</v>
      </c>
      <c r="K8" s="56"/>
    </row>
    <row r="9" spans="1:11" x14ac:dyDescent="0.2">
      <c r="A9" s="57" t="s">
        <v>124</v>
      </c>
      <c r="B9" s="58"/>
      <c r="C9" s="59"/>
      <c r="D9" s="60">
        <f>SUM(D5:D8)</f>
        <v>57.96576923076924</v>
      </c>
      <c r="E9" s="61">
        <f>SUM(E5:E8)</f>
        <v>3743497.5527999997</v>
      </c>
      <c r="F9" s="43"/>
      <c r="H9" s="52"/>
      <c r="I9" s="62" t="s">
        <v>125</v>
      </c>
      <c r="J9" s="49">
        <f>SUM(J5:J8)</f>
        <v>328</v>
      </c>
      <c r="K9" s="63"/>
    </row>
    <row r="10" spans="1:11" ht="13.5" thickBot="1" x14ac:dyDescent="0.25">
      <c r="A10" s="52"/>
      <c r="F10" s="43"/>
      <c r="H10" s="65"/>
      <c r="I10" s="66" t="s">
        <v>126</v>
      </c>
      <c r="J10" s="67">
        <f>J9/(52*40)</f>
        <v>0.15769230769230769</v>
      </c>
      <c r="K10" s="68"/>
    </row>
    <row r="11" spans="1:11" x14ac:dyDescent="0.2">
      <c r="A11" s="45" t="s">
        <v>127</v>
      </c>
      <c r="D11" s="36" t="s">
        <v>128</v>
      </c>
      <c r="F11" s="43"/>
      <c r="H11" s="52"/>
      <c r="K11" s="72"/>
    </row>
    <row r="12" spans="1:11" x14ac:dyDescent="0.2">
      <c r="A12" s="52" t="s">
        <v>130</v>
      </c>
      <c r="C12" s="70">
        <f>'M2021 BLS  SALARY CHART'!C38</f>
        <v>0.25390000000000001</v>
      </c>
      <c r="E12" s="50">
        <f>C12*E9</f>
        <v>950474.02865591994</v>
      </c>
      <c r="F12" s="43"/>
      <c r="H12" s="52"/>
      <c r="I12" s="193" t="s">
        <v>313</v>
      </c>
      <c r="J12" s="193"/>
      <c r="K12" s="194"/>
    </row>
    <row r="13" spans="1:11" x14ac:dyDescent="0.2">
      <c r="A13" s="57" t="s">
        <v>132</v>
      </c>
      <c r="B13" s="58"/>
      <c r="C13" s="59"/>
      <c r="D13" s="71"/>
      <c r="E13" s="61">
        <f>E12+E9</f>
        <v>4693971.5814559199</v>
      </c>
      <c r="F13" s="43"/>
      <c r="H13" s="52"/>
      <c r="J13" s="104" t="s">
        <v>166</v>
      </c>
      <c r="K13" s="72"/>
    </row>
    <row r="14" spans="1:11" x14ac:dyDescent="0.2">
      <c r="A14" s="52" t="s">
        <v>133</v>
      </c>
      <c r="D14" s="73">
        <f>J35</f>
        <v>11.99</v>
      </c>
      <c r="E14" s="74">
        <f>D14*E3</f>
        <v>65645.25</v>
      </c>
      <c r="F14" s="43"/>
      <c r="H14" s="52" t="s">
        <v>168</v>
      </c>
      <c r="I14" s="105"/>
      <c r="J14" s="105"/>
      <c r="K14" s="106"/>
    </row>
    <row r="15" spans="1:11" x14ac:dyDescent="0.2">
      <c r="A15" s="52" t="s">
        <v>134</v>
      </c>
      <c r="D15" s="73">
        <v>4.5</v>
      </c>
      <c r="E15" s="74">
        <f>E3*D15</f>
        <v>24637.5</v>
      </c>
      <c r="F15" s="43"/>
      <c r="H15" s="52" t="s">
        <v>171</v>
      </c>
      <c r="I15" s="55"/>
      <c r="J15" s="55">
        <v>15</v>
      </c>
      <c r="K15" s="107"/>
    </row>
    <row r="16" spans="1:11" x14ac:dyDescent="0.2">
      <c r="A16" s="52" t="s">
        <v>136</v>
      </c>
      <c r="D16" s="73">
        <v>27.3</v>
      </c>
      <c r="E16" s="74">
        <f>D16*E3</f>
        <v>149467.5</v>
      </c>
      <c r="F16" s="43"/>
      <c r="H16" s="45" t="s">
        <v>116</v>
      </c>
      <c r="I16" s="69"/>
      <c r="J16" s="69">
        <v>4.2</v>
      </c>
      <c r="K16" s="108"/>
    </row>
    <row r="17" spans="1:22" x14ac:dyDescent="0.2">
      <c r="A17" s="52" t="s">
        <v>139</v>
      </c>
      <c r="D17" s="73">
        <f>J36</f>
        <v>25</v>
      </c>
      <c r="E17" s="74">
        <f>D17*E3</f>
        <v>136875</v>
      </c>
      <c r="F17" s="43"/>
      <c r="H17" s="45" t="s">
        <v>129</v>
      </c>
      <c r="I17" s="69"/>
      <c r="J17" s="69"/>
      <c r="K17" s="108"/>
    </row>
    <row r="18" spans="1:22" x14ac:dyDescent="0.2">
      <c r="A18" s="57" t="s">
        <v>142</v>
      </c>
      <c r="B18" s="58"/>
      <c r="C18" s="59"/>
      <c r="D18" s="59"/>
      <c r="E18" s="61">
        <f>SUM(E13:E17)</f>
        <v>5070596.8314559199</v>
      </c>
      <c r="F18" s="43"/>
      <c r="H18" s="52" t="s">
        <v>174</v>
      </c>
      <c r="I18" s="69"/>
      <c r="J18" s="69">
        <v>1</v>
      </c>
      <c r="K18" s="108"/>
    </row>
    <row r="19" spans="1:22" x14ac:dyDescent="0.2">
      <c r="A19" s="52" t="s">
        <v>144</v>
      </c>
      <c r="C19" s="70">
        <f>'M2021 BLS  SALARY CHART'!C41</f>
        <v>0.12</v>
      </c>
      <c r="E19" s="50">
        <f>C19*E18</f>
        <v>608471.61977471039</v>
      </c>
      <c r="F19" s="43"/>
      <c r="H19" s="75" t="s">
        <v>137</v>
      </c>
      <c r="I19" s="69"/>
      <c r="J19" s="69">
        <v>1</v>
      </c>
      <c r="K19" s="108"/>
    </row>
    <row r="20" spans="1:22" x14ac:dyDescent="0.2">
      <c r="A20" s="52" t="s">
        <v>146</v>
      </c>
      <c r="C20" s="70">
        <f>J39</f>
        <v>2.7811565914169036E-2</v>
      </c>
      <c r="E20" s="50">
        <f>E18*C20</f>
        <v>141021.23800221298</v>
      </c>
      <c r="F20" s="43"/>
      <c r="H20" s="52" t="s">
        <v>176</v>
      </c>
      <c r="I20" s="69"/>
      <c r="J20" s="69">
        <f>V37</f>
        <v>8.1038461538461544</v>
      </c>
      <c r="K20" s="108"/>
    </row>
    <row r="21" spans="1:22" ht="13.5" thickBot="1" x14ac:dyDescent="0.25">
      <c r="A21" s="76" t="s">
        <v>148</v>
      </c>
      <c r="B21" s="77"/>
      <c r="C21" s="78"/>
      <c r="D21" s="78"/>
      <c r="E21" s="79">
        <f>SUM(E18:E20)</f>
        <v>5820089.689232843</v>
      </c>
      <c r="F21" s="80"/>
      <c r="G21" s="81"/>
      <c r="H21" s="52" t="s">
        <v>135</v>
      </c>
      <c r="I21" s="69"/>
      <c r="J21" s="69">
        <v>1</v>
      </c>
      <c r="K21" s="108"/>
    </row>
    <row r="22" spans="1:22" ht="14.25" thickTop="1" thickBot="1" x14ac:dyDescent="0.25">
      <c r="A22" s="52"/>
      <c r="C22" s="70"/>
      <c r="E22" s="82"/>
      <c r="F22" s="83"/>
      <c r="G22" s="84"/>
      <c r="H22" s="52" t="s">
        <v>138</v>
      </c>
      <c r="I22" s="69"/>
      <c r="J22" s="69">
        <v>3</v>
      </c>
      <c r="K22" s="108"/>
    </row>
    <row r="23" spans="1:22" ht="13.5" thickBot="1" x14ac:dyDescent="0.25">
      <c r="A23" s="85" t="s">
        <v>151</v>
      </c>
      <c r="B23" s="86"/>
      <c r="C23" s="87"/>
      <c r="D23" s="88"/>
      <c r="E23" s="88"/>
      <c r="F23" s="89">
        <f>E21/12</f>
        <v>485007.47410273692</v>
      </c>
      <c r="G23" s="90"/>
      <c r="H23" s="52" t="s">
        <v>141</v>
      </c>
      <c r="I23" s="69"/>
      <c r="J23" s="69">
        <v>2.5</v>
      </c>
      <c r="K23" s="108"/>
    </row>
    <row r="24" spans="1:22" x14ac:dyDescent="0.2">
      <c r="A24" s="91"/>
      <c r="B24" s="92"/>
      <c r="C24" s="93"/>
      <c r="D24" s="94"/>
      <c r="E24" s="94"/>
      <c r="G24" s="95"/>
      <c r="H24" s="45" t="s">
        <v>143</v>
      </c>
      <c r="I24" s="69"/>
      <c r="J24" s="69"/>
      <c r="K24" s="108"/>
    </row>
    <row r="25" spans="1:22" x14ac:dyDescent="0.2">
      <c r="A25" s="91"/>
      <c r="B25" s="92"/>
      <c r="C25" s="93"/>
      <c r="D25" s="94"/>
      <c r="E25" s="96"/>
      <c r="F25" s="84"/>
      <c r="G25" s="95"/>
      <c r="H25" s="52" t="s">
        <v>177</v>
      </c>
      <c r="I25" s="69"/>
      <c r="J25" s="69">
        <v>2.5</v>
      </c>
      <c r="K25" s="108"/>
    </row>
    <row r="26" spans="1:22" x14ac:dyDescent="0.2">
      <c r="B26" s="92"/>
      <c r="D26" s="94"/>
      <c r="E26" s="94"/>
      <c r="H26" s="52" t="s">
        <v>178</v>
      </c>
      <c r="I26" s="69"/>
      <c r="J26" s="69">
        <v>2</v>
      </c>
      <c r="K26" s="108"/>
    </row>
    <row r="27" spans="1:22" x14ac:dyDescent="0.2">
      <c r="B27" s="99"/>
      <c r="H27" s="52" t="s">
        <v>153</v>
      </c>
      <c r="I27" s="69"/>
      <c r="J27" s="69">
        <v>1</v>
      </c>
      <c r="K27" s="108"/>
    </row>
    <row r="28" spans="1:22" x14ac:dyDescent="0.2">
      <c r="B28" s="99"/>
      <c r="H28" s="52" t="s">
        <v>149</v>
      </c>
      <c r="I28" s="69"/>
      <c r="J28" s="69">
        <f>V54</f>
        <v>21</v>
      </c>
      <c r="K28" s="108"/>
      <c r="N28" s="100" t="s">
        <v>156</v>
      </c>
    </row>
    <row r="29" spans="1:22" x14ac:dyDescent="0.2">
      <c r="B29" s="99"/>
      <c r="H29" s="97" t="s">
        <v>150</v>
      </c>
      <c r="I29" s="69"/>
      <c r="J29" s="69">
        <f>SUM(J27+J30+J25+J26+J28+J31)*J10</f>
        <v>5.061923076923077</v>
      </c>
      <c r="K29" s="108"/>
      <c r="N29" s="100"/>
    </row>
    <row r="30" spans="1:22" x14ac:dyDescent="0.2">
      <c r="B30" s="99"/>
      <c r="H30" s="52" t="s">
        <v>154</v>
      </c>
      <c r="I30" s="69"/>
      <c r="J30" s="69">
        <v>1.4</v>
      </c>
      <c r="K30" s="108"/>
      <c r="O30" s="35" t="s">
        <v>157</v>
      </c>
      <c r="P30" s="35" t="s">
        <v>158</v>
      </c>
      <c r="Q30" s="35" t="s">
        <v>159</v>
      </c>
      <c r="R30" s="35" t="s">
        <v>160</v>
      </c>
      <c r="S30" s="35" t="s">
        <v>161</v>
      </c>
      <c r="T30" s="35" t="s">
        <v>162</v>
      </c>
      <c r="U30" s="35" t="s">
        <v>163</v>
      </c>
    </row>
    <row r="31" spans="1:22" x14ac:dyDescent="0.2">
      <c r="H31" s="52" t="s">
        <v>155</v>
      </c>
      <c r="I31" s="69"/>
      <c r="J31" s="69">
        <f>V64</f>
        <v>4.2</v>
      </c>
      <c r="K31" s="108"/>
      <c r="N31" s="31" t="s">
        <v>164</v>
      </c>
      <c r="O31" s="102">
        <v>16</v>
      </c>
      <c r="P31" s="102">
        <v>16</v>
      </c>
      <c r="Q31" s="102">
        <v>16</v>
      </c>
      <c r="R31" s="102">
        <v>16</v>
      </c>
      <c r="S31" s="102">
        <v>16</v>
      </c>
      <c r="T31" s="102">
        <v>16</v>
      </c>
      <c r="U31" s="102">
        <v>16</v>
      </c>
      <c r="V31" s="103" t="s">
        <v>165</v>
      </c>
    </row>
    <row r="32" spans="1:22" ht="13.5" thickBot="1" x14ac:dyDescent="0.25">
      <c r="H32" s="52"/>
      <c r="I32" s="69"/>
      <c r="J32" s="112"/>
      <c r="K32" s="113"/>
      <c r="N32" s="31" t="s">
        <v>167</v>
      </c>
      <c r="O32" s="102">
        <v>16</v>
      </c>
      <c r="P32" s="102">
        <v>16</v>
      </c>
      <c r="Q32" s="102">
        <v>16</v>
      </c>
      <c r="R32" s="102">
        <v>16</v>
      </c>
      <c r="S32" s="102">
        <v>16</v>
      </c>
      <c r="T32" s="102">
        <v>16</v>
      </c>
      <c r="U32" s="102">
        <v>16</v>
      </c>
      <c r="V32" s="103"/>
    </row>
    <row r="33" spans="3:23" ht="13.5" thickTop="1" x14ac:dyDescent="0.2">
      <c r="H33" s="114" t="s">
        <v>182</v>
      </c>
      <c r="I33" s="178">
        <f>C12</f>
        <v>0.25390000000000001</v>
      </c>
      <c r="J33" s="69">
        <f>SUM(J16:J31)</f>
        <v>57.965769230769233</v>
      </c>
      <c r="K33" s="115"/>
      <c r="N33" s="31" t="s">
        <v>169</v>
      </c>
      <c r="O33" s="102">
        <v>8</v>
      </c>
      <c r="P33" s="102">
        <v>8</v>
      </c>
      <c r="Q33" s="102">
        <v>8</v>
      </c>
      <c r="R33" s="102">
        <v>8</v>
      </c>
      <c r="S33" s="102">
        <v>8</v>
      </c>
      <c r="T33" s="102">
        <v>8</v>
      </c>
      <c r="U33" s="102">
        <v>8</v>
      </c>
      <c r="V33" s="103" t="s">
        <v>170</v>
      </c>
    </row>
    <row r="34" spans="3:23" x14ac:dyDescent="0.2">
      <c r="H34" s="114"/>
      <c r="I34" s="178"/>
      <c r="J34" s="69"/>
      <c r="K34" s="117"/>
      <c r="L34" s="36"/>
      <c r="M34" s="36"/>
      <c r="V34" s="31">
        <f>SUM(O31:U33)</f>
        <v>280</v>
      </c>
      <c r="W34" s="31" t="s">
        <v>172</v>
      </c>
    </row>
    <row r="35" spans="3:23" x14ac:dyDescent="0.2">
      <c r="H35" s="52" t="s">
        <v>133</v>
      </c>
      <c r="I35" s="31" t="s">
        <v>315</v>
      </c>
      <c r="J35" s="179">
        <v>11.99</v>
      </c>
      <c r="K35" s="72" t="s">
        <v>186</v>
      </c>
      <c r="V35" s="31">
        <f>V34/40</f>
        <v>7</v>
      </c>
      <c r="W35" s="31" t="s">
        <v>112</v>
      </c>
    </row>
    <row r="36" spans="3:23" x14ac:dyDescent="0.2">
      <c r="H36" s="52" t="s">
        <v>139</v>
      </c>
      <c r="I36" s="31" t="s">
        <v>187</v>
      </c>
      <c r="J36" s="179">
        <v>25</v>
      </c>
      <c r="K36" s="72" t="s">
        <v>186</v>
      </c>
      <c r="V36" s="109">
        <f>V35*J10</f>
        <v>1.1038461538461539</v>
      </c>
      <c r="W36" s="31" t="s">
        <v>173</v>
      </c>
    </row>
    <row r="37" spans="3:23" x14ac:dyDescent="0.2">
      <c r="H37" s="52"/>
      <c r="J37" s="178"/>
      <c r="K37" s="72"/>
      <c r="V37" s="109">
        <f>SUM(V35:V36)</f>
        <v>8.1038461538461544</v>
      </c>
      <c r="W37" s="31" t="s">
        <v>175</v>
      </c>
    </row>
    <row r="38" spans="3:23" x14ac:dyDescent="0.2">
      <c r="H38" s="52"/>
      <c r="K38" s="72"/>
    </row>
    <row r="39" spans="3:23" ht="13.5" thickBot="1" x14ac:dyDescent="0.25">
      <c r="H39" s="65" t="s">
        <v>183</v>
      </c>
      <c r="I39" s="87"/>
      <c r="J39" s="118">
        <f>'CAF Fall 2022'!CH23</f>
        <v>2.7811565914169036E-2</v>
      </c>
      <c r="K39" s="119"/>
      <c r="N39" s="100" t="s">
        <v>116</v>
      </c>
    </row>
    <row r="40" spans="3:23" x14ac:dyDescent="0.2">
      <c r="E40" s="74"/>
      <c r="I40" s="120"/>
      <c r="O40" s="35" t="s">
        <v>157</v>
      </c>
      <c r="P40" s="35" t="s">
        <v>158</v>
      </c>
      <c r="Q40" s="35" t="s">
        <v>159</v>
      </c>
      <c r="R40" s="35" t="s">
        <v>160</v>
      </c>
      <c r="S40" s="35" t="s">
        <v>161</v>
      </c>
      <c r="T40" s="35" t="s">
        <v>162</v>
      </c>
      <c r="U40" s="35" t="s">
        <v>163</v>
      </c>
    </row>
    <row r="41" spans="3:23" x14ac:dyDescent="0.2">
      <c r="N41" s="31" t="s">
        <v>164</v>
      </c>
      <c r="O41" s="102">
        <v>8</v>
      </c>
      <c r="P41" s="102">
        <v>8</v>
      </c>
      <c r="Q41" s="102">
        <v>8</v>
      </c>
      <c r="R41" s="102">
        <v>8</v>
      </c>
      <c r="S41" s="102">
        <v>8</v>
      </c>
      <c r="T41" s="102">
        <v>8</v>
      </c>
      <c r="U41" s="102">
        <v>8</v>
      </c>
    </row>
    <row r="42" spans="3:23" x14ac:dyDescent="0.2">
      <c r="C42" s="73"/>
      <c r="N42" s="31" t="s">
        <v>167</v>
      </c>
      <c r="O42" s="102">
        <v>8</v>
      </c>
      <c r="P42" s="102">
        <v>8</v>
      </c>
      <c r="Q42" s="102">
        <v>8</v>
      </c>
      <c r="R42" s="102">
        <v>8</v>
      </c>
      <c r="S42" s="102">
        <v>8</v>
      </c>
      <c r="T42" s="102">
        <v>8</v>
      </c>
      <c r="U42" s="102">
        <v>8</v>
      </c>
    </row>
    <row r="43" spans="3:23" x14ac:dyDescent="0.2">
      <c r="C43" s="110"/>
      <c r="N43" s="31" t="s">
        <v>169</v>
      </c>
      <c r="O43" s="102">
        <v>8</v>
      </c>
      <c r="P43" s="102">
        <v>8</v>
      </c>
      <c r="Q43" s="102">
        <v>8</v>
      </c>
      <c r="R43" s="102">
        <v>8</v>
      </c>
      <c r="S43" s="102">
        <v>8</v>
      </c>
      <c r="T43" s="102">
        <v>8</v>
      </c>
      <c r="U43" s="102">
        <v>8</v>
      </c>
    </row>
    <row r="44" spans="3:23" x14ac:dyDescent="0.2">
      <c r="C44" s="110"/>
      <c r="V44" s="31">
        <f>SUM(O41:U43)</f>
        <v>168</v>
      </c>
      <c r="W44" s="31" t="s">
        <v>172</v>
      </c>
    </row>
    <row r="45" spans="3:23" x14ac:dyDescent="0.2">
      <c r="C45" s="110"/>
      <c r="H45" s="121"/>
      <c r="V45" s="31">
        <f>V44/40</f>
        <v>4.2</v>
      </c>
      <c r="W45" s="31" t="s">
        <v>179</v>
      </c>
    </row>
    <row r="46" spans="3:23" x14ac:dyDescent="0.2">
      <c r="C46" s="73"/>
      <c r="V46" s="109"/>
    </row>
    <row r="47" spans="3:23" x14ac:dyDescent="0.2">
      <c r="V47" s="109"/>
    </row>
    <row r="48" spans="3:23" x14ac:dyDescent="0.2">
      <c r="N48" s="100" t="s">
        <v>180</v>
      </c>
    </row>
    <row r="49" spans="1:23" x14ac:dyDescent="0.2">
      <c r="O49" s="35" t="s">
        <v>157</v>
      </c>
      <c r="P49" s="35" t="s">
        <v>158</v>
      </c>
      <c r="Q49" s="35" t="s">
        <v>159</v>
      </c>
      <c r="R49" s="35" t="s">
        <v>160</v>
      </c>
      <c r="S49" s="35" t="s">
        <v>161</v>
      </c>
      <c r="T49" s="35" t="s">
        <v>162</v>
      </c>
      <c r="U49" s="35" t="s">
        <v>163</v>
      </c>
    </row>
    <row r="50" spans="1:23" x14ac:dyDescent="0.2">
      <c r="N50" s="31" t="s">
        <v>164</v>
      </c>
      <c r="O50" s="102">
        <v>40</v>
      </c>
      <c r="P50" s="102">
        <v>40</v>
      </c>
      <c r="Q50" s="102">
        <v>40</v>
      </c>
      <c r="R50" s="102">
        <v>40</v>
      </c>
      <c r="S50" s="102">
        <v>40</v>
      </c>
      <c r="T50" s="102">
        <v>40</v>
      </c>
      <c r="U50" s="102">
        <v>40</v>
      </c>
      <c r="V50" s="103" t="s">
        <v>181</v>
      </c>
    </row>
    <row r="51" spans="1:23" x14ac:dyDescent="0.2">
      <c r="N51" s="31" t="s">
        <v>167</v>
      </c>
      <c r="O51" s="102">
        <v>40</v>
      </c>
      <c r="P51" s="102">
        <v>40</v>
      </c>
      <c r="Q51" s="102">
        <v>40</v>
      </c>
      <c r="R51" s="102">
        <v>40</v>
      </c>
      <c r="S51" s="102">
        <v>40</v>
      </c>
      <c r="T51" s="102">
        <v>40</v>
      </c>
      <c r="U51" s="102">
        <v>40</v>
      </c>
    </row>
    <row r="52" spans="1:23" x14ac:dyDescent="0.2">
      <c r="N52" s="31" t="s">
        <v>169</v>
      </c>
      <c r="O52" s="102">
        <v>40</v>
      </c>
      <c r="P52" s="102">
        <v>40</v>
      </c>
      <c r="Q52" s="102">
        <v>40</v>
      </c>
      <c r="R52" s="102">
        <v>40</v>
      </c>
      <c r="S52" s="102">
        <v>40</v>
      </c>
      <c r="T52" s="102">
        <v>40</v>
      </c>
      <c r="U52" s="102">
        <v>40</v>
      </c>
    </row>
    <row r="53" spans="1:23" x14ac:dyDescent="0.2">
      <c r="V53" s="31">
        <f>SUM(O50:U52)</f>
        <v>840</v>
      </c>
      <c r="W53" s="31" t="s">
        <v>172</v>
      </c>
    </row>
    <row r="54" spans="1:23" x14ac:dyDescent="0.2">
      <c r="V54" s="109">
        <f>V53/40</f>
        <v>21</v>
      </c>
      <c r="W54" s="31" t="s">
        <v>112</v>
      </c>
    </row>
    <row r="55" spans="1:23" x14ac:dyDescent="0.2">
      <c r="V55" s="109">
        <f>V54*J10</f>
        <v>3.3115384615384613</v>
      </c>
      <c r="W55" s="31" t="s">
        <v>173</v>
      </c>
    </row>
    <row r="56" spans="1:23" x14ac:dyDescent="0.2">
      <c r="V56" s="109">
        <f>SUM(V54:V55)</f>
        <v>24.311538461538461</v>
      </c>
      <c r="W56" s="31" t="s">
        <v>184</v>
      </c>
    </row>
    <row r="58" spans="1:23" x14ac:dyDescent="0.2">
      <c r="N58" s="100" t="s">
        <v>185</v>
      </c>
    </row>
    <row r="59" spans="1:23" x14ac:dyDescent="0.2">
      <c r="F59" s="31"/>
      <c r="O59" s="35" t="s">
        <v>157</v>
      </c>
      <c r="P59" s="35" t="s">
        <v>158</v>
      </c>
      <c r="Q59" s="35" t="s">
        <v>159</v>
      </c>
      <c r="R59" s="35" t="s">
        <v>160</v>
      </c>
      <c r="S59" s="35" t="s">
        <v>161</v>
      </c>
      <c r="T59" s="35" t="s">
        <v>162</v>
      </c>
      <c r="U59" s="35" t="s">
        <v>163</v>
      </c>
    </row>
    <row r="60" spans="1:23" ht="13.35" customHeight="1" x14ac:dyDescent="0.2">
      <c r="A60" s="49"/>
      <c r="F60" s="31"/>
      <c r="N60" s="31" t="s">
        <v>164</v>
      </c>
      <c r="O60" s="102">
        <v>16</v>
      </c>
      <c r="P60" s="102">
        <v>16</v>
      </c>
      <c r="Q60" s="102">
        <v>16</v>
      </c>
      <c r="R60" s="102">
        <v>16</v>
      </c>
      <c r="S60" s="102">
        <v>16</v>
      </c>
      <c r="T60" s="102">
        <v>16</v>
      </c>
      <c r="U60" s="102">
        <v>16</v>
      </c>
    </row>
    <row r="61" spans="1:23" x14ac:dyDescent="0.2">
      <c r="A61" s="49"/>
      <c r="N61" s="31" t="s">
        <v>167</v>
      </c>
      <c r="O61" s="102">
        <v>8</v>
      </c>
      <c r="P61" s="102">
        <v>8</v>
      </c>
      <c r="Q61" s="102">
        <v>8</v>
      </c>
      <c r="R61" s="102">
        <v>8</v>
      </c>
      <c r="S61" s="102">
        <v>8</v>
      </c>
      <c r="T61" s="102">
        <v>8</v>
      </c>
      <c r="U61" s="102">
        <v>8</v>
      </c>
    </row>
    <row r="62" spans="1:23" x14ac:dyDescent="0.2">
      <c r="A62" s="49"/>
      <c r="N62" s="31" t="s">
        <v>169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</row>
    <row r="63" spans="1:23" x14ac:dyDescent="0.2">
      <c r="A63" s="49"/>
      <c r="E63" s="109"/>
      <c r="V63" s="31">
        <f>SUM(O60:U62)</f>
        <v>168</v>
      </c>
      <c r="W63" s="31" t="s">
        <v>172</v>
      </c>
    </row>
    <row r="64" spans="1:23" x14ac:dyDescent="0.2">
      <c r="V64" s="31">
        <f>V63/40</f>
        <v>4.2</v>
      </c>
      <c r="W64" s="31" t="s">
        <v>188</v>
      </c>
    </row>
    <row r="67" spans="1:1" x14ac:dyDescent="0.2">
      <c r="A67" s="49"/>
    </row>
    <row r="88" spans="1:11" s="49" customFormat="1" x14ac:dyDescent="0.2">
      <c r="A88" s="31"/>
      <c r="C88" s="31"/>
      <c r="D88" s="31"/>
      <c r="E88" s="31"/>
      <c r="F88" s="44"/>
      <c r="G88" s="44"/>
      <c r="H88" s="31"/>
      <c r="I88" s="31"/>
      <c r="J88" s="31"/>
      <c r="K88" s="31"/>
    </row>
    <row r="89" spans="1:11" s="49" customFormat="1" x14ac:dyDescent="0.2">
      <c r="A89" s="31"/>
      <c r="C89" s="31"/>
      <c r="D89" s="31"/>
      <c r="E89" s="31"/>
      <c r="F89" s="44"/>
      <c r="G89" s="44"/>
      <c r="H89" s="31"/>
      <c r="I89" s="31"/>
      <c r="J89" s="31"/>
      <c r="K89" s="31"/>
    </row>
    <row r="90" spans="1:11" s="49" customFormat="1" x14ac:dyDescent="0.2">
      <c r="A90" s="31"/>
      <c r="C90" s="31"/>
      <c r="D90" s="31"/>
      <c r="E90" s="31"/>
      <c r="F90" s="44"/>
      <c r="G90" s="44"/>
      <c r="H90" s="31"/>
      <c r="I90" s="31"/>
      <c r="J90" s="31"/>
      <c r="K90" s="31"/>
    </row>
    <row r="91" spans="1:11" s="49" customFormat="1" x14ac:dyDescent="0.2">
      <c r="A91" s="31"/>
      <c r="C91" s="31"/>
      <c r="D91" s="31"/>
      <c r="E91" s="31"/>
      <c r="F91" s="44"/>
      <c r="G91" s="44"/>
      <c r="H91" s="31"/>
      <c r="I91" s="31"/>
      <c r="J91" s="31"/>
      <c r="K91" s="31"/>
    </row>
    <row r="95" spans="1:11" s="49" customFormat="1" x14ac:dyDescent="0.2">
      <c r="A95" s="31"/>
      <c r="C95" s="31"/>
      <c r="D95" s="31"/>
      <c r="E95" s="31"/>
      <c r="F95" s="44"/>
      <c r="G95" s="44"/>
      <c r="H95" s="31"/>
      <c r="I95" s="31"/>
      <c r="J95" s="31"/>
      <c r="K95" s="31"/>
    </row>
  </sheetData>
  <mergeCells count="5">
    <mergeCell ref="I12:K12"/>
    <mergeCell ref="A1:E2"/>
    <mergeCell ref="F1:F2"/>
    <mergeCell ref="H1:K1"/>
    <mergeCell ref="I3:J3"/>
  </mergeCells>
  <pageMargins left="0.25" right="0.25" top="0.75" bottom="0.75" header="0.3" footer="0.3"/>
  <pageSetup scale="44" fitToHeight="0" orientation="landscape" r:id="rId1"/>
  <headerFooter>
    <oddFooter>Prepared by kara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C16E-51B1-4706-A6F0-592586A9CB75}">
  <sheetPr>
    <pageSetUpPr fitToPage="1"/>
  </sheetPr>
  <dimension ref="A1:M56"/>
  <sheetViews>
    <sheetView zoomScale="80" zoomScaleNormal="80" workbookViewId="0">
      <selection activeCell="F35" sqref="F35"/>
    </sheetView>
  </sheetViews>
  <sheetFormatPr defaultColWidth="9.140625" defaultRowHeight="12.75" x14ac:dyDescent="0.2"/>
  <cols>
    <col min="1" max="1" width="9.140625" style="31"/>
    <col min="2" max="2" width="31.85546875" style="31" customWidth="1"/>
    <col min="3" max="3" width="6.5703125" style="31" bestFit="1" customWidth="1"/>
    <col min="4" max="4" width="12.85546875" style="31" customWidth="1"/>
    <col min="5" max="5" width="10.85546875" style="31" customWidth="1"/>
    <col min="6" max="6" width="13.140625" style="31" customWidth="1"/>
    <col min="7" max="7" width="14.5703125" style="31" customWidth="1"/>
    <col min="8" max="8" width="16.140625" style="31" customWidth="1"/>
    <col min="9" max="9" width="9.140625" style="31"/>
    <col min="10" max="10" width="31.85546875" style="31" customWidth="1"/>
    <col min="11" max="11" width="24.42578125" style="31" bestFit="1" customWidth="1"/>
    <col min="12" max="12" width="11.42578125" style="31" customWidth="1"/>
    <col min="13" max="13" width="12.85546875" style="31" customWidth="1"/>
    <col min="14" max="16384" width="9.140625" style="31"/>
  </cols>
  <sheetData>
    <row r="1" spans="2:13" ht="13.5" thickBot="1" x14ac:dyDescent="0.25">
      <c r="B1" s="203" t="s">
        <v>189</v>
      </c>
      <c r="C1" s="204"/>
      <c r="D1" s="204"/>
      <c r="E1" s="204"/>
      <c r="F1" s="204"/>
      <c r="G1" s="207" t="s">
        <v>105</v>
      </c>
      <c r="H1" s="122"/>
      <c r="J1" s="201" t="s">
        <v>190</v>
      </c>
      <c r="K1" s="201"/>
      <c r="L1" s="201"/>
      <c r="M1" s="201"/>
    </row>
    <row r="2" spans="2:13" ht="13.5" thickBot="1" x14ac:dyDescent="0.25">
      <c r="B2" s="205"/>
      <c r="C2" s="206"/>
      <c r="D2" s="206"/>
      <c r="E2" s="206"/>
      <c r="F2" s="206"/>
      <c r="G2" s="208"/>
      <c r="H2" s="122"/>
    </row>
    <row r="3" spans="2:13" x14ac:dyDescent="0.2">
      <c r="B3" s="45" t="s">
        <v>107</v>
      </c>
      <c r="C3" s="53">
        <v>12</v>
      </c>
      <c r="D3" s="36"/>
      <c r="E3" s="36" t="s">
        <v>108</v>
      </c>
      <c r="F3" s="37">
        <f>C3*365</f>
        <v>4380</v>
      </c>
      <c r="G3" s="115"/>
      <c r="H3" s="37"/>
      <c r="J3" s="34" t="s">
        <v>110</v>
      </c>
      <c r="K3" s="202" t="s">
        <v>111</v>
      </c>
      <c r="L3" s="202"/>
      <c r="M3" s="40"/>
    </row>
    <row r="4" spans="2:13" x14ac:dyDescent="0.2">
      <c r="B4" s="52"/>
      <c r="G4" s="72"/>
      <c r="J4" s="45"/>
      <c r="K4" s="35" t="s">
        <v>114</v>
      </c>
      <c r="L4" s="46" t="s">
        <v>115</v>
      </c>
      <c r="M4" s="47"/>
    </row>
    <row r="5" spans="2:13" ht="15" customHeight="1" x14ac:dyDescent="0.2">
      <c r="B5" s="41"/>
      <c r="C5" s="64"/>
      <c r="D5" s="42"/>
      <c r="E5" s="42" t="s">
        <v>112</v>
      </c>
      <c r="F5" s="42" t="s">
        <v>113</v>
      </c>
      <c r="G5" s="101"/>
      <c r="H5" s="35"/>
      <c r="J5" s="52" t="s">
        <v>117</v>
      </c>
      <c r="K5" s="49">
        <v>15</v>
      </c>
      <c r="L5" s="49">
        <f>K5*8</f>
        <v>120</v>
      </c>
      <c r="M5" s="47"/>
    </row>
    <row r="6" spans="2:13" ht="14.45" customHeight="1" x14ac:dyDescent="0.2">
      <c r="B6" s="48" t="s">
        <v>116</v>
      </c>
      <c r="D6" s="50"/>
      <c r="E6" s="69">
        <f>L15</f>
        <v>2</v>
      </c>
      <c r="F6" s="50">
        <v>144000</v>
      </c>
      <c r="G6" s="123"/>
      <c r="H6" s="50"/>
      <c r="J6" s="52" t="s">
        <v>119</v>
      </c>
      <c r="K6" s="49">
        <v>10</v>
      </c>
      <c r="L6" s="49">
        <f>K6*8</f>
        <v>80</v>
      </c>
      <c r="M6" s="47"/>
    </row>
    <row r="7" spans="2:13" ht="15" customHeight="1" x14ac:dyDescent="0.2">
      <c r="B7" s="52" t="s">
        <v>118</v>
      </c>
      <c r="D7" s="50"/>
      <c r="E7" s="69">
        <f>SUM(L17:L21)</f>
        <v>9.75</v>
      </c>
      <c r="F7" s="50">
        <v>870954.35999999987</v>
      </c>
      <c r="G7" s="123"/>
      <c r="H7" s="124"/>
      <c r="J7" s="52" t="s">
        <v>121</v>
      </c>
      <c r="K7" s="49">
        <v>11</v>
      </c>
      <c r="L7" s="49">
        <f>K7*8</f>
        <v>88</v>
      </c>
      <c r="M7" s="47"/>
    </row>
    <row r="8" spans="2:13" x14ac:dyDescent="0.2">
      <c r="B8" s="52" t="s">
        <v>120</v>
      </c>
      <c r="D8" s="50"/>
      <c r="E8" s="69">
        <f>SUM(L23+L24+L25+L26+L29+L30+L31)</f>
        <v>32.46</v>
      </c>
      <c r="F8" s="50">
        <v>1542079.5995999998</v>
      </c>
      <c r="G8" s="123"/>
      <c r="H8" s="50"/>
      <c r="J8" s="54" t="s">
        <v>123</v>
      </c>
      <c r="K8" s="55">
        <v>5</v>
      </c>
      <c r="L8" s="55">
        <f>K8*8</f>
        <v>40</v>
      </c>
      <c r="M8" s="56"/>
    </row>
    <row r="9" spans="2:13" x14ac:dyDescent="0.2">
      <c r="B9" s="52" t="s">
        <v>122</v>
      </c>
      <c r="D9" s="50"/>
      <c r="E9" s="69">
        <f>L27</f>
        <v>4.774923076923077</v>
      </c>
      <c r="F9" s="50">
        <v>232563.96544</v>
      </c>
      <c r="G9" s="123"/>
      <c r="H9" s="50"/>
      <c r="J9" s="52"/>
      <c r="K9" s="62" t="s">
        <v>125</v>
      </c>
      <c r="L9" s="49">
        <f>SUM(L5:L8)</f>
        <v>328</v>
      </c>
      <c r="M9" s="63"/>
    </row>
    <row r="10" spans="2:13" ht="13.5" thickBot="1" x14ac:dyDescent="0.25">
      <c r="B10" s="57" t="s">
        <v>124</v>
      </c>
      <c r="C10" s="59"/>
      <c r="D10" s="59"/>
      <c r="E10" s="98">
        <f>SUM(E6:E9)</f>
        <v>48.984923076923081</v>
      </c>
      <c r="F10" s="61">
        <f>SUM(F6:F9)</f>
        <v>2789597.9250399997</v>
      </c>
      <c r="G10" s="125"/>
      <c r="H10" s="50"/>
      <c r="J10" s="65"/>
      <c r="K10" s="66" t="s">
        <v>126</v>
      </c>
      <c r="L10" s="67">
        <f>L9/(52*40)</f>
        <v>0.15769230769230769</v>
      </c>
      <c r="M10" s="68"/>
    </row>
    <row r="11" spans="2:13" x14ac:dyDescent="0.2">
      <c r="B11" s="52" t="s">
        <v>130</v>
      </c>
      <c r="D11" s="70">
        <f>'M2021 BLS  SALARY CHART'!C38</f>
        <v>0.25390000000000001</v>
      </c>
      <c r="F11" s="50">
        <f>D11*F10</f>
        <v>708278.91316765593</v>
      </c>
      <c r="G11" s="123"/>
      <c r="H11" s="50"/>
    </row>
    <row r="12" spans="2:13" x14ac:dyDescent="0.2">
      <c r="B12" s="57" t="s">
        <v>132</v>
      </c>
      <c r="C12" s="59"/>
      <c r="D12" s="59"/>
      <c r="E12" s="71"/>
      <c r="F12" s="61">
        <f>F11+F10</f>
        <v>3497876.8382076556</v>
      </c>
      <c r="G12" s="125"/>
      <c r="H12" s="44"/>
      <c r="J12" s="52"/>
      <c r="L12" s="104" t="s">
        <v>166</v>
      </c>
      <c r="M12" s="72"/>
    </row>
    <row r="13" spans="2:13" x14ac:dyDescent="0.2">
      <c r="B13" s="52"/>
      <c r="C13" s="126"/>
      <c r="E13" s="127" t="s">
        <v>191</v>
      </c>
      <c r="F13" s="73"/>
      <c r="G13" s="72"/>
      <c r="H13" s="50"/>
      <c r="J13" s="52" t="s">
        <v>168</v>
      </c>
      <c r="K13" s="105"/>
      <c r="L13" s="105"/>
      <c r="M13" s="106"/>
    </row>
    <row r="14" spans="2:13" x14ac:dyDescent="0.2">
      <c r="B14" s="52" t="str">
        <f>'IRTP (FY24) '!A15</f>
        <v>Wellness Expenses</v>
      </c>
      <c r="C14" s="95"/>
      <c r="E14" s="73">
        <v>5.625</v>
      </c>
      <c r="F14" s="74">
        <f>E14*F3</f>
        <v>24637.5</v>
      </c>
      <c r="G14" s="72"/>
      <c r="H14" s="95"/>
      <c r="J14" s="52" t="s">
        <v>171</v>
      </c>
      <c r="K14" s="55"/>
      <c r="L14" s="55">
        <f>'[12]Rate Options'!$K$30</f>
        <v>12</v>
      </c>
      <c r="M14" s="107"/>
    </row>
    <row r="15" spans="2:13" x14ac:dyDescent="0.2">
      <c r="B15" s="52" t="str">
        <f>'IRTP (FY24) '!A16</f>
        <v>On Call expenses</v>
      </c>
      <c r="C15" s="95"/>
      <c r="E15" s="94">
        <v>34.125</v>
      </c>
      <c r="F15" s="74">
        <f>E15*F3</f>
        <v>149467.5</v>
      </c>
      <c r="G15" s="72"/>
      <c r="H15" s="50"/>
      <c r="J15" s="45" t="s">
        <v>116</v>
      </c>
      <c r="K15" s="69"/>
      <c r="L15" s="69">
        <f>'[12]Rate Options'!K32</f>
        <v>2</v>
      </c>
      <c r="M15" s="138"/>
    </row>
    <row r="16" spans="2:13" x14ac:dyDescent="0.2">
      <c r="B16" s="52" t="s">
        <v>133</v>
      </c>
      <c r="E16" s="73">
        <f>$L$34</f>
        <v>41.64</v>
      </c>
      <c r="F16" s="74">
        <f>E16*F3</f>
        <v>182383.2</v>
      </c>
      <c r="G16" s="128"/>
      <c r="H16" s="129"/>
      <c r="J16" s="45" t="s">
        <v>129</v>
      </c>
      <c r="K16" s="69"/>
      <c r="L16" s="69"/>
      <c r="M16" s="138"/>
    </row>
    <row r="17" spans="2:13" x14ac:dyDescent="0.2">
      <c r="B17" s="52" t="s">
        <v>139</v>
      </c>
      <c r="E17" s="73">
        <f>$L$35</f>
        <v>23</v>
      </c>
      <c r="F17" s="74">
        <f>E17*F3</f>
        <v>100740</v>
      </c>
      <c r="G17" s="128"/>
      <c r="H17" s="50"/>
      <c r="J17" s="52" t="s">
        <v>131</v>
      </c>
      <c r="K17" s="69"/>
      <c r="L17" s="69">
        <v>0.5</v>
      </c>
      <c r="M17" s="138"/>
    </row>
    <row r="18" spans="2:13" x14ac:dyDescent="0.2">
      <c r="B18" s="57" t="s">
        <v>142</v>
      </c>
      <c r="C18" s="59"/>
      <c r="D18" s="59"/>
      <c r="E18" s="59"/>
      <c r="F18" s="61">
        <f>SUM(F12:F17)</f>
        <v>3955105.0382076558</v>
      </c>
      <c r="G18" s="125"/>
      <c r="H18" s="73"/>
      <c r="J18" s="52" t="s">
        <v>140</v>
      </c>
      <c r="K18" s="69"/>
      <c r="L18" s="69">
        <f>'[12]Rate Options'!K35</f>
        <v>2.75</v>
      </c>
      <c r="M18" s="138"/>
    </row>
    <row r="19" spans="2:13" x14ac:dyDescent="0.2">
      <c r="B19" s="52" t="s">
        <v>144</v>
      </c>
      <c r="D19" s="70">
        <f>'M2021 BLS  SALARY CHART'!C41</f>
        <v>0.12</v>
      </c>
      <c r="F19" s="50">
        <f>D19*F18</f>
        <v>474612.60458491865</v>
      </c>
      <c r="G19" s="123"/>
      <c r="J19" s="52" t="s">
        <v>135</v>
      </c>
      <c r="K19" s="69"/>
      <c r="L19" s="69">
        <v>1.5</v>
      </c>
      <c r="M19" s="138"/>
    </row>
    <row r="20" spans="2:13" x14ac:dyDescent="0.2">
      <c r="B20" s="52" t="str">
        <f>J36</f>
        <v>CAF</v>
      </c>
      <c r="D20" s="70">
        <f>L36</f>
        <v>2.7811565914169036E-2</v>
      </c>
      <c r="F20" s="50">
        <f>F18*D20</f>
        <v>109997.66446757426</v>
      </c>
      <c r="G20" s="123"/>
      <c r="J20" s="52" t="s">
        <v>138</v>
      </c>
      <c r="K20" s="69"/>
      <c r="L20" s="69">
        <v>3</v>
      </c>
      <c r="M20" s="138"/>
    </row>
    <row r="21" spans="2:13" ht="13.5" thickBot="1" x14ac:dyDescent="0.25">
      <c r="B21" s="76" t="s">
        <v>148</v>
      </c>
      <c r="C21" s="78"/>
      <c r="D21" s="78"/>
      <c r="E21" s="78"/>
      <c r="F21" s="79">
        <f>SUM(F18:F20)</f>
        <v>4539715.3072601482</v>
      </c>
      <c r="G21" s="125"/>
      <c r="J21" s="52" t="s">
        <v>141</v>
      </c>
      <c r="K21" s="69"/>
      <c r="L21" s="69">
        <v>2</v>
      </c>
      <c r="M21" s="138"/>
    </row>
    <row r="22" spans="2:13" ht="14.25" thickTop="1" thickBot="1" x14ac:dyDescent="0.25">
      <c r="B22" s="52"/>
      <c r="C22" s="70"/>
      <c r="D22" s="70"/>
      <c r="F22" s="82"/>
      <c r="G22" s="130"/>
      <c r="H22" s="131"/>
      <c r="J22" s="45" t="s">
        <v>143</v>
      </c>
      <c r="K22" s="69"/>
      <c r="L22" s="69"/>
      <c r="M22" s="138"/>
    </row>
    <row r="23" spans="2:13" ht="13.5" thickBot="1" x14ac:dyDescent="0.25">
      <c r="B23" s="132" t="s">
        <v>151</v>
      </c>
      <c r="C23" s="133"/>
      <c r="D23" s="134"/>
      <c r="E23" s="135"/>
      <c r="F23" s="136"/>
      <c r="G23" s="137">
        <f>F21/12</f>
        <v>378309.60893834569</v>
      </c>
      <c r="H23" s="82"/>
      <c r="J23" s="52" t="s">
        <v>145</v>
      </c>
      <c r="K23" s="69"/>
      <c r="L23" s="69">
        <f>'[12]Rate Options'!K40</f>
        <v>0.18</v>
      </c>
      <c r="M23" s="138"/>
    </row>
    <row r="24" spans="2:13" x14ac:dyDescent="0.2">
      <c r="B24" s="91"/>
      <c r="C24" s="111"/>
      <c r="D24" s="93"/>
      <c r="E24" s="94"/>
      <c r="F24" s="94"/>
      <c r="G24" s="94"/>
      <c r="H24" s="94"/>
      <c r="J24" s="52" t="s">
        <v>147</v>
      </c>
      <c r="K24" s="69"/>
      <c r="L24" s="69">
        <f>'[12]Rate Options'!K41</f>
        <v>1</v>
      </c>
      <c r="M24" s="138"/>
    </row>
    <row r="25" spans="2:13" x14ac:dyDescent="0.2">
      <c r="C25" s="111"/>
      <c r="E25" s="94"/>
      <c r="F25" s="94"/>
      <c r="G25" s="94"/>
      <c r="H25" s="95"/>
      <c r="J25" s="52" t="s">
        <v>153</v>
      </c>
      <c r="K25" s="69"/>
      <c r="L25" s="69">
        <v>1</v>
      </c>
      <c r="M25" s="138"/>
    </row>
    <row r="26" spans="2:13" x14ac:dyDescent="0.2">
      <c r="C26" s="116"/>
      <c r="F26" s="73"/>
      <c r="G26" s="73"/>
      <c r="H26" s="94"/>
      <c r="J26" s="52" t="s">
        <v>149</v>
      </c>
      <c r="K26" s="69"/>
      <c r="L26" s="69">
        <v>24</v>
      </c>
      <c r="M26" s="138"/>
    </row>
    <row r="27" spans="2:13" x14ac:dyDescent="0.2">
      <c r="C27" s="116"/>
      <c r="F27" s="73"/>
      <c r="G27" s="73"/>
      <c r="H27" s="73"/>
      <c r="J27" s="97" t="s">
        <v>150</v>
      </c>
      <c r="K27" s="69"/>
      <c r="L27" s="69">
        <f>SUM(L26+L25+L24+L31+L29)*L10</f>
        <v>4.774923076923077</v>
      </c>
      <c r="M27" s="138"/>
    </row>
    <row r="28" spans="2:13" x14ac:dyDescent="0.2">
      <c r="C28" s="116"/>
      <c r="F28" s="74"/>
      <c r="G28" s="73"/>
      <c r="H28" s="73"/>
      <c r="J28" s="45" t="s">
        <v>152</v>
      </c>
      <c r="K28" s="69"/>
      <c r="L28" s="69"/>
      <c r="M28" s="138"/>
    </row>
    <row r="29" spans="2:13" x14ac:dyDescent="0.2">
      <c r="C29" s="116"/>
      <c r="F29" s="74"/>
      <c r="G29" s="73"/>
      <c r="H29" s="73"/>
      <c r="J29" s="52" t="s">
        <v>154</v>
      </c>
      <c r="K29" s="69"/>
      <c r="L29" s="69">
        <f>'[12]Rate Options'!K45</f>
        <v>1.5</v>
      </c>
      <c r="M29" s="138"/>
    </row>
    <row r="30" spans="2:13" x14ac:dyDescent="0.2">
      <c r="F30" s="73"/>
      <c r="H30" s="73"/>
      <c r="J30" s="75" t="s">
        <v>192</v>
      </c>
      <c r="K30" s="69"/>
      <c r="L30" s="69">
        <f>'[12]Rate Options'!K46</f>
        <v>2</v>
      </c>
      <c r="M30" s="138"/>
    </row>
    <row r="31" spans="2:13" x14ac:dyDescent="0.2">
      <c r="D31" s="73"/>
      <c r="J31" s="75" t="s">
        <v>193</v>
      </c>
      <c r="K31" s="69"/>
      <c r="L31" s="69">
        <v>2.78</v>
      </c>
      <c r="M31" s="138"/>
    </row>
    <row r="32" spans="2:13" x14ac:dyDescent="0.2">
      <c r="D32" s="110"/>
      <c r="J32" s="52"/>
      <c r="M32" s="72"/>
    </row>
    <row r="33" spans="10:13" x14ac:dyDescent="0.2">
      <c r="J33" s="52"/>
      <c r="L33" s="104" t="s">
        <v>194</v>
      </c>
      <c r="M33" s="72"/>
    </row>
    <row r="34" spans="10:13" x14ac:dyDescent="0.2">
      <c r="J34" s="52" t="s">
        <v>133</v>
      </c>
      <c r="K34" s="31" t="s">
        <v>314</v>
      </c>
      <c r="L34" s="94">
        <v>41.64</v>
      </c>
      <c r="M34" s="139"/>
    </row>
    <row r="35" spans="10:13" x14ac:dyDescent="0.2">
      <c r="J35" s="52" t="s">
        <v>139</v>
      </c>
      <c r="K35" s="31" t="str">
        <f>'IRTP (FY24) '!I36</f>
        <v>Purchaser Reccomendation</v>
      </c>
      <c r="L35" s="94">
        <v>23</v>
      </c>
      <c r="M35" s="72"/>
    </row>
    <row r="36" spans="10:13" ht="13.5" thickBot="1" x14ac:dyDescent="0.25">
      <c r="J36" s="65" t="s">
        <v>183</v>
      </c>
      <c r="K36" s="87"/>
      <c r="L36" s="118">
        <f>'CAF Fall 2022'!CH23</f>
        <v>2.7811565914169036E-2</v>
      </c>
      <c r="M36" s="119"/>
    </row>
    <row r="38" spans="10:13" x14ac:dyDescent="0.2">
      <c r="J38" s="121"/>
    </row>
    <row r="56" spans="1:1" x14ac:dyDescent="0.2">
      <c r="A56" s="73"/>
    </row>
  </sheetData>
  <mergeCells count="4">
    <mergeCell ref="B1:F2"/>
    <mergeCell ref="G1:G2"/>
    <mergeCell ref="J1:M1"/>
    <mergeCell ref="K3:L3"/>
  </mergeCells>
  <pageMargins left="0.7" right="0.7" top="0.75" bottom="0.75" header="0.3" footer="0.3"/>
  <pageSetup scale="83" orientation="landscape" r:id="rId1"/>
  <headerFooter>
    <oddFooter>&amp;R2016-04-12
&amp;A
Caring Together rate review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D7D6-E966-4C14-BB93-94ED12FF62F5}">
  <dimension ref="A1:CT24"/>
  <sheetViews>
    <sheetView topLeftCell="BM1" workbookViewId="0">
      <selection activeCell="L13" sqref="L13"/>
    </sheetView>
  </sheetViews>
  <sheetFormatPr defaultRowHeight="12.75" x14ac:dyDescent="0.2"/>
  <cols>
    <col min="1" max="1" width="38.42578125" style="140" customWidth="1"/>
    <col min="2" max="2" width="12.85546875" style="145" customWidth="1"/>
    <col min="3" max="62" width="7.7109375" style="140" hidden="1" customWidth="1"/>
    <col min="63" max="82" width="7.7109375" style="140" customWidth="1"/>
    <col min="83" max="256" width="8.7109375" style="140"/>
    <col min="257" max="257" width="38.42578125" style="140" customWidth="1"/>
    <col min="258" max="258" width="12.85546875" style="140" customWidth="1"/>
    <col min="259" max="318" width="0" style="140" hidden="1" customWidth="1"/>
    <col min="319" max="338" width="7.7109375" style="140" customWidth="1"/>
    <col min="339" max="512" width="8.7109375" style="140"/>
    <col min="513" max="513" width="38.42578125" style="140" customWidth="1"/>
    <col min="514" max="514" width="12.85546875" style="140" customWidth="1"/>
    <col min="515" max="574" width="0" style="140" hidden="1" customWidth="1"/>
    <col min="575" max="594" width="7.7109375" style="140" customWidth="1"/>
    <col min="595" max="768" width="8.7109375" style="140"/>
    <col min="769" max="769" width="38.42578125" style="140" customWidth="1"/>
    <col min="770" max="770" width="12.85546875" style="140" customWidth="1"/>
    <col min="771" max="830" width="0" style="140" hidden="1" customWidth="1"/>
    <col min="831" max="850" width="7.7109375" style="140" customWidth="1"/>
    <col min="851" max="1024" width="8.7109375" style="140"/>
    <col min="1025" max="1025" width="38.42578125" style="140" customWidth="1"/>
    <col min="1026" max="1026" width="12.85546875" style="140" customWidth="1"/>
    <col min="1027" max="1086" width="0" style="140" hidden="1" customWidth="1"/>
    <col min="1087" max="1106" width="7.7109375" style="140" customWidth="1"/>
    <col min="1107" max="1280" width="8.7109375" style="140"/>
    <col min="1281" max="1281" width="38.42578125" style="140" customWidth="1"/>
    <col min="1282" max="1282" width="12.85546875" style="140" customWidth="1"/>
    <col min="1283" max="1342" width="0" style="140" hidden="1" customWidth="1"/>
    <col min="1343" max="1362" width="7.7109375" style="140" customWidth="1"/>
    <col min="1363" max="1536" width="8.7109375" style="140"/>
    <col min="1537" max="1537" width="38.42578125" style="140" customWidth="1"/>
    <col min="1538" max="1538" width="12.85546875" style="140" customWidth="1"/>
    <col min="1539" max="1598" width="0" style="140" hidden="1" customWidth="1"/>
    <col min="1599" max="1618" width="7.7109375" style="140" customWidth="1"/>
    <col min="1619" max="1792" width="8.7109375" style="140"/>
    <col min="1793" max="1793" width="38.42578125" style="140" customWidth="1"/>
    <col min="1794" max="1794" width="12.85546875" style="140" customWidth="1"/>
    <col min="1795" max="1854" width="0" style="140" hidden="1" customWidth="1"/>
    <col min="1855" max="1874" width="7.7109375" style="140" customWidth="1"/>
    <col min="1875" max="2048" width="8.7109375" style="140"/>
    <col min="2049" max="2049" width="38.42578125" style="140" customWidth="1"/>
    <col min="2050" max="2050" width="12.85546875" style="140" customWidth="1"/>
    <col min="2051" max="2110" width="0" style="140" hidden="1" customWidth="1"/>
    <col min="2111" max="2130" width="7.7109375" style="140" customWidth="1"/>
    <col min="2131" max="2304" width="8.7109375" style="140"/>
    <col min="2305" max="2305" width="38.42578125" style="140" customWidth="1"/>
    <col min="2306" max="2306" width="12.85546875" style="140" customWidth="1"/>
    <col min="2307" max="2366" width="0" style="140" hidden="1" customWidth="1"/>
    <col min="2367" max="2386" width="7.7109375" style="140" customWidth="1"/>
    <col min="2387" max="2560" width="8.7109375" style="140"/>
    <col min="2561" max="2561" width="38.42578125" style="140" customWidth="1"/>
    <col min="2562" max="2562" width="12.85546875" style="140" customWidth="1"/>
    <col min="2563" max="2622" width="0" style="140" hidden="1" customWidth="1"/>
    <col min="2623" max="2642" width="7.7109375" style="140" customWidth="1"/>
    <col min="2643" max="2816" width="8.7109375" style="140"/>
    <col min="2817" max="2817" width="38.42578125" style="140" customWidth="1"/>
    <col min="2818" max="2818" width="12.85546875" style="140" customWidth="1"/>
    <col min="2819" max="2878" width="0" style="140" hidden="1" customWidth="1"/>
    <col min="2879" max="2898" width="7.7109375" style="140" customWidth="1"/>
    <col min="2899" max="3072" width="8.7109375" style="140"/>
    <col min="3073" max="3073" width="38.42578125" style="140" customWidth="1"/>
    <col min="3074" max="3074" width="12.85546875" style="140" customWidth="1"/>
    <col min="3075" max="3134" width="0" style="140" hidden="1" customWidth="1"/>
    <col min="3135" max="3154" width="7.7109375" style="140" customWidth="1"/>
    <col min="3155" max="3328" width="8.7109375" style="140"/>
    <col min="3329" max="3329" width="38.42578125" style="140" customWidth="1"/>
    <col min="3330" max="3330" width="12.85546875" style="140" customWidth="1"/>
    <col min="3331" max="3390" width="0" style="140" hidden="1" customWidth="1"/>
    <col min="3391" max="3410" width="7.7109375" style="140" customWidth="1"/>
    <col min="3411" max="3584" width="8.7109375" style="140"/>
    <col min="3585" max="3585" width="38.42578125" style="140" customWidth="1"/>
    <col min="3586" max="3586" width="12.85546875" style="140" customWidth="1"/>
    <col min="3587" max="3646" width="0" style="140" hidden="1" customWidth="1"/>
    <col min="3647" max="3666" width="7.7109375" style="140" customWidth="1"/>
    <col min="3667" max="3840" width="8.7109375" style="140"/>
    <col min="3841" max="3841" width="38.42578125" style="140" customWidth="1"/>
    <col min="3842" max="3842" width="12.85546875" style="140" customWidth="1"/>
    <col min="3843" max="3902" width="0" style="140" hidden="1" customWidth="1"/>
    <col min="3903" max="3922" width="7.7109375" style="140" customWidth="1"/>
    <col min="3923" max="4096" width="8.7109375" style="140"/>
    <col min="4097" max="4097" width="38.42578125" style="140" customWidth="1"/>
    <col min="4098" max="4098" width="12.85546875" style="140" customWidth="1"/>
    <col min="4099" max="4158" width="0" style="140" hidden="1" customWidth="1"/>
    <col min="4159" max="4178" width="7.7109375" style="140" customWidth="1"/>
    <col min="4179" max="4352" width="8.7109375" style="140"/>
    <col min="4353" max="4353" width="38.42578125" style="140" customWidth="1"/>
    <col min="4354" max="4354" width="12.85546875" style="140" customWidth="1"/>
    <col min="4355" max="4414" width="0" style="140" hidden="1" customWidth="1"/>
    <col min="4415" max="4434" width="7.7109375" style="140" customWidth="1"/>
    <col min="4435" max="4608" width="8.7109375" style="140"/>
    <col min="4609" max="4609" width="38.42578125" style="140" customWidth="1"/>
    <col min="4610" max="4610" width="12.85546875" style="140" customWidth="1"/>
    <col min="4611" max="4670" width="0" style="140" hidden="1" customWidth="1"/>
    <col min="4671" max="4690" width="7.7109375" style="140" customWidth="1"/>
    <col min="4691" max="4864" width="8.7109375" style="140"/>
    <col min="4865" max="4865" width="38.42578125" style="140" customWidth="1"/>
    <col min="4866" max="4866" width="12.85546875" style="140" customWidth="1"/>
    <col min="4867" max="4926" width="0" style="140" hidden="1" customWidth="1"/>
    <col min="4927" max="4946" width="7.7109375" style="140" customWidth="1"/>
    <col min="4947" max="5120" width="8.7109375" style="140"/>
    <col min="5121" max="5121" width="38.42578125" style="140" customWidth="1"/>
    <col min="5122" max="5122" width="12.85546875" style="140" customWidth="1"/>
    <col min="5123" max="5182" width="0" style="140" hidden="1" customWidth="1"/>
    <col min="5183" max="5202" width="7.7109375" style="140" customWidth="1"/>
    <col min="5203" max="5376" width="8.7109375" style="140"/>
    <col min="5377" max="5377" width="38.42578125" style="140" customWidth="1"/>
    <col min="5378" max="5378" width="12.85546875" style="140" customWidth="1"/>
    <col min="5379" max="5438" width="0" style="140" hidden="1" customWidth="1"/>
    <col min="5439" max="5458" width="7.7109375" style="140" customWidth="1"/>
    <col min="5459" max="5632" width="8.7109375" style="140"/>
    <col min="5633" max="5633" width="38.42578125" style="140" customWidth="1"/>
    <col min="5634" max="5634" width="12.85546875" style="140" customWidth="1"/>
    <col min="5635" max="5694" width="0" style="140" hidden="1" customWidth="1"/>
    <col min="5695" max="5714" width="7.7109375" style="140" customWidth="1"/>
    <col min="5715" max="5888" width="8.7109375" style="140"/>
    <col min="5889" max="5889" width="38.42578125" style="140" customWidth="1"/>
    <col min="5890" max="5890" width="12.85546875" style="140" customWidth="1"/>
    <col min="5891" max="5950" width="0" style="140" hidden="1" customWidth="1"/>
    <col min="5951" max="5970" width="7.7109375" style="140" customWidth="1"/>
    <col min="5971" max="6144" width="8.7109375" style="140"/>
    <col min="6145" max="6145" width="38.42578125" style="140" customWidth="1"/>
    <col min="6146" max="6146" width="12.85546875" style="140" customWidth="1"/>
    <col min="6147" max="6206" width="0" style="140" hidden="1" customWidth="1"/>
    <col min="6207" max="6226" width="7.7109375" style="140" customWidth="1"/>
    <col min="6227" max="6400" width="8.7109375" style="140"/>
    <col min="6401" max="6401" width="38.42578125" style="140" customWidth="1"/>
    <col min="6402" max="6402" width="12.85546875" style="140" customWidth="1"/>
    <col min="6403" max="6462" width="0" style="140" hidden="1" customWidth="1"/>
    <col min="6463" max="6482" width="7.7109375" style="140" customWidth="1"/>
    <col min="6483" max="6656" width="8.7109375" style="140"/>
    <col min="6657" max="6657" width="38.42578125" style="140" customWidth="1"/>
    <col min="6658" max="6658" width="12.85546875" style="140" customWidth="1"/>
    <col min="6659" max="6718" width="0" style="140" hidden="1" customWidth="1"/>
    <col min="6719" max="6738" width="7.7109375" style="140" customWidth="1"/>
    <col min="6739" max="6912" width="8.7109375" style="140"/>
    <col min="6913" max="6913" width="38.42578125" style="140" customWidth="1"/>
    <col min="6914" max="6914" width="12.85546875" style="140" customWidth="1"/>
    <col min="6915" max="6974" width="0" style="140" hidden="1" customWidth="1"/>
    <col min="6975" max="6994" width="7.7109375" style="140" customWidth="1"/>
    <col min="6995" max="7168" width="8.7109375" style="140"/>
    <col min="7169" max="7169" width="38.42578125" style="140" customWidth="1"/>
    <col min="7170" max="7170" width="12.85546875" style="140" customWidth="1"/>
    <col min="7171" max="7230" width="0" style="140" hidden="1" customWidth="1"/>
    <col min="7231" max="7250" width="7.7109375" style="140" customWidth="1"/>
    <col min="7251" max="7424" width="8.7109375" style="140"/>
    <col min="7425" max="7425" width="38.42578125" style="140" customWidth="1"/>
    <col min="7426" max="7426" width="12.85546875" style="140" customWidth="1"/>
    <col min="7427" max="7486" width="0" style="140" hidden="1" customWidth="1"/>
    <col min="7487" max="7506" width="7.7109375" style="140" customWidth="1"/>
    <col min="7507" max="7680" width="8.7109375" style="140"/>
    <col min="7681" max="7681" width="38.42578125" style="140" customWidth="1"/>
    <col min="7682" max="7682" width="12.85546875" style="140" customWidth="1"/>
    <col min="7683" max="7742" width="0" style="140" hidden="1" customWidth="1"/>
    <col min="7743" max="7762" width="7.7109375" style="140" customWidth="1"/>
    <col min="7763" max="7936" width="8.7109375" style="140"/>
    <col min="7937" max="7937" width="38.42578125" style="140" customWidth="1"/>
    <col min="7938" max="7938" width="12.85546875" style="140" customWidth="1"/>
    <col min="7939" max="7998" width="0" style="140" hidden="1" customWidth="1"/>
    <col min="7999" max="8018" width="7.7109375" style="140" customWidth="1"/>
    <col min="8019" max="8192" width="8.7109375" style="140"/>
    <col min="8193" max="8193" width="38.42578125" style="140" customWidth="1"/>
    <col min="8194" max="8194" width="12.85546875" style="140" customWidth="1"/>
    <col min="8195" max="8254" width="0" style="140" hidden="1" customWidth="1"/>
    <col min="8255" max="8274" width="7.7109375" style="140" customWidth="1"/>
    <col min="8275" max="8448" width="8.7109375" style="140"/>
    <col min="8449" max="8449" width="38.42578125" style="140" customWidth="1"/>
    <col min="8450" max="8450" width="12.85546875" style="140" customWidth="1"/>
    <col min="8451" max="8510" width="0" style="140" hidden="1" customWidth="1"/>
    <col min="8511" max="8530" width="7.7109375" style="140" customWidth="1"/>
    <col min="8531" max="8704" width="8.7109375" style="140"/>
    <col min="8705" max="8705" width="38.42578125" style="140" customWidth="1"/>
    <col min="8706" max="8706" width="12.85546875" style="140" customWidth="1"/>
    <col min="8707" max="8766" width="0" style="140" hidden="1" customWidth="1"/>
    <col min="8767" max="8786" width="7.7109375" style="140" customWidth="1"/>
    <col min="8787" max="8960" width="8.7109375" style="140"/>
    <col min="8961" max="8961" width="38.42578125" style="140" customWidth="1"/>
    <col min="8962" max="8962" width="12.85546875" style="140" customWidth="1"/>
    <col min="8963" max="9022" width="0" style="140" hidden="1" customWidth="1"/>
    <col min="9023" max="9042" width="7.7109375" style="140" customWidth="1"/>
    <col min="9043" max="9216" width="8.7109375" style="140"/>
    <col min="9217" max="9217" width="38.42578125" style="140" customWidth="1"/>
    <col min="9218" max="9218" width="12.85546875" style="140" customWidth="1"/>
    <col min="9219" max="9278" width="0" style="140" hidden="1" customWidth="1"/>
    <col min="9279" max="9298" width="7.7109375" style="140" customWidth="1"/>
    <col min="9299" max="9472" width="8.7109375" style="140"/>
    <col min="9473" max="9473" width="38.42578125" style="140" customWidth="1"/>
    <col min="9474" max="9474" width="12.85546875" style="140" customWidth="1"/>
    <col min="9475" max="9534" width="0" style="140" hidden="1" customWidth="1"/>
    <col min="9535" max="9554" width="7.7109375" style="140" customWidth="1"/>
    <col min="9555" max="9728" width="8.7109375" style="140"/>
    <col min="9729" max="9729" width="38.42578125" style="140" customWidth="1"/>
    <col min="9730" max="9730" width="12.85546875" style="140" customWidth="1"/>
    <col min="9731" max="9790" width="0" style="140" hidden="1" customWidth="1"/>
    <col min="9791" max="9810" width="7.7109375" style="140" customWidth="1"/>
    <col min="9811" max="9984" width="8.7109375" style="140"/>
    <col min="9985" max="9985" width="38.42578125" style="140" customWidth="1"/>
    <col min="9986" max="9986" width="12.85546875" style="140" customWidth="1"/>
    <col min="9987" max="10046" width="0" style="140" hidden="1" customWidth="1"/>
    <col min="10047" max="10066" width="7.7109375" style="140" customWidth="1"/>
    <col min="10067" max="10240" width="8.7109375" style="140"/>
    <col min="10241" max="10241" width="38.42578125" style="140" customWidth="1"/>
    <col min="10242" max="10242" width="12.85546875" style="140" customWidth="1"/>
    <col min="10243" max="10302" width="0" style="140" hidden="1" customWidth="1"/>
    <col min="10303" max="10322" width="7.7109375" style="140" customWidth="1"/>
    <col min="10323" max="10496" width="8.7109375" style="140"/>
    <col min="10497" max="10497" width="38.42578125" style="140" customWidth="1"/>
    <col min="10498" max="10498" width="12.85546875" style="140" customWidth="1"/>
    <col min="10499" max="10558" width="0" style="140" hidden="1" customWidth="1"/>
    <col min="10559" max="10578" width="7.7109375" style="140" customWidth="1"/>
    <col min="10579" max="10752" width="8.7109375" style="140"/>
    <col min="10753" max="10753" width="38.42578125" style="140" customWidth="1"/>
    <col min="10754" max="10754" width="12.85546875" style="140" customWidth="1"/>
    <col min="10755" max="10814" width="0" style="140" hidden="1" customWidth="1"/>
    <col min="10815" max="10834" width="7.7109375" style="140" customWidth="1"/>
    <col min="10835" max="11008" width="8.7109375" style="140"/>
    <col min="11009" max="11009" width="38.42578125" style="140" customWidth="1"/>
    <col min="11010" max="11010" width="12.85546875" style="140" customWidth="1"/>
    <col min="11011" max="11070" width="0" style="140" hidden="1" customWidth="1"/>
    <col min="11071" max="11090" width="7.7109375" style="140" customWidth="1"/>
    <col min="11091" max="11264" width="8.7109375" style="140"/>
    <col min="11265" max="11265" width="38.42578125" style="140" customWidth="1"/>
    <col min="11266" max="11266" width="12.85546875" style="140" customWidth="1"/>
    <col min="11267" max="11326" width="0" style="140" hidden="1" customWidth="1"/>
    <col min="11327" max="11346" width="7.7109375" style="140" customWidth="1"/>
    <col min="11347" max="11520" width="8.7109375" style="140"/>
    <col min="11521" max="11521" width="38.42578125" style="140" customWidth="1"/>
    <col min="11522" max="11522" width="12.85546875" style="140" customWidth="1"/>
    <col min="11523" max="11582" width="0" style="140" hidden="1" customWidth="1"/>
    <col min="11583" max="11602" width="7.7109375" style="140" customWidth="1"/>
    <col min="11603" max="11776" width="8.7109375" style="140"/>
    <col min="11777" max="11777" width="38.42578125" style="140" customWidth="1"/>
    <col min="11778" max="11778" width="12.85546875" style="140" customWidth="1"/>
    <col min="11779" max="11838" width="0" style="140" hidden="1" customWidth="1"/>
    <col min="11839" max="11858" width="7.7109375" style="140" customWidth="1"/>
    <col min="11859" max="12032" width="8.7109375" style="140"/>
    <col min="12033" max="12033" width="38.42578125" style="140" customWidth="1"/>
    <col min="12034" max="12034" width="12.85546875" style="140" customWidth="1"/>
    <col min="12035" max="12094" width="0" style="140" hidden="1" customWidth="1"/>
    <col min="12095" max="12114" width="7.7109375" style="140" customWidth="1"/>
    <col min="12115" max="12288" width="8.7109375" style="140"/>
    <col min="12289" max="12289" width="38.42578125" style="140" customWidth="1"/>
    <col min="12290" max="12290" width="12.85546875" style="140" customWidth="1"/>
    <col min="12291" max="12350" width="0" style="140" hidden="1" customWidth="1"/>
    <col min="12351" max="12370" width="7.7109375" style="140" customWidth="1"/>
    <col min="12371" max="12544" width="8.7109375" style="140"/>
    <col min="12545" max="12545" width="38.42578125" style="140" customWidth="1"/>
    <col min="12546" max="12546" width="12.85546875" style="140" customWidth="1"/>
    <col min="12547" max="12606" width="0" style="140" hidden="1" customWidth="1"/>
    <col min="12607" max="12626" width="7.7109375" style="140" customWidth="1"/>
    <col min="12627" max="12800" width="8.7109375" style="140"/>
    <col min="12801" max="12801" width="38.42578125" style="140" customWidth="1"/>
    <col min="12802" max="12802" width="12.85546875" style="140" customWidth="1"/>
    <col min="12803" max="12862" width="0" style="140" hidden="1" customWidth="1"/>
    <col min="12863" max="12882" width="7.7109375" style="140" customWidth="1"/>
    <col min="12883" max="13056" width="8.7109375" style="140"/>
    <col min="13057" max="13057" width="38.42578125" style="140" customWidth="1"/>
    <col min="13058" max="13058" width="12.85546875" style="140" customWidth="1"/>
    <col min="13059" max="13118" width="0" style="140" hidden="1" customWidth="1"/>
    <col min="13119" max="13138" width="7.7109375" style="140" customWidth="1"/>
    <col min="13139" max="13312" width="8.7109375" style="140"/>
    <col min="13313" max="13313" width="38.42578125" style="140" customWidth="1"/>
    <col min="13314" max="13314" width="12.85546875" style="140" customWidth="1"/>
    <col min="13315" max="13374" width="0" style="140" hidden="1" customWidth="1"/>
    <col min="13375" max="13394" width="7.7109375" style="140" customWidth="1"/>
    <col min="13395" max="13568" width="8.7109375" style="140"/>
    <col min="13569" max="13569" width="38.42578125" style="140" customWidth="1"/>
    <col min="13570" max="13570" width="12.85546875" style="140" customWidth="1"/>
    <col min="13571" max="13630" width="0" style="140" hidden="1" customWidth="1"/>
    <col min="13631" max="13650" width="7.7109375" style="140" customWidth="1"/>
    <col min="13651" max="13824" width="8.7109375" style="140"/>
    <col min="13825" max="13825" width="38.42578125" style="140" customWidth="1"/>
    <col min="13826" max="13826" width="12.85546875" style="140" customWidth="1"/>
    <col min="13827" max="13886" width="0" style="140" hidden="1" customWidth="1"/>
    <col min="13887" max="13906" width="7.7109375" style="140" customWidth="1"/>
    <col min="13907" max="14080" width="8.7109375" style="140"/>
    <col min="14081" max="14081" width="38.42578125" style="140" customWidth="1"/>
    <col min="14082" max="14082" width="12.85546875" style="140" customWidth="1"/>
    <col min="14083" max="14142" width="0" style="140" hidden="1" customWidth="1"/>
    <col min="14143" max="14162" width="7.7109375" style="140" customWidth="1"/>
    <col min="14163" max="14336" width="8.7109375" style="140"/>
    <col min="14337" max="14337" width="38.42578125" style="140" customWidth="1"/>
    <col min="14338" max="14338" width="12.85546875" style="140" customWidth="1"/>
    <col min="14339" max="14398" width="0" style="140" hidden="1" customWidth="1"/>
    <col min="14399" max="14418" width="7.7109375" style="140" customWidth="1"/>
    <col min="14419" max="14592" width="8.7109375" style="140"/>
    <col min="14593" max="14593" width="38.42578125" style="140" customWidth="1"/>
    <col min="14594" max="14594" width="12.85546875" style="140" customWidth="1"/>
    <col min="14595" max="14654" width="0" style="140" hidden="1" customWidth="1"/>
    <col min="14655" max="14674" width="7.7109375" style="140" customWidth="1"/>
    <col min="14675" max="14848" width="8.7109375" style="140"/>
    <col min="14849" max="14849" width="38.42578125" style="140" customWidth="1"/>
    <col min="14850" max="14850" width="12.85546875" style="140" customWidth="1"/>
    <col min="14851" max="14910" width="0" style="140" hidden="1" customWidth="1"/>
    <col min="14911" max="14930" width="7.7109375" style="140" customWidth="1"/>
    <col min="14931" max="15104" width="8.7109375" style="140"/>
    <col min="15105" max="15105" width="38.42578125" style="140" customWidth="1"/>
    <col min="15106" max="15106" width="12.85546875" style="140" customWidth="1"/>
    <col min="15107" max="15166" width="0" style="140" hidden="1" customWidth="1"/>
    <col min="15167" max="15186" width="7.7109375" style="140" customWidth="1"/>
    <col min="15187" max="15360" width="8.7109375" style="140"/>
    <col min="15361" max="15361" width="38.42578125" style="140" customWidth="1"/>
    <col min="15362" max="15362" width="12.85546875" style="140" customWidth="1"/>
    <col min="15363" max="15422" width="0" style="140" hidden="1" customWidth="1"/>
    <col min="15423" max="15442" width="7.7109375" style="140" customWidth="1"/>
    <col min="15443" max="15616" width="8.7109375" style="140"/>
    <col min="15617" max="15617" width="38.42578125" style="140" customWidth="1"/>
    <col min="15618" max="15618" width="12.85546875" style="140" customWidth="1"/>
    <col min="15619" max="15678" width="0" style="140" hidden="1" customWidth="1"/>
    <col min="15679" max="15698" width="7.7109375" style="140" customWidth="1"/>
    <col min="15699" max="15872" width="8.7109375" style="140"/>
    <col min="15873" max="15873" width="38.42578125" style="140" customWidth="1"/>
    <col min="15874" max="15874" width="12.85546875" style="140" customWidth="1"/>
    <col min="15875" max="15934" width="0" style="140" hidden="1" customWidth="1"/>
    <col min="15935" max="15954" width="7.7109375" style="140" customWidth="1"/>
    <col min="15955" max="16128" width="8.7109375" style="140"/>
    <col min="16129" max="16129" width="38.42578125" style="140" customWidth="1"/>
    <col min="16130" max="16130" width="12.85546875" style="140" customWidth="1"/>
    <col min="16131" max="16190" width="0" style="140" hidden="1" customWidth="1"/>
    <col min="16191" max="16210" width="7.7109375" style="140" customWidth="1"/>
    <col min="16211" max="16384" width="8.7109375" style="140"/>
  </cols>
  <sheetData>
    <row r="1" spans="1:98" ht="18" x14ac:dyDescent="0.25">
      <c r="A1" s="209" t="s">
        <v>195</v>
      </c>
      <c r="B1" s="210"/>
    </row>
    <row r="2" spans="1:98" ht="15.75" x14ac:dyDescent="0.25">
      <c r="A2" s="141" t="s">
        <v>196</v>
      </c>
      <c r="B2" s="142"/>
    </row>
    <row r="3" spans="1:98" ht="15.75" thickBot="1" x14ac:dyDescent="0.3">
      <c r="A3" s="143" t="s">
        <v>197</v>
      </c>
      <c r="B3" s="144"/>
    </row>
    <row r="6" spans="1:98" x14ac:dyDescent="0.2">
      <c r="BQ6" s="146" t="s">
        <v>198</v>
      </c>
      <c r="BR6" s="146" t="s">
        <v>198</v>
      </c>
      <c r="BS6" s="146" t="s">
        <v>198</v>
      </c>
      <c r="BT6" s="146" t="s">
        <v>198</v>
      </c>
      <c r="BU6" s="147" t="s">
        <v>199</v>
      </c>
      <c r="BV6" s="147" t="s">
        <v>199</v>
      </c>
      <c r="BW6" s="147" t="s">
        <v>199</v>
      </c>
      <c r="BX6" s="147" t="s">
        <v>199</v>
      </c>
      <c r="BY6" s="148" t="s">
        <v>200</v>
      </c>
      <c r="BZ6" s="148" t="s">
        <v>200</v>
      </c>
      <c r="CA6" s="148" t="s">
        <v>200</v>
      </c>
      <c r="CB6" s="148" t="s">
        <v>200</v>
      </c>
      <c r="CC6" s="149" t="s">
        <v>201</v>
      </c>
      <c r="CD6" s="149" t="s">
        <v>201</v>
      </c>
      <c r="CE6" s="149" t="s">
        <v>201</v>
      </c>
      <c r="CF6" s="149" t="s">
        <v>201</v>
      </c>
      <c r="CG6" s="150" t="s">
        <v>202</v>
      </c>
      <c r="CH6" s="150" t="s">
        <v>202</v>
      </c>
      <c r="CI6" s="150" t="s">
        <v>202</v>
      </c>
      <c r="CJ6" s="150" t="s">
        <v>202</v>
      </c>
    </row>
    <row r="7" spans="1:98" s="145" customFormat="1" x14ac:dyDescent="0.2">
      <c r="B7" s="145" t="s">
        <v>203</v>
      </c>
      <c r="C7" s="151" t="s">
        <v>204</v>
      </c>
      <c r="D7" s="151" t="s">
        <v>205</v>
      </c>
      <c r="E7" s="151" t="s">
        <v>206</v>
      </c>
      <c r="F7" s="151" t="s">
        <v>207</v>
      </c>
      <c r="G7" s="151" t="s">
        <v>208</v>
      </c>
      <c r="H7" s="151" t="s">
        <v>209</v>
      </c>
      <c r="I7" s="151" t="s">
        <v>210</v>
      </c>
      <c r="J7" s="151" t="s">
        <v>211</v>
      </c>
      <c r="K7" s="151" t="s">
        <v>212</v>
      </c>
      <c r="L7" s="151" t="s">
        <v>213</v>
      </c>
      <c r="M7" s="151" t="s">
        <v>214</v>
      </c>
      <c r="N7" s="151" t="s">
        <v>215</v>
      </c>
      <c r="O7" s="151" t="s">
        <v>216</v>
      </c>
      <c r="P7" s="151" t="s">
        <v>217</v>
      </c>
      <c r="Q7" s="151" t="s">
        <v>218</v>
      </c>
      <c r="R7" s="151" t="s">
        <v>219</v>
      </c>
      <c r="S7" s="151" t="s">
        <v>220</v>
      </c>
      <c r="T7" s="151" t="s">
        <v>221</v>
      </c>
      <c r="U7" s="151" t="s">
        <v>222</v>
      </c>
      <c r="V7" s="151" t="s">
        <v>223</v>
      </c>
      <c r="W7" s="151" t="s">
        <v>224</v>
      </c>
      <c r="X7" s="151" t="s">
        <v>225</v>
      </c>
      <c r="Y7" s="151" t="s">
        <v>226</v>
      </c>
      <c r="Z7" s="151" t="s">
        <v>227</v>
      </c>
      <c r="AA7" s="151" t="s">
        <v>228</v>
      </c>
      <c r="AB7" s="151" t="s">
        <v>229</v>
      </c>
      <c r="AC7" s="151" t="s">
        <v>230</v>
      </c>
      <c r="AD7" s="151" t="s">
        <v>231</v>
      </c>
      <c r="AE7" s="151" t="s">
        <v>232</v>
      </c>
      <c r="AF7" s="151" t="s">
        <v>233</v>
      </c>
      <c r="AG7" s="151" t="s">
        <v>234</v>
      </c>
      <c r="AH7" s="151" t="s">
        <v>235</v>
      </c>
      <c r="AI7" s="151" t="s">
        <v>236</v>
      </c>
      <c r="AJ7" s="151" t="s">
        <v>237</v>
      </c>
      <c r="AK7" s="151" t="s">
        <v>238</v>
      </c>
      <c r="AL7" s="151" t="s">
        <v>239</v>
      </c>
      <c r="AM7" s="151" t="s">
        <v>240</v>
      </c>
      <c r="AN7" s="151" t="s">
        <v>241</v>
      </c>
      <c r="AO7" s="151" t="s">
        <v>242</v>
      </c>
      <c r="AP7" s="151" t="s">
        <v>243</v>
      </c>
      <c r="AQ7" s="151" t="s">
        <v>244</v>
      </c>
      <c r="AR7" s="151" t="s">
        <v>245</v>
      </c>
      <c r="AS7" s="151" t="s">
        <v>246</v>
      </c>
      <c r="AT7" s="151" t="s">
        <v>247</v>
      </c>
      <c r="AU7" s="145" t="s">
        <v>248</v>
      </c>
      <c r="AV7" s="145" t="s">
        <v>249</v>
      </c>
      <c r="AW7" s="145" t="s">
        <v>250</v>
      </c>
      <c r="AX7" s="145" t="s">
        <v>251</v>
      </c>
      <c r="AY7" s="145" t="s">
        <v>252</v>
      </c>
      <c r="AZ7" s="145" t="s">
        <v>253</v>
      </c>
      <c r="BA7" s="145" t="s">
        <v>254</v>
      </c>
      <c r="BB7" s="145" t="s">
        <v>255</v>
      </c>
      <c r="BC7" s="145" t="s">
        <v>256</v>
      </c>
      <c r="BD7" s="145" t="s">
        <v>257</v>
      </c>
      <c r="BE7" s="145" t="s">
        <v>258</v>
      </c>
      <c r="BF7" s="145" t="s">
        <v>259</v>
      </c>
      <c r="BG7" s="145" t="s">
        <v>260</v>
      </c>
      <c r="BH7" s="145" t="s">
        <v>261</v>
      </c>
      <c r="BI7" s="145" t="s">
        <v>262</v>
      </c>
      <c r="BJ7" s="145" t="s">
        <v>263</v>
      </c>
      <c r="BK7" s="145" t="s">
        <v>264</v>
      </c>
      <c r="BL7" s="145" t="s">
        <v>265</v>
      </c>
      <c r="BM7" s="145" t="s">
        <v>266</v>
      </c>
      <c r="BN7" s="145" t="s">
        <v>267</v>
      </c>
      <c r="BO7" s="145" t="s">
        <v>268</v>
      </c>
      <c r="BP7" s="145" t="s">
        <v>269</v>
      </c>
      <c r="BQ7" s="145" t="s">
        <v>270</v>
      </c>
      <c r="BR7" s="145" t="s">
        <v>271</v>
      </c>
      <c r="BS7" s="145" t="s">
        <v>272</v>
      </c>
      <c r="BT7" s="145" t="s">
        <v>273</v>
      </c>
      <c r="BU7" s="145" t="s">
        <v>274</v>
      </c>
      <c r="BV7" s="145" t="s">
        <v>275</v>
      </c>
      <c r="BW7" s="145" t="s">
        <v>276</v>
      </c>
      <c r="BX7" s="145" t="s">
        <v>277</v>
      </c>
      <c r="BY7" s="145" t="s">
        <v>278</v>
      </c>
      <c r="BZ7" s="145" t="s">
        <v>279</v>
      </c>
      <c r="CA7" s="145" t="s">
        <v>280</v>
      </c>
      <c r="CB7" s="145" t="s">
        <v>281</v>
      </c>
      <c r="CC7" s="145" t="s">
        <v>282</v>
      </c>
      <c r="CD7" s="145" t="s">
        <v>283</v>
      </c>
      <c r="CE7" s="145" t="s">
        <v>284</v>
      </c>
      <c r="CF7" s="145" t="s">
        <v>285</v>
      </c>
      <c r="CG7" s="145" t="s">
        <v>286</v>
      </c>
      <c r="CH7" s="145" t="s">
        <v>287</v>
      </c>
      <c r="CI7" s="145" t="s">
        <v>288</v>
      </c>
      <c r="CJ7" s="145" t="s">
        <v>289</v>
      </c>
      <c r="CK7" s="145" t="s">
        <v>290</v>
      </c>
      <c r="CL7" s="145" t="s">
        <v>291</v>
      </c>
      <c r="CM7" s="145" t="s">
        <v>292</v>
      </c>
      <c r="CN7" s="145" t="s">
        <v>293</v>
      </c>
      <c r="CO7" s="145" t="s">
        <v>294</v>
      </c>
      <c r="CP7" s="145" t="s">
        <v>295</v>
      </c>
      <c r="CQ7" s="145" t="s">
        <v>296</v>
      </c>
      <c r="CR7" s="145" t="s">
        <v>297</v>
      </c>
      <c r="CS7" s="145" t="s">
        <v>298</v>
      </c>
      <c r="CT7" s="145" t="s">
        <v>299</v>
      </c>
    </row>
    <row r="8" spans="1:98" x14ac:dyDescent="0.2">
      <c r="A8" s="145" t="s">
        <v>300</v>
      </c>
      <c r="B8" s="145" t="s">
        <v>301</v>
      </c>
      <c r="C8" s="152">
        <v>2.03516971038266</v>
      </c>
      <c r="D8" s="152">
        <v>2.0603243586248499</v>
      </c>
      <c r="E8" s="152">
        <v>2.0653694065802699</v>
      </c>
      <c r="F8" s="152">
        <v>2.0874807762832099</v>
      </c>
      <c r="G8" s="152">
        <v>2.1050400482010199</v>
      </c>
      <c r="H8" s="152">
        <v>2.1154192603458899</v>
      </c>
      <c r="I8" s="152">
        <v>2.1518068200870601</v>
      </c>
      <c r="J8" s="152">
        <v>2.1707783725541501</v>
      </c>
      <c r="K8" s="152">
        <v>2.18783691981761</v>
      </c>
      <c r="L8" s="152">
        <v>2.2132586941521701</v>
      </c>
      <c r="M8" s="152">
        <v>2.2359257447920902</v>
      </c>
      <c r="N8" s="152">
        <v>2.2211869184724802</v>
      </c>
      <c r="O8" s="152">
        <v>2.2326241842019399</v>
      </c>
      <c r="P8" s="152">
        <v>2.25901750728924</v>
      </c>
      <c r="Q8" s="152">
        <v>2.2765164106308</v>
      </c>
      <c r="R8" s="152">
        <v>2.30291395940545</v>
      </c>
      <c r="S8" s="152">
        <v>2.3203732479405201</v>
      </c>
      <c r="T8" s="152">
        <v>2.3642172164480799</v>
      </c>
      <c r="U8" s="152">
        <v>2.4053168355103001</v>
      </c>
      <c r="V8" s="152">
        <v>2.3519755124970101</v>
      </c>
      <c r="W8" s="152">
        <v>2.3408422306286298</v>
      </c>
      <c r="X8" s="152">
        <v>2.3474188487574099</v>
      </c>
      <c r="Y8" s="152">
        <v>2.36722788639723</v>
      </c>
      <c r="Z8" s="152">
        <v>2.38170796623861</v>
      </c>
      <c r="AA8" s="152">
        <v>2.37977560548517</v>
      </c>
      <c r="AB8" s="152">
        <v>2.3845469305921401</v>
      </c>
      <c r="AC8" s="152">
        <v>2.3990494738484398</v>
      </c>
      <c r="AD8" s="152">
        <v>2.4227910394257499</v>
      </c>
      <c r="AE8" s="152">
        <v>2.4330498565991299</v>
      </c>
      <c r="AF8" s="152">
        <v>2.4782592908991101</v>
      </c>
      <c r="AG8" s="152">
        <v>2.48958598393371</v>
      </c>
      <c r="AH8" s="152">
        <v>2.4982528033804701</v>
      </c>
      <c r="AI8" s="152">
        <v>2.5146494553159999</v>
      </c>
      <c r="AJ8" s="152">
        <v>2.52107076869803</v>
      </c>
      <c r="AK8" s="152">
        <v>2.5313114193711401</v>
      </c>
      <c r="AL8" s="152">
        <v>2.5519818070473299</v>
      </c>
      <c r="AM8" s="152">
        <v>2.5588970948066301</v>
      </c>
      <c r="AN8" s="152">
        <v>2.5563607318916199</v>
      </c>
      <c r="AO8" s="152">
        <v>2.5757018498037501</v>
      </c>
      <c r="AP8" s="152">
        <v>2.5903118852466198</v>
      </c>
      <c r="AQ8" s="152">
        <v>2.5984834377108701</v>
      </c>
      <c r="AR8" s="152">
        <v>2.6097667453760698</v>
      </c>
      <c r="AS8" s="152">
        <v>2.6162580136308198</v>
      </c>
      <c r="AT8" s="152">
        <v>2.6185435816407101</v>
      </c>
      <c r="AU8" s="152">
        <v>2.6130742036410601</v>
      </c>
      <c r="AV8" s="152">
        <v>2.6248654931503501</v>
      </c>
      <c r="AW8" s="152">
        <v>2.6210903132751202</v>
      </c>
      <c r="AX8" s="152">
        <v>2.62812001494735</v>
      </c>
      <c r="AY8" s="152">
        <v>2.6195672059792101</v>
      </c>
      <c r="AZ8" s="152">
        <v>2.6445845101286198</v>
      </c>
      <c r="BA8" s="152">
        <v>2.6645119184811499</v>
      </c>
      <c r="BB8" s="152">
        <v>2.6793127669589998</v>
      </c>
      <c r="BC8" s="152">
        <v>2.69196801581622</v>
      </c>
      <c r="BD8" s="152">
        <v>2.6963999173151398</v>
      </c>
      <c r="BE8" s="152">
        <v>2.70820199309592</v>
      </c>
      <c r="BF8" s="152">
        <v>2.7228199938442401</v>
      </c>
      <c r="BG8" s="152">
        <v>2.7581855200157999</v>
      </c>
      <c r="BH8" s="152">
        <v>2.7725868388914199</v>
      </c>
      <c r="BI8" s="152">
        <v>2.7794261240196301</v>
      </c>
      <c r="BJ8" s="152">
        <v>2.79252284616837</v>
      </c>
      <c r="BK8" s="152">
        <v>2.80204068249218</v>
      </c>
      <c r="BL8" s="152">
        <v>2.8122450644763202</v>
      </c>
      <c r="BM8" s="152">
        <v>2.8300584393122699</v>
      </c>
      <c r="BN8" s="152">
        <v>2.84208162724111</v>
      </c>
      <c r="BO8" s="152">
        <v>2.8551686160991401</v>
      </c>
      <c r="BP8" s="152">
        <v>2.8532778182259202</v>
      </c>
      <c r="BQ8" s="152">
        <v>2.8766732544002802</v>
      </c>
      <c r="BR8" s="152">
        <v>2.8982648495135899</v>
      </c>
      <c r="BS8" s="152">
        <v>2.9160216774221999</v>
      </c>
      <c r="BT8" s="152">
        <v>2.9654626403941302</v>
      </c>
      <c r="BU8" s="152">
        <v>3.0081548337632902</v>
      </c>
      <c r="BV8" s="152">
        <v>3.0630482422248799</v>
      </c>
      <c r="BW8" s="152">
        <v>3.1259030163817498</v>
      </c>
      <c r="BX8" s="152">
        <v>3.2014215237569101</v>
      </c>
      <c r="BY8" s="152">
        <v>3.2421852795932899</v>
      </c>
      <c r="BZ8" s="152">
        <v>3.28097034676113</v>
      </c>
      <c r="CA8" s="152">
        <v>3.3147673493876102</v>
      </c>
      <c r="CB8" s="152">
        <v>3.3342442670690202</v>
      </c>
      <c r="CC8" s="152">
        <v>3.3575240050477801</v>
      </c>
      <c r="CD8" s="152">
        <v>3.3819769082909898</v>
      </c>
      <c r="CE8" s="152">
        <v>3.4050737208242499</v>
      </c>
      <c r="CF8" s="152">
        <v>3.4235125377062201</v>
      </c>
      <c r="CG8" s="152">
        <v>3.4450513542515901</v>
      </c>
      <c r="CH8" s="152">
        <v>3.46875440874557</v>
      </c>
      <c r="CI8" s="152">
        <v>3.4882052868706701</v>
      </c>
      <c r="CJ8" s="152">
        <v>3.5079404569764301</v>
      </c>
      <c r="CK8" s="152">
        <v>3.52720160365971</v>
      </c>
      <c r="CL8" s="152">
        <v>3.5476099886222801</v>
      </c>
      <c r="CM8" s="152">
        <v>3.56843780489451</v>
      </c>
      <c r="CN8" s="152">
        <v>3.5885155982193702</v>
      </c>
      <c r="CO8" s="152">
        <v>3.6085155243706</v>
      </c>
      <c r="CP8" s="152">
        <v>3.6288578979966402</v>
      </c>
      <c r="CQ8" s="152">
        <v>3.6502636785569198</v>
      </c>
      <c r="CR8" s="152">
        <v>3.6714830563818301</v>
      </c>
      <c r="CS8" s="152">
        <v>3.6917467571563201</v>
      </c>
      <c r="CT8" s="152">
        <v>3.7124949401037699</v>
      </c>
    </row>
    <row r="9" spans="1:98" x14ac:dyDescent="0.2">
      <c r="A9" s="145" t="s">
        <v>302</v>
      </c>
      <c r="B9" s="145" t="s">
        <v>303</v>
      </c>
      <c r="C9" s="152">
        <v>2.03516971038266</v>
      </c>
      <c r="D9" s="152">
        <v>2.0603243586248499</v>
      </c>
      <c r="E9" s="152">
        <v>2.0653694065802699</v>
      </c>
      <c r="F9" s="152">
        <v>2.0874807762832099</v>
      </c>
      <c r="G9" s="152">
        <v>2.1050400482010199</v>
      </c>
      <c r="H9" s="152">
        <v>2.1154192603458899</v>
      </c>
      <c r="I9" s="152">
        <v>2.1518068200870601</v>
      </c>
      <c r="J9" s="152">
        <v>2.1707783725541501</v>
      </c>
      <c r="K9" s="152">
        <v>2.18783691981761</v>
      </c>
      <c r="L9" s="152">
        <v>2.2132586941521701</v>
      </c>
      <c r="M9" s="152">
        <v>2.2359257447920902</v>
      </c>
      <c r="N9" s="152">
        <v>2.2211869184724802</v>
      </c>
      <c r="O9" s="152">
        <v>2.2326241842019399</v>
      </c>
      <c r="P9" s="152">
        <v>2.25901750728924</v>
      </c>
      <c r="Q9" s="152">
        <v>2.2765164106308</v>
      </c>
      <c r="R9" s="152">
        <v>2.30291395940545</v>
      </c>
      <c r="S9" s="152">
        <v>2.3203732479405201</v>
      </c>
      <c r="T9" s="152">
        <v>2.3642172164480799</v>
      </c>
      <c r="U9" s="152">
        <v>2.4053168355103001</v>
      </c>
      <c r="V9" s="152">
        <v>2.3519755124970101</v>
      </c>
      <c r="W9" s="152">
        <v>2.3408422306286298</v>
      </c>
      <c r="X9" s="152">
        <v>2.3474188487574099</v>
      </c>
      <c r="Y9" s="152">
        <v>2.36722788639723</v>
      </c>
      <c r="Z9" s="152">
        <v>2.38170796623861</v>
      </c>
      <c r="AA9" s="152">
        <v>2.37977560548517</v>
      </c>
      <c r="AB9" s="152">
        <v>2.3845469305921401</v>
      </c>
      <c r="AC9" s="152">
        <v>2.3990494738484398</v>
      </c>
      <c r="AD9" s="152">
        <v>2.4227910394257499</v>
      </c>
      <c r="AE9" s="152">
        <v>2.4330498565991299</v>
      </c>
      <c r="AF9" s="152">
        <v>2.4782592908991101</v>
      </c>
      <c r="AG9" s="152">
        <v>2.48958598393371</v>
      </c>
      <c r="AH9" s="152">
        <v>2.4982528033804701</v>
      </c>
      <c r="AI9" s="152">
        <v>2.5146494553159999</v>
      </c>
      <c r="AJ9" s="152">
        <v>2.52107076869803</v>
      </c>
      <c r="AK9" s="152">
        <v>2.5313114193711401</v>
      </c>
      <c r="AL9" s="152">
        <v>2.5519818070473299</v>
      </c>
      <c r="AM9" s="152">
        <v>2.5588970948066301</v>
      </c>
      <c r="AN9" s="152">
        <v>2.5563607318916199</v>
      </c>
      <c r="AO9" s="152">
        <v>2.5757018498037501</v>
      </c>
      <c r="AP9" s="152">
        <v>2.5903118852466198</v>
      </c>
      <c r="AQ9" s="152">
        <v>2.5984834377108701</v>
      </c>
      <c r="AR9" s="152">
        <v>2.6097667453760698</v>
      </c>
      <c r="AS9" s="152">
        <v>2.6162580136308198</v>
      </c>
      <c r="AT9" s="152">
        <v>2.6185435816407101</v>
      </c>
      <c r="AU9" s="152">
        <v>2.6130742036410601</v>
      </c>
      <c r="AV9" s="152">
        <v>2.6248654931503501</v>
      </c>
      <c r="AW9" s="152">
        <v>2.6210903132751202</v>
      </c>
      <c r="AX9" s="152">
        <v>2.62812001494735</v>
      </c>
      <c r="AY9" s="152">
        <v>2.6195672059792101</v>
      </c>
      <c r="AZ9" s="152">
        <v>2.6445845101286198</v>
      </c>
      <c r="BA9" s="152">
        <v>2.6645119184811499</v>
      </c>
      <c r="BB9" s="152">
        <v>2.6793127669589998</v>
      </c>
      <c r="BC9" s="152">
        <v>2.69196801581622</v>
      </c>
      <c r="BD9" s="152">
        <v>2.6963999173151398</v>
      </c>
      <c r="BE9" s="152">
        <v>2.70820199309592</v>
      </c>
      <c r="BF9" s="152">
        <v>2.7228199938442401</v>
      </c>
      <c r="BG9" s="152">
        <v>2.7581855200157999</v>
      </c>
      <c r="BH9" s="152">
        <v>2.7725868388914199</v>
      </c>
      <c r="BI9" s="152">
        <v>2.7794261240196301</v>
      </c>
      <c r="BJ9" s="152">
        <v>2.79252284616837</v>
      </c>
      <c r="BK9" s="152">
        <v>2.80204068249218</v>
      </c>
      <c r="BL9" s="152">
        <v>2.8122450644763202</v>
      </c>
      <c r="BM9" s="152">
        <v>2.8300584393122699</v>
      </c>
      <c r="BN9" s="152">
        <v>2.84208162724111</v>
      </c>
      <c r="BO9" s="152">
        <v>2.8551686160991401</v>
      </c>
      <c r="BP9" s="152">
        <v>2.8532778182259202</v>
      </c>
      <c r="BQ9" s="152">
        <v>2.8766732544002802</v>
      </c>
      <c r="BR9" s="152">
        <v>2.8982648495135899</v>
      </c>
      <c r="BS9" s="152">
        <v>2.9160216774221999</v>
      </c>
      <c r="BT9" s="152">
        <v>2.9654626403941302</v>
      </c>
      <c r="BU9" s="152">
        <v>3.0081548337632902</v>
      </c>
      <c r="BV9" s="152">
        <v>3.0630482422248799</v>
      </c>
      <c r="BW9" s="152">
        <v>3.1259030163817498</v>
      </c>
      <c r="BX9" s="152">
        <v>3.2014215237569101</v>
      </c>
      <c r="BY9" s="152">
        <v>3.2255363055134101</v>
      </c>
      <c r="BZ9" s="152">
        <v>3.2598916230874599</v>
      </c>
      <c r="CA9" s="152">
        <v>3.2891346677534301</v>
      </c>
      <c r="CB9" s="152">
        <v>3.30621025530152</v>
      </c>
      <c r="CC9" s="152">
        <v>3.3272304548242801</v>
      </c>
      <c r="CD9" s="152">
        <v>3.3506000676307002</v>
      </c>
      <c r="CE9" s="152">
        <v>3.3713855548821599</v>
      </c>
      <c r="CF9" s="152">
        <v>3.3883014039568402</v>
      </c>
      <c r="CG9" s="152">
        <v>3.4080858525713902</v>
      </c>
      <c r="CH9" s="152">
        <v>3.42941797508669</v>
      </c>
      <c r="CI9" s="152">
        <v>3.4464785567767202</v>
      </c>
      <c r="CJ9" s="152">
        <v>3.46378925221474</v>
      </c>
      <c r="CK9" s="152">
        <v>3.4809094361872699</v>
      </c>
      <c r="CL9" s="152">
        <v>3.4992140517661001</v>
      </c>
      <c r="CM9" s="152">
        <v>3.5178797103848898</v>
      </c>
      <c r="CN9" s="152">
        <v>3.53579934508278</v>
      </c>
      <c r="CO9" s="152">
        <v>3.5537903995520801</v>
      </c>
      <c r="CP9" s="152">
        <v>3.5722371267770701</v>
      </c>
      <c r="CQ9" s="152">
        <v>3.5919469703646798</v>
      </c>
      <c r="CR9" s="152">
        <v>3.6114642330203099</v>
      </c>
      <c r="CS9" s="152">
        <v>3.6300819400814999</v>
      </c>
      <c r="CT9" s="152">
        <v>3.6492439952051701</v>
      </c>
    </row>
    <row r="10" spans="1:98" x14ac:dyDescent="0.2">
      <c r="A10" s="145" t="s">
        <v>304</v>
      </c>
      <c r="B10" s="145" t="s">
        <v>305</v>
      </c>
      <c r="C10" s="152">
        <v>2.03516971038266</v>
      </c>
      <c r="D10" s="152">
        <v>2.0603243586248499</v>
      </c>
      <c r="E10" s="152">
        <v>2.0653694065802699</v>
      </c>
      <c r="F10" s="152">
        <v>2.0874807762832099</v>
      </c>
      <c r="G10" s="152">
        <v>2.1050400482010199</v>
      </c>
      <c r="H10" s="152">
        <v>2.1154192603458899</v>
      </c>
      <c r="I10" s="152">
        <v>2.1518068200870601</v>
      </c>
      <c r="J10" s="152">
        <v>2.1707783725541501</v>
      </c>
      <c r="K10" s="152">
        <v>2.18783691981761</v>
      </c>
      <c r="L10" s="152">
        <v>2.2132586941521701</v>
      </c>
      <c r="M10" s="152">
        <v>2.2359257447920902</v>
      </c>
      <c r="N10" s="152">
        <v>2.2211869184724802</v>
      </c>
      <c r="O10" s="152">
        <v>2.2326241842019399</v>
      </c>
      <c r="P10" s="152">
        <v>2.25901750728924</v>
      </c>
      <c r="Q10" s="152">
        <v>2.2765164106308</v>
      </c>
      <c r="R10" s="152">
        <v>2.30291395940545</v>
      </c>
      <c r="S10" s="152">
        <v>2.3203732479405201</v>
      </c>
      <c r="T10" s="152">
        <v>2.3642172164480799</v>
      </c>
      <c r="U10" s="152">
        <v>2.4053168355103001</v>
      </c>
      <c r="V10" s="152">
        <v>2.3519755124970101</v>
      </c>
      <c r="W10" s="152">
        <v>2.3408422306286298</v>
      </c>
      <c r="X10" s="152">
        <v>2.3474188487574099</v>
      </c>
      <c r="Y10" s="152">
        <v>2.36722788639723</v>
      </c>
      <c r="Z10" s="152">
        <v>2.38170796623861</v>
      </c>
      <c r="AA10" s="152">
        <v>2.37977560548517</v>
      </c>
      <c r="AB10" s="152">
        <v>2.3845469305921401</v>
      </c>
      <c r="AC10" s="152">
        <v>2.3990494738484398</v>
      </c>
      <c r="AD10" s="152">
        <v>2.4227910394257499</v>
      </c>
      <c r="AE10" s="152">
        <v>2.4330498565991299</v>
      </c>
      <c r="AF10" s="152">
        <v>2.4782592908991101</v>
      </c>
      <c r="AG10" s="152">
        <v>2.48958598393371</v>
      </c>
      <c r="AH10" s="152">
        <v>2.4982528033804701</v>
      </c>
      <c r="AI10" s="152">
        <v>2.5146494553159999</v>
      </c>
      <c r="AJ10" s="152">
        <v>2.52107076869803</v>
      </c>
      <c r="AK10" s="152">
        <v>2.5313114193711401</v>
      </c>
      <c r="AL10" s="152">
        <v>2.5519818070473299</v>
      </c>
      <c r="AM10" s="152">
        <v>2.5588970948066301</v>
      </c>
      <c r="AN10" s="152">
        <v>2.5563607318916199</v>
      </c>
      <c r="AO10" s="152">
        <v>2.5757018498037501</v>
      </c>
      <c r="AP10" s="152">
        <v>2.5903118852466198</v>
      </c>
      <c r="AQ10" s="152">
        <v>2.5984834377108701</v>
      </c>
      <c r="AR10" s="152">
        <v>2.6097667453760698</v>
      </c>
      <c r="AS10" s="152">
        <v>2.6162580136308198</v>
      </c>
      <c r="AT10" s="152">
        <v>2.6185435816407101</v>
      </c>
      <c r="AU10" s="152">
        <v>2.6130742036410601</v>
      </c>
      <c r="AV10" s="152">
        <v>2.6248654931503501</v>
      </c>
      <c r="AW10" s="152">
        <v>2.6210903132751202</v>
      </c>
      <c r="AX10" s="152">
        <v>2.62812001494735</v>
      </c>
      <c r="AY10" s="152">
        <v>2.6195672059792101</v>
      </c>
      <c r="AZ10" s="152">
        <v>2.6445845101286198</v>
      </c>
      <c r="BA10" s="152">
        <v>2.6645119184811499</v>
      </c>
      <c r="BB10" s="152">
        <v>2.6793127669589998</v>
      </c>
      <c r="BC10" s="152">
        <v>2.69196801581622</v>
      </c>
      <c r="BD10" s="152">
        <v>2.6963999173151398</v>
      </c>
      <c r="BE10" s="152">
        <v>2.70820199309592</v>
      </c>
      <c r="BF10" s="152">
        <v>2.7228199938442401</v>
      </c>
      <c r="BG10" s="152">
        <v>2.7581855200157999</v>
      </c>
      <c r="BH10" s="152">
        <v>2.7725868388914199</v>
      </c>
      <c r="BI10" s="152">
        <v>2.7794261240196301</v>
      </c>
      <c r="BJ10" s="152">
        <v>2.79252284616837</v>
      </c>
      <c r="BK10" s="152">
        <v>2.80204068249218</v>
      </c>
      <c r="BL10" s="152">
        <v>2.8122450644763202</v>
      </c>
      <c r="BM10" s="152">
        <v>2.8300584393122699</v>
      </c>
      <c r="BN10" s="152">
        <v>2.84208162724111</v>
      </c>
      <c r="BO10" s="152">
        <v>2.8551686160991401</v>
      </c>
      <c r="BP10" s="152">
        <v>2.8532778182259202</v>
      </c>
      <c r="BQ10" s="152">
        <v>2.8766732544002802</v>
      </c>
      <c r="BR10" s="152">
        <v>2.8982648495135899</v>
      </c>
      <c r="BS10" s="152">
        <v>2.9160216774221999</v>
      </c>
      <c r="BT10" s="152">
        <v>2.9654626403941302</v>
      </c>
      <c r="BU10" s="152">
        <v>3.0081548337632902</v>
      </c>
      <c r="BV10" s="152">
        <v>3.0630482422248799</v>
      </c>
      <c r="BW10" s="152">
        <v>3.1259030163817498</v>
      </c>
      <c r="BX10" s="152">
        <v>3.2014215237569101</v>
      </c>
      <c r="BY10" s="152">
        <v>3.2538360600876799</v>
      </c>
      <c r="BZ10" s="152">
        <v>3.3031965097870799</v>
      </c>
      <c r="CA10" s="152">
        <v>3.3480395194667398</v>
      </c>
      <c r="CB10" s="152">
        <v>3.3772072582577199</v>
      </c>
      <c r="CC10" s="152">
        <v>3.4094675504554299</v>
      </c>
      <c r="CD10" s="152">
        <v>3.4424749536492398</v>
      </c>
      <c r="CE10" s="152">
        <v>3.4743211894451802</v>
      </c>
      <c r="CF10" s="152">
        <v>3.5006039732964802</v>
      </c>
      <c r="CG10" s="152">
        <v>3.5303989876569202</v>
      </c>
      <c r="CH10" s="152">
        <v>3.5628674447020598</v>
      </c>
      <c r="CI10" s="152">
        <v>3.5914669049492498</v>
      </c>
      <c r="CJ10" s="152">
        <v>3.6209181772272898</v>
      </c>
      <c r="CK10" s="152">
        <v>3.6499561132707901</v>
      </c>
      <c r="CL10" s="152">
        <v>3.6803370088943401</v>
      </c>
      <c r="CM10" s="152">
        <v>3.7115944324369101</v>
      </c>
      <c r="CN10" s="152">
        <v>3.7424449232069499</v>
      </c>
      <c r="CO10" s="152">
        <v>3.7735168503534799</v>
      </c>
      <c r="CP10" s="152">
        <v>3.8051953825342602</v>
      </c>
      <c r="CQ10" s="152">
        <v>3.8381085422962502</v>
      </c>
      <c r="CR10" s="152">
        <v>3.8709313876845499</v>
      </c>
      <c r="CS10" s="152">
        <v>3.9029692393289599</v>
      </c>
      <c r="CT10" s="152">
        <v>3.9358493172804301</v>
      </c>
    </row>
    <row r="12" spans="1:98" x14ac:dyDescent="0.2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</row>
    <row r="13" spans="1:98" x14ac:dyDescent="0.2"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BW13" s="154" t="s">
        <v>306</v>
      </c>
      <c r="BX13" s="155"/>
      <c r="BY13" s="155"/>
      <c r="BZ13" s="156" t="s">
        <v>307</v>
      </c>
      <c r="CA13" s="157"/>
      <c r="CB13" s="157"/>
      <c r="CC13" s="157"/>
      <c r="CD13" s="157"/>
      <c r="CE13" s="157"/>
      <c r="CF13" s="155"/>
      <c r="CG13" s="155"/>
      <c r="CH13" s="155"/>
    </row>
    <row r="14" spans="1:98" x14ac:dyDescent="0.2"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BW14" s="158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60"/>
    </row>
    <row r="15" spans="1:98" x14ac:dyDescent="0.2"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BW15" s="161"/>
      <c r="BX15" s="162" t="s">
        <v>308</v>
      </c>
      <c r="BY15" s="163" t="s">
        <v>309</v>
      </c>
      <c r="BZ15" s="155"/>
      <c r="CA15" s="155"/>
      <c r="CB15" s="155"/>
      <c r="CC15" s="155"/>
      <c r="CD15" s="155"/>
      <c r="CE15" s="155"/>
      <c r="CF15" s="155"/>
      <c r="CG15" s="155"/>
      <c r="CH15" s="164"/>
    </row>
    <row r="16" spans="1:98" x14ac:dyDescent="0.2"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BW16" s="161"/>
      <c r="BX16" s="155"/>
      <c r="BY16" s="165" t="str">
        <f>CB7</f>
        <v>2023Q2</v>
      </c>
      <c r="BZ16" s="155"/>
      <c r="CA16" s="155"/>
      <c r="CB16" s="155"/>
      <c r="CC16" s="155"/>
      <c r="CD16" s="155"/>
      <c r="CE16" s="155"/>
      <c r="CF16" s="155"/>
      <c r="CG16" s="155"/>
      <c r="CH16" s="166" t="s">
        <v>310</v>
      </c>
    </row>
    <row r="17" spans="3:86" x14ac:dyDescent="0.2"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BW17" s="161"/>
      <c r="BX17" s="155"/>
      <c r="BY17" s="168">
        <f>CB9</f>
        <v>3.30621025530152</v>
      </c>
      <c r="BZ17" s="155"/>
      <c r="CA17" s="155"/>
      <c r="CB17" s="155"/>
      <c r="CC17" s="155"/>
      <c r="CD17" s="155"/>
      <c r="CE17" s="155"/>
      <c r="CF17" s="155"/>
      <c r="CG17" s="155"/>
      <c r="CH17" s="169">
        <f>BY17</f>
        <v>3.30621025530152</v>
      </c>
    </row>
    <row r="18" spans="3:86" x14ac:dyDescent="0.2">
      <c r="BW18" s="161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70"/>
    </row>
    <row r="19" spans="3:86" x14ac:dyDescent="0.2">
      <c r="BW19" s="211" t="s">
        <v>311</v>
      </c>
      <c r="BX19" s="212"/>
      <c r="BY19" s="212"/>
      <c r="BZ19" s="155" t="s">
        <v>312</v>
      </c>
      <c r="CA19" s="155"/>
      <c r="CB19" s="155"/>
      <c r="CC19" s="155"/>
      <c r="CD19" s="155"/>
      <c r="CE19" s="155"/>
      <c r="CF19" s="155"/>
      <c r="CG19" s="155"/>
      <c r="CH19" s="170"/>
    </row>
    <row r="20" spans="3:86" x14ac:dyDescent="0.2">
      <c r="BW20" s="171"/>
      <c r="BX20" s="162"/>
      <c r="BY20" s="172" t="str">
        <f>CC7</f>
        <v>2023Q3</v>
      </c>
      <c r="BZ20" s="172" t="str">
        <f t="shared" ref="BZ20:CF20" si="0">CD7</f>
        <v>2023Q4</v>
      </c>
      <c r="CA20" s="172" t="str">
        <f t="shared" si="0"/>
        <v>2024Q1</v>
      </c>
      <c r="CB20" s="172" t="str">
        <f t="shared" si="0"/>
        <v>2024Q2</v>
      </c>
      <c r="CC20" s="172" t="str">
        <f t="shared" si="0"/>
        <v>2024Q3</v>
      </c>
      <c r="CD20" s="172" t="str">
        <f t="shared" si="0"/>
        <v>2024Q4</v>
      </c>
      <c r="CE20" s="172" t="str">
        <f t="shared" si="0"/>
        <v>2025Q1</v>
      </c>
      <c r="CF20" s="172" t="str">
        <f t="shared" si="0"/>
        <v>2025Q2</v>
      </c>
      <c r="CG20" s="155"/>
      <c r="CH20" s="170"/>
    </row>
    <row r="21" spans="3:86" x14ac:dyDescent="0.2">
      <c r="BW21" s="161"/>
      <c r="BX21" s="155"/>
      <c r="BY21" s="168">
        <f>CC9</f>
        <v>3.3272304548242801</v>
      </c>
      <c r="BZ21" s="168">
        <f t="shared" ref="BZ21:CF21" si="1">CD9</f>
        <v>3.3506000676307002</v>
      </c>
      <c r="CA21" s="168">
        <f t="shared" si="1"/>
        <v>3.3713855548821599</v>
      </c>
      <c r="CB21" s="168">
        <f t="shared" si="1"/>
        <v>3.3883014039568402</v>
      </c>
      <c r="CC21" s="168">
        <f t="shared" si="1"/>
        <v>3.4080858525713902</v>
      </c>
      <c r="CD21" s="168">
        <f t="shared" si="1"/>
        <v>3.42941797508669</v>
      </c>
      <c r="CE21" s="168">
        <f t="shared" si="1"/>
        <v>3.4464785567767202</v>
      </c>
      <c r="CF21" s="168">
        <f t="shared" si="1"/>
        <v>3.46378925221474</v>
      </c>
      <c r="CG21" s="155"/>
      <c r="CH21" s="169">
        <f>AVERAGE(BY21:CF21)</f>
        <v>3.3981611397429399</v>
      </c>
    </row>
    <row r="22" spans="3:86" x14ac:dyDescent="0.2">
      <c r="BW22" s="161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70"/>
    </row>
    <row r="23" spans="3:86" x14ac:dyDescent="0.2">
      <c r="BW23" s="161"/>
      <c r="BX23" s="155"/>
      <c r="BY23" s="155"/>
      <c r="BZ23" s="155"/>
      <c r="CA23" s="155"/>
      <c r="CB23" s="155"/>
      <c r="CC23" s="155"/>
      <c r="CD23" s="155"/>
      <c r="CE23" s="155"/>
      <c r="CF23" s="155"/>
      <c r="CG23" s="173" t="s">
        <v>146</v>
      </c>
      <c r="CH23" s="174">
        <f>(CH21-CH17)/CH17</f>
        <v>2.7811565914169036E-2</v>
      </c>
    </row>
    <row r="24" spans="3:86" x14ac:dyDescent="0.2">
      <c r="BW24" s="175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7"/>
    </row>
  </sheetData>
  <mergeCells count="2">
    <mergeCell ref="A1:B1"/>
    <mergeCell ref="BW19:BY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M2021 BLS  SALARY CHART</vt:lpstr>
      <vt:lpstr>IRTP (FY24) </vt:lpstr>
      <vt:lpstr>CIRT (FY24)</vt:lpstr>
      <vt:lpstr>CAF Fall 2022</vt:lpstr>
      <vt:lpstr>'CIRT (FY24)'!Print_Area</vt:lpstr>
      <vt:lpstr>'M2021 BLS  SALARY CHART'!Print_Area</vt:lpstr>
      <vt:lpstr>'CAF Fall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2023-01-03T13:22:38Z</dcterms:created>
  <dcterms:modified xsi:type="dcterms:W3CDTF">2023-01-03T19:12:53Z</dcterms:modified>
</cp:coreProperties>
</file>