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BE9DCB14-F506-4962-BB30-2AEDF975FD5B}" xr6:coauthVersionLast="47" xr6:coauthVersionMax="47" xr10:uidLastSave="{00000000-0000-0000-0000-000000000000}"/>
  <bookViews>
    <workbookView xWindow="3435" yWindow="3990" windowWidth="17340" windowHeight="10995" activeTab="1" xr2:uid="{A7048CDD-AE99-4038-9355-6726275928C7}"/>
  </bookViews>
  <sheets>
    <sheet name="M2021 BLS  SALARY CHART" sheetId="1" r:id="rId1"/>
    <sheet name="FY22 Models  (FRCs)" sheetId="2" r:id="rId2"/>
    <sheet name="Per Diem Rates " sheetId="3" r:id="rId3"/>
    <sheet name="CAF Fall 2022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lldata" localSheetId="3">#REF!</definedName>
    <definedName name="alldata">#REF!</definedName>
    <definedName name="alled" localSheetId="3">#REF!</definedName>
    <definedName name="alled">#REF!</definedName>
    <definedName name="allstem" localSheetId="3">#REF!</definedName>
    <definedName name="allstem">#REF!</definedName>
    <definedName name="asdfasd">'[1]Complete UFR List'!#REF!</definedName>
    <definedName name="asdfasdf" localSheetId="3">'[1]Complete UFR List'!#REF!</definedName>
    <definedName name="asdfasdf" localSheetId="2">#REF!</definedName>
    <definedName name="asdfasdf">#REF!</definedName>
    <definedName name="Average" localSheetId="3">#REF!</definedName>
    <definedName name="Average" localSheetId="2">#REF!</definedName>
    <definedName name="Average">#REF!</definedName>
    <definedName name="CAF_NEW">[2]RawDataCalcs!$L$70:$DB$70</definedName>
    <definedName name="Cap" localSheetId="3">[3]RawDataCalcs!$L$13:$DB$13</definedName>
    <definedName name="Cap" localSheetId="0">[4]RawDataCalcs!$L$35:$DB$35</definedName>
    <definedName name="Cap">[5]RawDataCalcs!$L$70:$DB$70</definedName>
    <definedName name="Data" localSheetId="3">#REF!</definedName>
    <definedName name="Data" localSheetId="2">#REF!</definedName>
    <definedName name="Data">#REF!</definedName>
    <definedName name="Fisc">'[1]Complete UFR List'!#REF!</definedName>
    <definedName name="Floor" localSheetId="3">[3]RawDataCalcs!$L$12:$DB$12</definedName>
    <definedName name="Floor" localSheetId="0">[4]RawDataCalcs!$L$34:$DB$34</definedName>
    <definedName name="Floor">[5]RawDataCalcs!$L$69:$DB$69</definedName>
    <definedName name="Funds">'[6]RawDataCalcs3386&amp;3401'!$L$68:$DB$68</definedName>
    <definedName name="gk" localSheetId="3">#REF!</definedName>
    <definedName name="gk" localSheetId="2">#REF!</definedName>
    <definedName name="gk">#REF!</definedName>
    <definedName name="hhh" localSheetId="3">#REF!</definedName>
    <definedName name="hhh" localSheetId="2">#REF!</definedName>
    <definedName name="hhh">#REF!</definedName>
    <definedName name="JailDAverage" localSheetId="3">#REF!</definedName>
    <definedName name="JailDAverage" localSheetId="2">#REF!</definedName>
    <definedName name="JailDAverage">#REF!</definedName>
    <definedName name="JailDCap">[7]ALLRawDataCalcs!$L$80:$DB$80</definedName>
    <definedName name="JailDFloor">[7]ALLRawDataCalcs!$L$79:$DB$79</definedName>
    <definedName name="JailDgk" localSheetId="3">#REF!</definedName>
    <definedName name="JailDgk" localSheetId="2">#REF!</definedName>
    <definedName name="JailDgk">#REF!</definedName>
    <definedName name="JailDMax" localSheetId="3">#REF!</definedName>
    <definedName name="JailDMax" localSheetId="2">#REF!</definedName>
    <definedName name="JailDMax">#REF!</definedName>
    <definedName name="JailDMedian" localSheetId="3">#REF!</definedName>
    <definedName name="JailDMedian" localSheetId="2">#REF!</definedName>
    <definedName name="JailDMedian">#REF!</definedName>
    <definedName name="jm">'[1]Complete UFR List'!#REF!</definedName>
    <definedName name="kls" localSheetId="3">#REF!</definedName>
    <definedName name="kls" localSheetId="2">#REF!</definedName>
    <definedName name="kls">#REF!</definedName>
    <definedName name="ListProviders">'[8]List of Programs'!$A$24:$A$29</definedName>
    <definedName name="Max" localSheetId="3">#REF!</definedName>
    <definedName name="Max" localSheetId="2">#REF!</definedName>
    <definedName name="Max">#REF!</definedName>
    <definedName name="Median" localSheetId="3">#REF!</definedName>
    <definedName name="Median" localSheetId="2">#REF!</definedName>
    <definedName name="Median">#REF!</definedName>
    <definedName name="Min" localSheetId="3">#REF!</definedName>
    <definedName name="Min" localSheetId="2">#REF!</definedName>
    <definedName name="Min">#REF!</definedName>
    <definedName name="MT" localSheetId="3">#REF!</definedName>
    <definedName name="MT" localSheetId="2">#REF!</definedName>
    <definedName name="MT">#REF!</definedName>
    <definedName name="new" localSheetId="3">#REF!</definedName>
    <definedName name="new" localSheetId="2">#REF!</definedName>
    <definedName name="new">#REF!</definedName>
    <definedName name="ok" localSheetId="3">#REF!</definedName>
    <definedName name="ok" localSheetId="2">#REF!</definedName>
    <definedName name="ok">#REF!</definedName>
    <definedName name="_xlnm.Print_Area" localSheetId="1">'FY22 Models  (FRCs)'!$A$2:$H$72</definedName>
    <definedName name="_xlnm.Print_Area" localSheetId="0">'M2021 BLS  SALARY CHART'!$B$1:$E$41</definedName>
    <definedName name="_xlnm.Print_Area" localSheetId="2">'Per Diem Rates '!$A$3:$M$29</definedName>
    <definedName name="_xlnm.Print_Titles" localSheetId="3">'CAF Fall 2022'!$A:$A</definedName>
    <definedName name="Program_File" localSheetId="3">#REF!</definedName>
    <definedName name="Program_File" localSheetId="2">#REF!</definedName>
    <definedName name="Program_File">#REF!</definedName>
    <definedName name="Programs">'[8]List of Programs'!$B$3:$B$19</definedName>
    <definedName name="ProvFTE" localSheetId="2">'[9]FTE Data'!$A$3:$AW$56</definedName>
    <definedName name="ProvFTE">'[10]FTE Data'!$A$3:$AW$56</definedName>
    <definedName name="PurchasedBy" localSheetId="2">'[9]FTE Data'!$C$263:$AZ$657</definedName>
    <definedName name="PurchasedBy">'[10]FTE Data'!$C$263:$AZ$657</definedName>
    <definedName name="resmay2007" localSheetId="3">#REF!</definedName>
    <definedName name="resmay2007" localSheetId="2">#REF!</definedName>
    <definedName name="resmay2007">#REF!</definedName>
    <definedName name="sheet1" localSheetId="3">#REF!</definedName>
    <definedName name="sheet1">#REF!</definedName>
    <definedName name="Site_list" localSheetId="2">[9]Lists!$A$2:$A$53</definedName>
    <definedName name="Site_list">[10]Lists!$A$2:$A$53</definedName>
    <definedName name="Source" localSheetId="3">#REF!</definedName>
    <definedName name="Source" localSheetId="2">#REF!</definedName>
    <definedName name="Source">#REF!</definedName>
    <definedName name="Source_2" localSheetId="3">#REF!</definedName>
    <definedName name="Source_2" localSheetId="2">#REF!</definedName>
    <definedName name="Source_2">#REF!</definedName>
    <definedName name="SourcePathAndFileName" localSheetId="3">#REF!</definedName>
    <definedName name="SourcePathAndFileName" localSheetId="2">#REF!</definedName>
    <definedName name="SourcePathAndFileName">#REF!</definedName>
    <definedName name="Total_UFR" localSheetId="3">#REF!</definedName>
    <definedName name="Total_UFR" localSheetId="2">#REF!</definedName>
    <definedName name="Total_UFR">#REF!</definedName>
    <definedName name="Total_UFRs" localSheetId="3">#REF!</definedName>
    <definedName name="Total_UFRs" localSheetId="2">#REF!</definedName>
    <definedName name="Total_UFRs">#REF!</definedName>
    <definedName name="Total_UFRs_" localSheetId="3">#REF!</definedName>
    <definedName name="Total_UFRs_" localSheetId="2">#REF!</definedName>
    <definedName name="Total_UFRs_">#REF!</definedName>
    <definedName name="UFR" localSheetId="2">'[1]Complete UFR List'!#REF!</definedName>
    <definedName name="UFR">'[1]Complete UFR List'!#REF!</definedName>
    <definedName name="UFRS" localSheetId="2">'[1]Complete UFR List'!#REF!</definedName>
    <definedName name="UFRS">'[1]Complete UFR List'!#REF!</definedName>
    <definedName name="UPDATE">'[1]Complete UFR List'!#REF!</definedName>
    <definedName name="wefqwerqwe">'[1]Complete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CF21" i="4" l="1"/>
  <c r="CE21" i="4"/>
  <c r="CD21" i="4"/>
  <c r="CC21" i="4"/>
  <c r="CB21" i="4"/>
  <c r="CA21" i="4"/>
  <c r="BZ21" i="4"/>
  <c r="BY21" i="4"/>
  <c r="CH21" i="4" s="1"/>
  <c r="CH23" i="4" s="1"/>
  <c r="C26" i="2" s="1"/>
  <c r="C47" i="2" s="1"/>
  <c r="C69" i="2" s="1"/>
  <c r="CF20" i="4"/>
  <c r="CE20" i="4"/>
  <c r="CD20" i="4"/>
  <c r="CC20" i="4"/>
  <c r="CB20" i="4"/>
  <c r="CA20" i="4"/>
  <c r="BZ20" i="4"/>
  <c r="BY20" i="4"/>
  <c r="BY17" i="4"/>
  <c r="CH17" i="4" s="1"/>
  <c r="BY16" i="4"/>
  <c r="J24" i="3"/>
  <c r="D24" i="3"/>
  <c r="J23" i="3"/>
  <c r="J25" i="3" s="1"/>
  <c r="J26" i="3" s="1"/>
  <c r="D23" i="3"/>
  <c r="D25" i="3" s="1"/>
  <c r="D26" i="3" s="1"/>
  <c r="M16" i="3"/>
  <c r="L16" i="3"/>
  <c r="K16" i="3"/>
  <c r="J16" i="3"/>
  <c r="I16" i="3"/>
  <c r="H16" i="3"/>
  <c r="F16" i="3"/>
  <c r="D16" i="3"/>
  <c r="C16" i="3"/>
  <c r="B16" i="3"/>
  <c r="G9" i="3"/>
  <c r="F4" i="3"/>
  <c r="E4" i="3"/>
  <c r="D4" i="3"/>
  <c r="C4" i="3"/>
  <c r="B4" i="3"/>
  <c r="D66" i="2"/>
  <c r="E66" i="2" s="1"/>
  <c r="A62" i="2"/>
  <c r="A61" i="2"/>
  <c r="E56" i="2"/>
  <c r="E57" i="2" s="1"/>
  <c r="A47" i="2"/>
  <c r="A69" i="2" s="1"/>
  <c r="D45" i="2"/>
  <c r="E45" i="2" s="1"/>
  <c r="D43" i="2"/>
  <c r="E43" i="2" s="1"/>
  <c r="E38" i="2"/>
  <c r="A37" i="2"/>
  <c r="A36" i="2"/>
  <c r="A35" i="2"/>
  <c r="E24" i="2"/>
  <c r="D23" i="2"/>
  <c r="E23" i="2" s="1"/>
  <c r="E22" i="2"/>
  <c r="D21" i="2"/>
  <c r="D42" i="2" s="1"/>
  <c r="E42" i="2" s="1"/>
  <c r="C19" i="2"/>
  <c r="C64" i="2" s="1"/>
  <c r="C18" i="2"/>
  <c r="E18" i="2" s="1"/>
  <c r="C17" i="2"/>
  <c r="C62" i="2" s="1"/>
  <c r="E62" i="2" s="1"/>
  <c r="C16" i="2"/>
  <c r="C61" i="2" s="1"/>
  <c r="E61" i="2" s="1"/>
  <c r="E12" i="2"/>
  <c r="C38" i="1"/>
  <c r="C36" i="1"/>
  <c r="C14" i="2" l="1"/>
  <c r="C59" i="2" s="1"/>
  <c r="E59" i="2" s="1"/>
  <c r="E60" i="2" s="1"/>
  <c r="B5" i="3"/>
  <c r="C5" i="3" s="1"/>
  <c r="D5" i="3" s="1"/>
  <c r="E5" i="3" s="1"/>
  <c r="F5" i="3" s="1"/>
  <c r="F6" i="3" s="1"/>
  <c r="F7" i="3" s="1"/>
  <c r="F8" i="3" s="1"/>
  <c r="F9" i="3" s="1"/>
  <c r="C63" i="2"/>
  <c r="E63" i="2" s="1"/>
  <c r="E64" i="2" s="1"/>
  <c r="C10" i="3"/>
  <c r="B10" i="3"/>
  <c r="F10" i="3"/>
  <c r="E10" i="3"/>
  <c r="D10" i="3"/>
  <c r="D44" i="2"/>
  <c r="E16" i="2"/>
  <c r="E21" i="2"/>
  <c r="E17" i="2"/>
  <c r="E6" i="3" l="1"/>
  <c r="E7" i="3" s="1"/>
  <c r="E8" i="3" s="1"/>
  <c r="E9" i="3" s="1"/>
  <c r="D6" i="3"/>
  <c r="D7" i="3" s="1"/>
  <c r="D8" i="3" s="1"/>
  <c r="D9" i="3" s="1"/>
  <c r="C6" i="3"/>
  <c r="C7" i="3" s="1"/>
  <c r="C8" i="3" s="1"/>
  <c r="C9" i="3" s="1"/>
  <c r="C39" i="2"/>
  <c r="E39" i="2" s="1"/>
  <c r="E40" i="2" s="1"/>
  <c r="B6" i="3"/>
  <c r="B7" i="3" s="1"/>
  <c r="B8" i="3" s="1"/>
  <c r="E14" i="2"/>
  <c r="E15" i="2" s="1"/>
  <c r="E26" i="2" s="1"/>
  <c r="E11" i="3"/>
  <c r="E17" i="3" s="1"/>
  <c r="F11" i="3"/>
  <c r="F17" i="3" s="1"/>
  <c r="D11" i="3"/>
  <c r="D17" i="3" s="1"/>
  <c r="E27" i="2"/>
  <c r="E19" i="2"/>
  <c r="E25" i="2" s="1"/>
  <c r="D67" i="2"/>
  <c r="E67" i="2" s="1"/>
  <c r="E70" i="2" s="1"/>
  <c r="E44" i="2"/>
  <c r="E46" i="2"/>
  <c r="B9" i="3" l="1"/>
  <c r="B11" i="3"/>
  <c r="B17" i="3" s="1"/>
  <c r="C11" i="3"/>
  <c r="C17" i="3" s="1"/>
  <c r="B12" i="3"/>
  <c r="B14" i="3" s="1"/>
  <c r="E28" i="2"/>
  <c r="E29" i="2" s="1"/>
  <c r="E48" i="2"/>
  <c r="E47" i="2"/>
  <c r="E49" i="2" s="1"/>
  <c r="E50" i="2" s="1"/>
  <c r="B15" i="3"/>
  <c r="E69" i="2"/>
  <c r="E68" i="2"/>
  <c r="B13" i="3" l="1"/>
  <c r="E71" i="2"/>
  <c r="E7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srayavarapu</author>
  </authors>
  <commentList>
    <comment ref="C24" authorId="0" shapeId="0" xr:uid="{A1D87956-ED1F-4624-8BC3-EC38D970DE5F}">
      <text>
        <r>
          <rPr>
            <b/>
            <sz val="9"/>
            <color indexed="81"/>
            <rFont val="Tahoma"/>
            <family val="2"/>
          </rPr>
          <t>srayavarapu:</t>
        </r>
        <r>
          <rPr>
            <sz val="9"/>
            <color indexed="81"/>
            <rFont val="Tahoma"/>
            <family val="2"/>
          </rPr>
          <t xml:space="preserve">
Estimate Occupancy is based on 2650 sq. ft. (2500 sq. ft. + two additional small rooms, 75 sq. ft. each)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</author>
  </authors>
  <commentList>
    <comment ref="A11" authorId="0" shapeId="0" xr:uid="{0B6487C0-37E5-40A5-A1FA-FB95B60B4954}">
      <text>
        <r>
          <rPr>
            <b/>
            <sz val="9"/>
            <color indexed="81"/>
            <rFont val="Tahoma"/>
            <family val="2"/>
          </rPr>
          <t>kara: 12/16/20
These hourly rates are all consistant with those in FY22 Congregate Care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<sst xmlns="http://schemas.openxmlformats.org/spreadsheetml/2006/main" count="328" uniqueCount="270">
  <si>
    <t>Source:</t>
  </si>
  <si>
    <t>BLS / OES</t>
  </si>
  <si>
    <t>Position</t>
  </si>
  <si>
    <t>53 rd %ile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</si>
  <si>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</si>
  <si>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</si>
  <si>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</si>
  <si>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</si>
  <si>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</si>
  <si>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</si>
  <si>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</si>
  <si>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</si>
  <si>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</si>
  <si>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</si>
  <si>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</si>
  <si>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</si>
  <si>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</si>
  <si>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</si>
  <si>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</si>
  <si>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</si>
  <si>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</si>
  <si>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</si>
  <si>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</si>
  <si>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</si>
  <si>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</si>
  <si>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</si>
  <si>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</si>
  <si>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</si>
  <si>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</si>
  <si>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</si>
  <si>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</si>
  <si>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</si>
  <si>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</si>
  <si>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</si>
  <si>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</si>
  <si>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</si>
  <si>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</si>
  <si>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</si>
  <si>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</si>
  <si>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</si>
  <si>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</si>
  <si>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</si>
  <si>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</si>
  <si>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</si>
  <si>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</si>
  <si>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</si>
  <si>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</si>
  <si>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</si>
  <si>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</si>
  <si>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</si>
  <si>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</si>
  <si>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</si>
  <si>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</si>
  <si>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</si>
  <si>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</si>
  <si>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</si>
  <si>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</si>
  <si>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</si>
  <si>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</si>
  <si>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</si>
  <si>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</si>
  <si>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</si>
  <si>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</si>
  <si>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</si>
  <si>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</si>
  <si>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</si>
  <si>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</si>
  <si>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</si>
  <si>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</si>
  <si>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</si>
  <si>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</si>
  <si>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</si>
  <si>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</si>
  <si>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</si>
  <si>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</si>
  <si>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</si>
  <si>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</si>
  <si>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</si>
  <si>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</si>
  <si>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</si>
  <si>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</si>
  <si>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Admin Allocation</t>
  </si>
  <si>
    <t>C.257 Benchmark</t>
  </si>
  <si>
    <t xml:space="preserve"> Rates for July 1, 2023 - June 30, 2025</t>
  </si>
  <si>
    <t>Family Resource Center</t>
  </si>
  <si>
    <t>CRA Assessments    :</t>
  </si>
  <si>
    <t xml:space="preserve">Exp. Caseload  </t>
  </si>
  <si>
    <t>FTE</t>
  </si>
  <si>
    <t>Expense</t>
  </si>
  <si>
    <t>Program Director</t>
  </si>
  <si>
    <t>Program Manager</t>
  </si>
  <si>
    <t>Family Support Worker (DC III BA Level or 5+ yrs exp)</t>
  </si>
  <si>
    <t>School Liaison (BA Level Social worker)</t>
  </si>
  <si>
    <t>Administrative Professional / Welcomer</t>
  </si>
  <si>
    <t>Total Program Staff</t>
  </si>
  <si>
    <t>Expenses</t>
  </si>
  <si>
    <t>Unit Cost</t>
  </si>
  <si>
    <t>Tax and Fringe</t>
  </si>
  <si>
    <t>Total Compensation</t>
  </si>
  <si>
    <r>
      <t xml:space="preserve">Clinician </t>
    </r>
    <r>
      <rPr>
        <b/>
        <sz val="10"/>
        <rFont val="Calibri"/>
        <family val="2"/>
        <scheme val="minor"/>
      </rPr>
      <t>(LICSW)</t>
    </r>
  </si>
  <si>
    <r>
      <t xml:space="preserve">Clinician </t>
    </r>
    <r>
      <rPr>
        <b/>
        <sz val="10"/>
        <rFont val="Calibri"/>
        <family val="2"/>
        <scheme val="minor"/>
      </rPr>
      <t>(LCSW)</t>
    </r>
  </si>
  <si>
    <t>Family Partner</t>
  </si>
  <si>
    <t>2650 Sq. Ft.</t>
  </si>
  <si>
    <t>Total Reims excel M&amp;G</t>
  </si>
  <si>
    <r>
      <t xml:space="preserve">CAF </t>
    </r>
    <r>
      <rPr>
        <b/>
        <sz val="10"/>
        <color rgb="FFFF0000"/>
        <rFont val="Calibri"/>
        <family val="2"/>
        <scheme val="minor"/>
      </rPr>
      <t>:</t>
    </r>
    <r>
      <rPr>
        <sz val="10"/>
        <color indexed="8"/>
        <rFont val="Calibri"/>
        <family val="2"/>
        <scheme val="minor"/>
      </rPr>
      <t xml:space="preserve"> (rate review FY23 - FY24) </t>
    </r>
  </si>
  <si>
    <t>Admin. Allocation</t>
  </si>
  <si>
    <t>TOTAL</t>
  </si>
  <si>
    <t xml:space="preserve"> Accommodation Rate: Monthly Case Management </t>
  </si>
  <si>
    <t>Micro Family Resource Center</t>
  </si>
  <si>
    <t>CRA Assessments   :</t>
  </si>
  <si>
    <t>Total Reimb excl M&amp;G</t>
  </si>
  <si>
    <t>Micro Family Resource Center Add-On</t>
  </si>
  <si>
    <t>NA</t>
  </si>
  <si>
    <t>Per Diem Add-on Rates</t>
  </si>
  <si>
    <t>Family Support Worker</t>
  </si>
  <si>
    <t>Social / Caseworker (BA Level)</t>
  </si>
  <si>
    <t xml:space="preserve"> Clinician (MA level but not Indep Lic)</t>
  </si>
  <si>
    <t>Clinician w/Independent Lic</t>
  </si>
  <si>
    <t>Source</t>
  </si>
  <si>
    <t>Salary</t>
  </si>
  <si>
    <t>Tax &amp; Fringe</t>
  </si>
  <si>
    <t>Commonwealth FY23 Rate</t>
  </si>
  <si>
    <t>Total Tax &amp; Fringe</t>
  </si>
  <si>
    <t>Subtotal Compensation</t>
  </si>
  <si>
    <t>TOTAL COMPENSATION</t>
  </si>
  <si>
    <t>CAF</t>
  </si>
  <si>
    <t>Billable Hours</t>
  </si>
  <si>
    <t>Rates (per hour)</t>
  </si>
  <si>
    <t>Monthly Rate (1.0 FTE Add-on)</t>
  </si>
  <si>
    <t>Monthly Rate (0.75 FTE Add-on)</t>
  </si>
  <si>
    <t>Monthly Rate (0.50 FTE Add-on)</t>
  </si>
  <si>
    <t>Monthly Rate (0.25 FTE Add-on)</t>
  </si>
  <si>
    <t>Rates (per diem)</t>
  </si>
  <si>
    <t>Family Patrner &amp; Family Support Staff Productivity Chart</t>
  </si>
  <si>
    <t>School Liaison and Clinical  Staff Productivity Chart</t>
  </si>
  <si>
    <t>Days</t>
  </si>
  <si>
    <t>Hours</t>
  </si>
  <si>
    <t>Paid Time Off (PTO)</t>
  </si>
  <si>
    <t>Training (not OJT)</t>
  </si>
  <si>
    <t>Travel / Admin / Supervision / Training / Misc</t>
  </si>
  <si>
    <t>Total Hours per FTE:</t>
  </si>
  <si>
    <t>Massachusetts Economic Indicators</t>
  </si>
  <si>
    <r>
      <t xml:space="preserve">IHS Markit, </t>
    </r>
    <r>
      <rPr>
        <b/>
        <sz val="12"/>
        <color rgb="FFFF0000"/>
        <rFont val="Arial"/>
        <family val="2"/>
      </rPr>
      <t>Fall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</si>
  <si>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</si>
  <si>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</si>
  <si>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</si>
  <si>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</si>
  <si>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</si>
  <si>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</si>
  <si>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</si>
  <si>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</si>
  <si>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</si>
  <si>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</si>
  <si>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</si>
  <si>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</si>
  <si>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</si>
  <si>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</si>
  <si>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</si>
  <si>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</si>
  <si>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</si>
  <si>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</si>
  <si>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</si>
  <si>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</si>
  <si>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</si>
  <si>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</si>
  <si>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</si>
  <si>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</si>
  <si>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</si>
  <si>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</si>
  <si>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</si>
  <si>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</si>
  <si>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</si>
  <si>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</si>
  <si>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</si>
  <si>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</si>
  <si>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</si>
  <si>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</si>
  <si>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</si>
  <si>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</si>
  <si>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</si>
  <si>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</si>
  <si>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</si>
  <si>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</si>
  <si>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</si>
  <si>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</si>
  <si>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</si>
  <si>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</si>
  <si>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</si>
  <si>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</si>
  <si>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</si>
  <si>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</si>
  <si>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</si>
  <si>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</si>
  <si>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</si>
  <si>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</si>
  <si>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</si>
  <si>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</si>
  <si>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</si>
  <si>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</si>
  <si>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</si>
  <si>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</si>
  <si>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</si>
  <si>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</si>
  <si>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</si>
  <si>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</si>
  <si>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</si>
  <si>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</si>
  <si>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</si>
  <si>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</si>
  <si>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</si>
  <si>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</si>
  <si>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</si>
  <si>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</si>
  <si>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</si>
  <si>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</si>
  <si>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</si>
  <si>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</si>
  <si>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</si>
  <si>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</si>
  <si>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</si>
  <si>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</si>
  <si>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</si>
  <si>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</si>
  <si>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</si>
  <si>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</si>
  <si>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</si>
  <si>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</si>
  <si>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</si>
  <si>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</si>
  <si>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</si>
  <si>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</si>
  <si>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</si>
  <si>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</si>
  <si>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</si>
  <si>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</si>
  <si>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</si>
  <si>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</si>
  <si>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</si>
  <si>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</si>
  <si>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</si>
  <si>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</si>
  <si>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</si>
  <si>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</si>
  <si>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</si>
  <si>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</si>
  <si>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</si>
  <si>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</si>
  <si>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</si>
  <si>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</si>
  <si>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</si>
  <si>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</si>
  <si>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</si>
  <si>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</si>
  <si>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2023</t>
  </si>
  <si>
    <t xml:space="preserve">Base period: </t>
  </si>
  <si>
    <t>FY23Q4</t>
  </si>
  <si>
    <t>Average</t>
  </si>
  <si>
    <t xml:space="preserve">Prospective rate period: </t>
  </si>
  <si>
    <t>FY24 and FY25</t>
  </si>
  <si>
    <t>CAF:</t>
  </si>
  <si>
    <t>BLS /OES Massachusetts M2021 53rd percentile</t>
  </si>
  <si>
    <t>Staff Mileage / Travel *</t>
  </si>
  <si>
    <t>Contract Overhead Expenses ***</t>
  </si>
  <si>
    <t>Family Related Expenses ***</t>
  </si>
  <si>
    <t>Direct Admin,Program Supplies &amp; Materials ***</t>
  </si>
  <si>
    <t>Occupancy ***</t>
  </si>
  <si>
    <t>All salaries are benchmarked to the M2021 BLS 53rd percentile</t>
  </si>
  <si>
    <t>All FTE's and Sraff Miliage/travel are purchaser reccomendations</t>
  </si>
  <si>
    <t>All other program expenses have been carried forward with applicable CAF to bring current</t>
  </si>
  <si>
    <t>Master Source 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</si>
</sst>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\$#,##0"/>
    <numFmt numFmtId="169" formatCode="_(&quot;$&quot;* #,##0.000_);_(&quot;$&quot;* \(#,##0.000\);_(&quot;$&quot;* &quot;-&quot;??_);_(@_)"/>
    <numFmt numFmtId="170" formatCode="0.000"/>
    <numFmt numFmtId="171" formatCode="0.0000"/>
    <numFmt numFmtId="172" formatCode="&quot;$&quot;#,##0.000"/>
    <numFmt numFmtId="173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b/>
      <sz val="11"/>
      <color rgb="FF7030A0"/>
      <name val="Calibri"/>
      <family val="2"/>
    </font>
    <font>
      <b/>
      <sz val="14"/>
      <color rgb="FF7030A0"/>
      <name val="Calibri"/>
      <family val="2"/>
    </font>
    <font>
      <i/>
      <sz val="9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44" fillId="0" borderId="0">
      <alignment horizontal="left" vertical="center" wrapText="1"/>
    </xf>
  </cellStyleXfs>
  <cellXfs count="266">
    <xf numFmtId="0" fontId="0" fillId="0" borderId="0" xfId="0"/>
    <xf numFmtId="0" fontId="6" fillId="0" borderId="0" xfId="4" applyFont="1"/>
    <xf numFmtId="0" fontId="7" fillId="0" borderId="0" xfId="4" applyFont="1" applyAlignment="1">
      <alignment horizontal="center"/>
    </xf>
    <xf numFmtId="0" fontId="6" fillId="0" borderId="0" xfId="4" applyFont="1" applyAlignment="1">
      <alignment wrapText="1"/>
    </xf>
    <xf numFmtId="9" fontId="6" fillId="0" borderId="0" xfId="3" applyFont="1"/>
    <xf numFmtId="17" fontId="8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164" fontId="9" fillId="0" borderId="0" xfId="4" applyNumberFormat="1" applyFont="1" applyAlignment="1">
      <alignment horizontal="left" vertical="top"/>
    </xf>
    <xf numFmtId="0" fontId="9" fillId="0" borderId="0" xfId="4" applyFont="1"/>
    <xf numFmtId="9" fontId="8" fillId="0" borderId="0" xfId="4" applyNumberFormat="1" applyFont="1" applyAlignment="1">
      <alignment horizontal="center" wrapText="1"/>
    </xf>
    <xf numFmtId="0" fontId="9" fillId="0" borderId="0" xfId="4" applyFont="1" applyAlignment="1">
      <alignment horizontal="left" wrapText="1"/>
    </xf>
    <xf numFmtId="0" fontId="6" fillId="0" borderId="1" xfId="4" applyFont="1" applyBorder="1"/>
    <xf numFmtId="165" fontId="6" fillId="0" borderId="2" xfId="4" applyNumberFormat="1" applyFont="1" applyBorder="1" applyAlignment="1">
      <alignment horizontal="center"/>
    </xf>
    <xf numFmtId="165" fontId="6" fillId="0" borderId="3" xfId="4" applyNumberFormat="1" applyFont="1" applyBorder="1" applyAlignment="1">
      <alignment horizontal="center"/>
    </xf>
    <xf numFmtId="165" fontId="6" fillId="0" borderId="0" xfId="4" applyNumberFormat="1" applyFont="1"/>
    <xf numFmtId="0" fontId="6" fillId="0" borderId="5" xfId="4" applyFont="1" applyBorder="1"/>
    <xf numFmtId="166" fontId="6" fillId="0" borderId="6" xfId="4" applyNumberFormat="1" applyFont="1" applyBorder="1" applyAlignment="1">
      <alignment horizontal="center"/>
    </xf>
    <xf numFmtId="0" fontId="6" fillId="0" borderId="2" xfId="4" applyFont="1" applyBorder="1"/>
    <xf numFmtId="0" fontId="6" fillId="0" borderId="9" xfId="4" applyFont="1" applyBorder="1"/>
    <xf numFmtId="166" fontId="6" fillId="0" borderId="0" xfId="4" applyNumberFormat="1" applyFont="1" applyAlignment="1">
      <alignment horizontal="center"/>
    </xf>
    <xf numFmtId="0" fontId="6" fillId="0" borderId="6" xfId="4" applyFont="1" applyBorder="1"/>
    <xf numFmtId="0" fontId="6" fillId="0" borderId="1" xfId="4" applyFont="1" applyBorder="1" applyAlignment="1">
      <alignment wrapText="1"/>
    </xf>
    <xf numFmtId="0" fontId="6" fillId="0" borderId="5" xfId="4" applyFont="1" applyBorder="1" applyAlignment="1">
      <alignment wrapText="1"/>
    </xf>
    <xf numFmtId="165" fontId="6" fillId="0" borderId="0" xfId="4" applyNumberFormat="1" applyFont="1" applyAlignment="1">
      <alignment horizontal="center"/>
    </xf>
    <xf numFmtId="0" fontId="6" fillId="0" borderId="0" xfId="4" applyFont="1" applyAlignment="1">
      <alignment horizontal="right" wrapText="1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right"/>
    </xf>
    <xf numFmtId="10" fontId="6" fillId="0" borderId="0" xfId="3" applyNumberFormat="1" applyFont="1" applyAlignment="1">
      <alignment horizontal="center"/>
    </xf>
    <xf numFmtId="9" fontId="6" fillId="0" borderId="0" xfId="3" applyFont="1" applyAlignment="1">
      <alignment horizontal="center"/>
    </xf>
    <xf numFmtId="166" fontId="6" fillId="0" borderId="0" xfId="4" applyNumberFormat="1" applyFont="1"/>
    <xf numFmtId="167" fontId="0" fillId="0" borderId="0" xfId="2" applyNumberFormat="1" applyFont="1"/>
    <xf numFmtId="9" fontId="0" fillId="0" borderId="0" xfId="3" applyFont="1"/>
    <xf numFmtId="0" fontId="13" fillId="0" borderId="9" xfId="6" applyFont="1" applyBorder="1"/>
    <xf numFmtId="0" fontId="14" fillId="0" borderId="0" xfId="6" applyFont="1" applyAlignment="1">
      <alignment horizontal="center"/>
    </xf>
    <xf numFmtId="2" fontId="13" fillId="0" borderId="0" xfId="6" applyNumberFormat="1" applyFont="1" applyAlignment="1">
      <alignment horizontal="center" vertical="center"/>
    </xf>
    <xf numFmtId="0" fontId="13" fillId="0" borderId="0" xfId="6" applyFont="1"/>
    <xf numFmtId="3" fontId="13" fillId="0" borderId="4" xfId="6" applyNumberFormat="1" applyFont="1" applyBorder="1" applyAlignment="1">
      <alignment horizontal="center"/>
    </xf>
    <xf numFmtId="0" fontId="15" fillId="0" borderId="9" xfId="6" applyFont="1" applyBorder="1"/>
    <xf numFmtId="0" fontId="4" fillId="0" borderId="0" xfId="6" applyFont="1" applyAlignment="1">
      <alignment horizontal="center" vertical="center"/>
    </xf>
    <xf numFmtId="0" fontId="4" fillId="0" borderId="0" xfId="6" applyFont="1"/>
    <xf numFmtId="0" fontId="15" fillId="0" borderId="0" xfId="6" applyFont="1"/>
    <xf numFmtId="0" fontId="15" fillId="0" borderId="11" xfId="6" applyFont="1" applyBorder="1"/>
    <xf numFmtId="0" fontId="13" fillId="0" borderId="15" xfId="6" applyFont="1" applyBorder="1"/>
    <xf numFmtId="0" fontId="13" fillId="0" borderId="16" xfId="6" applyFont="1" applyBorder="1"/>
    <xf numFmtId="0" fontId="13" fillId="0" borderId="16" xfId="6" applyFont="1" applyBorder="1" applyAlignment="1">
      <alignment horizontal="center"/>
    </xf>
    <xf numFmtId="0" fontId="13" fillId="0" borderId="17" xfId="6" applyFont="1" applyBorder="1" applyAlignment="1">
      <alignment horizontal="center"/>
    </xf>
    <xf numFmtId="42" fontId="16" fillId="0" borderId="0" xfId="6" applyNumberFormat="1" applyFont="1"/>
    <xf numFmtId="4" fontId="16" fillId="0" borderId="0" xfId="6" applyNumberFormat="1" applyFont="1"/>
    <xf numFmtId="42" fontId="16" fillId="0" borderId="11" xfId="6" applyNumberFormat="1" applyFont="1" applyBorder="1"/>
    <xf numFmtId="167" fontId="16" fillId="0" borderId="0" xfId="6" applyNumberFormat="1" applyFont="1"/>
    <xf numFmtId="2" fontId="16" fillId="0" borderId="0" xfId="6" applyNumberFormat="1" applyFont="1"/>
    <xf numFmtId="167" fontId="16" fillId="0" borderId="0" xfId="2" applyNumberFormat="1" applyFont="1"/>
    <xf numFmtId="0" fontId="14" fillId="0" borderId="19" xfId="6" applyFont="1" applyBorder="1"/>
    <xf numFmtId="0" fontId="14" fillId="0" borderId="20" xfId="6" applyFont="1" applyBorder="1"/>
    <xf numFmtId="4" fontId="14" fillId="0" borderId="20" xfId="6" applyNumberFormat="1" applyFont="1" applyBorder="1"/>
    <xf numFmtId="42" fontId="14" fillId="0" borderId="21" xfId="6" applyNumberFormat="1" applyFont="1" applyBorder="1"/>
    <xf numFmtId="44" fontId="0" fillId="0" borderId="0" xfId="0" applyNumberFormat="1"/>
    <xf numFmtId="0" fontId="14" fillId="0" borderId="9" xfId="6" applyFont="1" applyBorder="1"/>
    <xf numFmtId="0" fontId="16" fillId="0" borderId="0" xfId="6" applyFont="1"/>
    <xf numFmtId="0" fontId="14" fillId="0" borderId="0" xfId="6" applyFont="1" applyAlignment="1">
      <alignment horizontal="right"/>
    </xf>
    <xf numFmtId="0" fontId="16" fillId="0" borderId="11" xfId="6" applyFont="1" applyBorder="1"/>
    <xf numFmtId="0" fontId="16" fillId="0" borderId="9" xfId="6" applyFont="1" applyBorder="1"/>
    <xf numFmtId="10" fontId="16" fillId="0" borderId="0" xfId="6" applyNumberFormat="1" applyFont="1"/>
    <xf numFmtId="44" fontId="14" fillId="0" borderId="20" xfId="6" applyNumberFormat="1" applyFont="1" applyBorder="1"/>
    <xf numFmtId="167" fontId="3" fillId="0" borderId="0" xfId="2" applyNumberFormat="1" applyFont="1"/>
    <xf numFmtId="0" fontId="16" fillId="0" borderId="9" xfId="6" applyFont="1" applyBorder="1" applyAlignment="1">
      <alignment horizontal="left"/>
    </xf>
    <xf numFmtId="0" fontId="16" fillId="0" borderId="0" xfId="6" applyFont="1" applyAlignment="1">
      <alignment horizontal="left"/>
    </xf>
    <xf numFmtId="9" fontId="17" fillId="0" borderId="0" xfId="6" applyNumberFormat="1" applyFont="1"/>
    <xf numFmtId="167" fontId="16" fillId="0" borderId="11" xfId="6" applyNumberFormat="1" applyFont="1" applyBorder="1"/>
    <xf numFmtId="44" fontId="16" fillId="0" borderId="0" xfId="6" applyNumberFormat="1" applyFont="1"/>
    <xf numFmtId="0" fontId="16" fillId="0" borderId="0" xfId="6" applyFont="1" applyAlignment="1">
      <alignment horizontal="right"/>
    </xf>
    <xf numFmtId="0" fontId="13" fillId="0" borderId="19" xfId="6" applyFont="1" applyBorder="1"/>
    <xf numFmtId="0" fontId="13" fillId="0" borderId="20" xfId="6" applyFont="1" applyBorder="1"/>
    <xf numFmtId="42" fontId="13" fillId="0" borderId="21" xfId="6" applyNumberFormat="1" applyFont="1" applyBorder="1"/>
    <xf numFmtId="10" fontId="14" fillId="0" borderId="0" xfId="6" applyNumberFormat="1" applyFont="1"/>
    <xf numFmtId="42" fontId="13" fillId="0" borderId="11" xfId="6" applyNumberFormat="1" applyFont="1" applyBorder="1"/>
    <xf numFmtId="167" fontId="15" fillId="0" borderId="11" xfId="6" applyNumberFormat="1" applyFont="1" applyBorder="1"/>
    <xf numFmtId="0" fontId="13" fillId="0" borderId="22" xfId="6" applyFont="1" applyBorder="1"/>
    <xf numFmtId="0" fontId="15" fillId="0" borderId="23" xfId="6" applyFont="1" applyBorder="1"/>
    <xf numFmtId="42" fontId="13" fillId="0" borderId="24" xfId="6" applyNumberFormat="1" applyFont="1" applyBorder="1"/>
    <xf numFmtId="167" fontId="14" fillId="0" borderId="12" xfId="7" applyNumberFormat="1" applyFont="1" applyBorder="1"/>
    <xf numFmtId="167" fontId="14" fillId="4" borderId="14" xfId="7" applyNumberFormat="1" applyFont="1" applyFill="1" applyBorder="1"/>
    <xf numFmtId="10" fontId="0" fillId="0" borderId="0" xfId="3" applyNumberFormat="1" applyFont="1"/>
    <xf numFmtId="0" fontId="14" fillId="0" borderId="16" xfId="6" applyFont="1" applyBorder="1" applyAlignment="1">
      <alignment horizontal="center"/>
    </xf>
    <xf numFmtId="0" fontId="14" fillId="0" borderId="17" xfId="6" applyFont="1" applyBorder="1" applyAlignment="1">
      <alignment horizontal="center"/>
    </xf>
    <xf numFmtId="167" fontId="16" fillId="0" borderId="11" xfId="2" applyNumberFormat="1" applyFont="1" applyBorder="1"/>
    <xf numFmtId="0" fontId="0" fillId="0" borderId="5" xfId="0" applyBorder="1"/>
    <xf numFmtId="0" fontId="4" fillId="0" borderId="28" xfId="0" applyFont="1" applyBorder="1"/>
    <xf numFmtId="0" fontId="0" fillId="0" borderId="7" xfId="0" applyBorder="1"/>
    <xf numFmtId="167" fontId="4" fillId="4" borderId="29" xfId="0" applyNumberFormat="1" applyFont="1" applyFill="1" applyBorder="1"/>
    <xf numFmtId="167" fontId="0" fillId="0" borderId="0" xfId="0" applyNumberFormat="1"/>
    <xf numFmtId="42" fontId="15" fillId="0" borderId="11" xfId="6" applyNumberFormat="1" applyFont="1" applyBorder="1"/>
    <xf numFmtId="0" fontId="14" fillId="0" borderId="0" xfId="6" applyFont="1"/>
    <xf numFmtId="44" fontId="13" fillId="0" borderId="20" xfId="6" applyNumberFormat="1" applyFont="1" applyBorder="1"/>
    <xf numFmtId="9" fontId="16" fillId="0" borderId="0" xfId="3" applyFont="1"/>
    <xf numFmtId="44" fontId="17" fillId="0" borderId="0" xfId="2" applyFont="1"/>
    <xf numFmtId="0" fontId="22" fillId="0" borderId="0" xfId="6" applyFont="1" applyAlignment="1">
      <alignment horizontal="right"/>
    </xf>
    <xf numFmtId="167" fontId="14" fillId="0" borderId="0" xfId="6" applyNumberFormat="1" applyFont="1"/>
    <xf numFmtId="167" fontId="15" fillId="0" borderId="11" xfId="2" applyNumberFormat="1" applyFont="1" applyBorder="1"/>
    <xf numFmtId="0" fontId="15" fillId="0" borderId="0" xfId="6" applyFont="1" applyAlignment="1">
      <alignment horizontal="right"/>
    </xf>
    <xf numFmtId="0" fontId="4" fillId="0" borderId="19" xfId="0" applyFont="1" applyBorder="1"/>
    <xf numFmtId="0" fontId="13" fillId="0" borderId="6" xfId="6" applyFont="1" applyBorder="1"/>
    <xf numFmtId="10" fontId="23" fillId="0" borderId="6" xfId="6" applyNumberFormat="1" applyFont="1" applyBorder="1"/>
    <xf numFmtId="167" fontId="13" fillId="0" borderId="6" xfId="2" applyNumberFormat="1" applyFont="1" applyBorder="1"/>
    <xf numFmtId="167" fontId="13" fillId="4" borderId="8" xfId="7" applyNumberFormat="1" applyFont="1" applyFill="1" applyBorder="1"/>
    <xf numFmtId="0" fontId="27" fillId="0" borderId="0" xfId="0" applyFont="1"/>
    <xf numFmtId="0" fontId="28" fillId="0" borderId="0" xfId="0" applyFont="1"/>
    <xf numFmtId="14" fontId="29" fillId="0" borderId="0" xfId="0" applyNumberFormat="1" applyFont="1" applyAlignment="1">
      <alignment horizontal="left"/>
    </xf>
    <xf numFmtId="0" fontId="27" fillId="0" borderId="0" xfId="0" applyFont="1" applyAlignment="1">
      <alignment horizontal="center"/>
    </xf>
    <xf numFmtId="0" fontId="17" fillId="0" borderId="1" xfId="0" applyFont="1" applyBorder="1"/>
    <xf numFmtId="0" fontId="30" fillId="5" borderId="12" xfId="0" applyFont="1" applyFill="1" applyBorder="1" applyAlignment="1">
      <alignment horizontal="center"/>
    </xf>
    <xf numFmtId="0" fontId="30" fillId="5" borderId="13" xfId="0" applyFont="1" applyFill="1" applyBorder="1" applyAlignment="1">
      <alignment horizontal="center" wrapText="1"/>
    </xf>
    <xf numFmtId="0" fontId="17" fillId="0" borderId="9" xfId="0" applyFont="1" applyBorder="1" applyAlignment="1">
      <alignment horizontal="right"/>
    </xf>
    <xf numFmtId="166" fontId="17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0" applyNumberFormat="1"/>
    <xf numFmtId="0" fontId="17" fillId="0" borderId="0" xfId="0" applyFont="1"/>
    <xf numFmtId="0" fontId="17" fillId="0" borderId="11" xfId="0" applyFont="1" applyBorder="1"/>
    <xf numFmtId="37" fontId="1" fillId="0" borderId="0" xfId="1" applyNumberFormat="1" applyAlignment="1">
      <alignment horizontal="center"/>
    </xf>
    <xf numFmtId="10" fontId="17" fillId="0" borderId="0" xfId="0" applyNumberFormat="1" applyFont="1"/>
    <xf numFmtId="10" fontId="17" fillId="0" borderId="11" xfId="0" applyNumberFormat="1" applyFont="1" applyBorder="1"/>
    <xf numFmtId="0" fontId="17" fillId="0" borderId="15" xfId="0" applyFont="1" applyBorder="1" applyAlignment="1">
      <alignment horizontal="right"/>
    </xf>
    <xf numFmtId="165" fontId="17" fillId="0" borderId="16" xfId="0" applyNumberFormat="1" applyFont="1" applyBorder="1" applyAlignment="1">
      <alignment horizontal="center"/>
    </xf>
    <xf numFmtId="165" fontId="17" fillId="0" borderId="6" xfId="0" applyNumberFormat="1" applyFont="1" applyBorder="1" applyAlignment="1">
      <alignment horizontal="center"/>
    </xf>
    <xf numFmtId="10" fontId="17" fillId="0" borderId="16" xfId="0" applyNumberFormat="1" applyFont="1" applyBorder="1"/>
    <xf numFmtId="10" fontId="17" fillId="0" borderId="17" xfId="0" applyNumberFormat="1" applyFont="1" applyBorder="1"/>
    <xf numFmtId="0" fontId="31" fillId="0" borderId="9" xfId="0" applyFont="1" applyBorder="1" applyAlignment="1">
      <alignment horizontal="right"/>
    </xf>
    <xf numFmtId="5" fontId="32" fillId="0" borderId="0" xfId="8" applyNumberFormat="1" applyFont="1" applyAlignment="1">
      <alignment horizontal="center"/>
    </xf>
    <xf numFmtId="5" fontId="32" fillId="0" borderId="11" xfId="8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169" fontId="1" fillId="0" borderId="0" xfId="9" applyNumberFormat="1" applyFont="1"/>
    <xf numFmtId="170" fontId="0" fillId="0" borderId="0" xfId="0" applyNumberFormat="1" applyAlignment="1">
      <alignment wrapText="1"/>
    </xf>
    <xf numFmtId="170" fontId="0" fillId="0" borderId="0" xfId="0" applyNumberFormat="1"/>
    <xf numFmtId="170" fontId="0" fillId="0" borderId="11" xfId="0" applyNumberFormat="1" applyBorder="1"/>
    <xf numFmtId="171" fontId="0" fillId="0" borderId="0" xfId="0" applyNumberFormat="1"/>
    <xf numFmtId="0" fontId="30" fillId="0" borderId="12" xfId="0" applyFont="1" applyBorder="1" applyAlignment="1">
      <alignment horizontal="right"/>
    </xf>
    <xf numFmtId="7" fontId="4" fillId="4" borderId="13" xfId="9" applyNumberFormat="1" applyFont="1" applyFill="1" applyBorder="1" applyAlignment="1">
      <alignment horizontal="center"/>
    </xf>
    <xf numFmtId="170" fontId="0" fillId="0" borderId="13" xfId="0" applyNumberFormat="1" applyBorder="1"/>
    <xf numFmtId="170" fontId="0" fillId="0" borderId="14" xfId="0" applyNumberFormat="1" applyBorder="1"/>
    <xf numFmtId="0" fontId="30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34" fillId="6" borderId="1" xfId="10" applyFont="1" applyFill="1" applyBorder="1"/>
    <xf numFmtId="0" fontId="34" fillId="6" borderId="2" xfId="10" applyFont="1" applyFill="1" applyBorder="1"/>
    <xf numFmtId="0" fontId="34" fillId="6" borderId="2" xfId="10" applyFont="1" applyFill="1" applyBorder="1" applyAlignment="1">
      <alignment horizontal="center"/>
    </xf>
    <xf numFmtId="168" fontId="34" fillId="6" borderId="4" xfId="10" applyNumberFormat="1" applyFont="1" applyFill="1" applyBorder="1" applyAlignment="1">
      <alignment horizontal="center"/>
    </xf>
    <xf numFmtId="168" fontId="34" fillId="0" borderId="0" xfId="10" applyNumberFormat="1" applyFont="1" applyAlignment="1">
      <alignment horizontal="center"/>
    </xf>
    <xf numFmtId="0" fontId="35" fillId="6" borderId="9" xfId="10" applyFont="1" applyFill="1" applyBorder="1"/>
    <xf numFmtId="0" fontId="35" fillId="6" borderId="0" xfId="10" applyFont="1" applyFill="1" applyAlignment="1">
      <alignment horizontal="right"/>
    </xf>
    <xf numFmtId="0" fontId="35" fillId="6" borderId="0" xfId="10" applyFont="1" applyFill="1" applyAlignment="1">
      <alignment horizontal="center"/>
    </xf>
    <xf numFmtId="0" fontId="35" fillId="6" borderId="11" xfId="10" applyFont="1" applyFill="1" applyBorder="1" applyAlignment="1">
      <alignment horizontal="center"/>
    </xf>
    <xf numFmtId="0" fontId="35" fillId="0" borderId="0" xfId="10" applyFont="1" applyAlignment="1">
      <alignment horizontal="center"/>
    </xf>
    <xf numFmtId="0" fontId="36" fillId="0" borderId="0" xfId="0" applyFont="1"/>
    <xf numFmtId="0" fontId="35" fillId="6" borderId="15" xfId="10" applyFont="1" applyFill="1" applyBorder="1"/>
    <xf numFmtId="0" fontId="35" fillId="6" borderId="16" xfId="10" applyFont="1" applyFill="1" applyBorder="1" applyAlignment="1">
      <alignment horizontal="right"/>
    </xf>
    <xf numFmtId="1" fontId="35" fillId="6" borderId="16" xfId="10" applyNumberFormat="1" applyFont="1" applyFill="1" applyBorder="1" applyAlignment="1">
      <alignment horizontal="center"/>
    </xf>
    <xf numFmtId="1" fontId="35" fillId="6" borderId="17" xfId="10" applyNumberFormat="1" applyFont="1" applyFill="1" applyBorder="1" applyAlignment="1">
      <alignment horizontal="center"/>
    </xf>
    <xf numFmtId="1" fontId="35" fillId="0" borderId="0" xfId="10" applyNumberFormat="1" applyFont="1" applyAlignment="1">
      <alignment horizontal="center"/>
    </xf>
    <xf numFmtId="0" fontId="35" fillId="6" borderId="15" xfId="10" applyFont="1" applyFill="1" applyBorder="1" applyAlignment="1">
      <alignment horizontal="left"/>
    </xf>
    <xf numFmtId="0" fontId="37" fillId="6" borderId="16" xfId="10" applyFont="1" applyFill="1" applyBorder="1" applyAlignment="1">
      <alignment horizontal="right"/>
    </xf>
    <xf numFmtId="0" fontId="35" fillId="6" borderId="17" xfId="10" applyFont="1" applyFill="1" applyBorder="1" applyAlignment="1">
      <alignment horizontal="center"/>
    </xf>
    <xf numFmtId="0" fontId="35" fillId="6" borderId="0" xfId="10" applyFont="1" applyFill="1"/>
    <xf numFmtId="1" fontId="35" fillId="6" borderId="11" xfId="10" applyNumberFormat="1" applyFont="1" applyFill="1" applyBorder="1" applyAlignment="1">
      <alignment horizontal="center"/>
    </xf>
    <xf numFmtId="0" fontId="35" fillId="6" borderId="5" xfId="10" applyFont="1" applyFill="1" applyBorder="1"/>
    <xf numFmtId="0" fontId="35" fillId="6" borderId="6" xfId="10" applyFont="1" applyFill="1" applyBorder="1"/>
    <xf numFmtId="0" fontId="35" fillId="6" borderId="6" xfId="10" applyFont="1" applyFill="1" applyBorder="1" applyAlignment="1">
      <alignment horizontal="right"/>
    </xf>
    <xf numFmtId="1" fontId="35" fillId="6" borderId="8" xfId="10" applyNumberFormat="1" applyFont="1" applyFill="1" applyBorder="1" applyAlignment="1">
      <alignment horizontal="center"/>
    </xf>
    <xf numFmtId="0" fontId="35" fillId="6" borderId="8" xfId="1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10" fillId="0" borderId="0" xfId="11"/>
    <xf numFmtId="0" fontId="39" fillId="7" borderId="0" xfId="11" applyFont="1" applyFill="1"/>
    <xf numFmtId="0" fontId="41" fillId="7" borderId="11" xfId="11" applyFont="1" applyFill="1" applyBorder="1"/>
    <xf numFmtId="0" fontId="42" fillId="7" borderId="6" xfId="11" applyFont="1" applyFill="1" applyBorder="1"/>
    <xf numFmtId="0" fontId="41" fillId="7" borderId="8" xfId="11" applyFont="1" applyFill="1" applyBorder="1"/>
    <xf numFmtId="0" fontId="41" fillId="0" borderId="0" xfId="11" applyFont="1"/>
    <xf numFmtId="0" fontId="43" fillId="8" borderId="0" xfId="12" applyFont="1" applyFill="1"/>
    <xf numFmtId="0" fontId="43" fillId="9" borderId="0" xfId="12" applyFont="1" applyFill="1"/>
    <xf numFmtId="0" fontId="43" fillId="10" borderId="0" xfId="12" applyFont="1" applyFill="1"/>
    <xf numFmtId="0" fontId="43" fillId="11" borderId="0" xfId="11" applyFont="1" applyFill="1" applyAlignment="1">
      <alignment horizontal="center"/>
    </xf>
    <xf numFmtId="0" fontId="43" fillId="12" borderId="0" xfId="11" applyFont="1" applyFill="1" applyAlignment="1">
      <alignment horizontal="center"/>
    </xf>
    <xf numFmtId="14" fontId="41" fillId="0" borderId="0" xfId="11" applyNumberFormat="1" applyFont="1"/>
    <xf numFmtId="170" fontId="10" fillId="0" borderId="0" xfId="11" applyNumberFormat="1"/>
    <xf numFmtId="2" fontId="10" fillId="0" borderId="0" xfId="11" applyNumberFormat="1"/>
    <xf numFmtId="0" fontId="41" fillId="0" borderId="0" xfId="13" applyFont="1" applyAlignment="1"/>
    <xf numFmtId="0" fontId="44" fillId="0" borderId="0" xfId="13" applyAlignment="1"/>
    <xf numFmtId="0" fontId="45" fillId="0" borderId="0" xfId="13" applyFont="1" applyAlignment="1"/>
    <xf numFmtId="0" fontId="46" fillId="0" borderId="0" xfId="13" applyFont="1" applyAlignment="1"/>
    <xf numFmtId="0" fontId="44" fillId="0" borderId="30" xfId="13" applyBorder="1" applyAlignment="1"/>
    <xf numFmtId="0" fontId="44" fillId="0" borderId="10" xfId="13" applyBorder="1" applyAlignment="1"/>
    <xf numFmtId="0" fontId="44" fillId="0" borderId="31" xfId="13" applyBorder="1" applyAlignment="1"/>
    <xf numFmtId="0" fontId="44" fillId="0" borderId="32" xfId="13" applyBorder="1" applyAlignment="1"/>
    <xf numFmtId="0" fontId="44" fillId="0" borderId="0" xfId="13" applyAlignment="1">
      <alignment horizontal="right"/>
    </xf>
    <xf numFmtId="0" fontId="41" fillId="0" borderId="0" xfId="13" applyFont="1" applyAlignment="1">
      <alignment horizontal="center"/>
    </xf>
    <xf numFmtId="0" fontId="44" fillId="0" borderId="33" xfId="13" applyBorder="1" applyAlignment="1"/>
    <xf numFmtId="14" fontId="41" fillId="0" borderId="0" xfId="11" applyNumberFormat="1" applyFont="1" applyAlignment="1">
      <alignment horizontal="center"/>
    </xf>
    <xf numFmtId="0" fontId="47" fillId="0" borderId="33" xfId="13" applyFont="1" applyBorder="1" applyAlignment="1">
      <alignment horizontal="center"/>
    </xf>
    <xf numFmtId="173" fontId="10" fillId="0" borderId="0" xfId="11" applyNumberFormat="1"/>
    <xf numFmtId="170" fontId="10" fillId="0" borderId="34" xfId="11" applyNumberFormat="1" applyBorder="1"/>
    <xf numFmtId="170" fontId="44" fillId="0" borderId="33" xfId="13" applyNumberFormat="1" applyBorder="1" applyAlignment="1">
      <alignment horizontal="center"/>
    </xf>
    <xf numFmtId="0" fontId="44" fillId="0" borderId="33" xfId="13" applyBorder="1" applyAlignment="1">
      <alignment horizontal="center"/>
    </xf>
    <xf numFmtId="0" fontId="44" fillId="0" borderId="32" xfId="13" applyBorder="1" applyAlignment="1">
      <alignment horizontal="right"/>
    </xf>
    <xf numFmtId="0" fontId="48" fillId="0" borderId="0" xfId="13" applyFont="1" applyAlignment="1">
      <alignment horizontal="right"/>
    </xf>
    <xf numFmtId="0" fontId="41" fillId="4" borderId="0" xfId="13" applyFont="1" applyFill="1" applyAlignment="1">
      <alignment horizontal="right"/>
    </xf>
    <xf numFmtId="10" fontId="41" fillId="4" borderId="33" xfId="5" applyNumberFormat="1" applyFont="1" applyFill="1" applyBorder="1" applyAlignment="1">
      <alignment horizontal="center"/>
    </xf>
    <xf numFmtId="0" fontId="44" fillId="0" borderId="35" xfId="13" applyBorder="1" applyAlignment="1"/>
    <xf numFmtId="0" fontId="44" fillId="0" borderId="16" xfId="13" applyBorder="1" applyAlignment="1"/>
    <xf numFmtId="0" fontId="44" fillId="0" borderId="36" xfId="13" applyBorder="1" applyAlignment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6" fillId="0" borderId="0" xfId="4" applyFont="1" applyAlignment="1">
      <alignment horizontal="left" vertical="top" wrapText="1"/>
    </xf>
    <xf numFmtId="0" fontId="6" fillId="0" borderId="4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6" fillId="0" borderId="2" xfId="4" applyFont="1" applyBorder="1" applyAlignment="1">
      <alignment vertical="top" wrapText="1"/>
    </xf>
    <xf numFmtId="0" fontId="6" fillId="0" borderId="6" xfId="4" applyFont="1" applyBorder="1" applyAlignment="1">
      <alignment vertical="top" wrapText="1"/>
    </xf>
    <xf numFmtId="49" fontId="6" fillId="0" borderId="4" xfId="4" applyNumberFormat="1" applyFont="1" applyBorder="1" applyAlignment="1">
      <alignment horizontal="left" vertical="center" wrapText="1"/>
    </xf>
    <xf numFmtId="49" fontId="6" fillId="0" borderId="8" xfId="4" applyNumberFormat="1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2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19" fillId="0" borderId="9" xfId="6" applyFont="1" applyBorder="1" applyAlignment="1">
      <alignment horizontal="left"/>
    </xf>
    <xf numFmtId="0" fontId="19" fillId="0" borderId="0" xfId="6" applyFont="1" applyAlignment="1">
      <alignment horizontal="left"/>
    </xf>
    <xf numFmtId="0" fontId="18" fillId="0" borderId="9" xfId="6" applyFont="1" applyBorder="1" applyAlignment="1">
      <alignment horizontal="left"/>
    </xf>
    <xf numFmtId="0" fontId="18" fillId="0" borderId="0" xfId="6" applyFont="1" applyAlignment="1">
      <alignment horizontal="left"/>
    </xf>
    <xf numFmtId="0" fontId="15" fillId="0" borderId="9" xfId="6" applyFont="1" applyBorder="1" applyAlignment="1">
      <alignment horizontal="left"/>
    </xf>
    <xf numFmtId="0" fontId="15" fillId="0" borderId="0" xfId="6" applyFont="1" applyAlignment="1">
      <alignment horizontal="left"/>
    </xf>
    <xf numFmtId="0" fontId="12" fillId="3" borderId="12" xfId="6" applyFont="1" applyFill="1" applyBorder="1" applyAlignment="1">
      <alignment horizontal="center" vertical="center"/>
    </xf>
    <xf numFmtId="0" fontId="12" fillId="3" borderId="13" xfId="6" applyFont="1" applyFill="1" applyBorder="1" applyAlignment="1">
      <alignment horizontal="center" vertical="center"/>
    </xf>
    <xf numFmtId="0" fontId="12" fillId="3" borderId="14" xfId="6" applyFont="1" applyFill="1" applyBorder="1" applyAlignment="1">
      <alignment horizontal="center" vertical="center"/>
    </xf>
    <xf numFmtId="0" fontId="13" fillId="0" borderId="18" xfId="6" applyFont="1" applyBorder="1" applyAlignment="1">
      <alignment horizontal="left"/>
    </xf>
    <xf numFmtId="0" fontId="13" fillId="0" borderId="10" xfId="6" applyFont="1" applyBorder="1" applyAlignment="1">
      <alignment horizontal="left"/>
    </xf>
    <xf numFmtId="0" fontId="16" fillId="0" borderId="9" xfId="6" applyFont="1" applyBorder="1" applyAlignment="1">
      <alignment horizontal="left"/>
    </xf>
    <xf numFmtId="0" fontId="16" fillId="0" borderId="0" xfId="6" applyFont="1" applyAlignment="1">
      <alignment horizontal="left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168" fontId="14" fillId="0" borderId="9" xfId="6" applyNumberFormat="1" applyFont="1" applyBorder="1" applyAlignment="1">
      <alignment horizontal="left"/>
    </xf>
    <xf numFmtId="168" fontId="14" fillId="0" borderId="0" xfId="6" applyNumberFormat="1" applyFont="1" applyAlignment="1">
      <alignment horizontal="left"/>
    </xf>
    <xf numFmtId="0" fontId="21" fillId="0" borderId="9" xfId="6" applyFont="1" applyBorder="1" applyAlignment="1">
      <alignment horizontal="left"/>
    </xf>
    <xf numFmtId="0" fontId="21" fillId="0" borderId="0" xfId="6" applyFont="1" applyAlignment="1">
      <alignment horizontal="left"/>
    </xf>
    <xf numFmtId="0" fontId="14" fillId="0" borderId="9" xfId="6" applyFont="1" applyBorder="1" applyAlignment="1">
      <alignment horizontal="left"/>
    </xf>
    <xf numFmtId="0" fontId="14" fillId="0" borderId="0" xfId="6" applyFont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15" xfId="6" applyFont="1" applyBorder="1" applyAlignment="1">
      <alignment horizontal="left"/>
    </xf>
    <xf numFmtId="0" fontId="14" fillId="0" borderId="16" xfId="6" applyFont="1" applyBorder="1" applyAlignment="1">
      <alignment horizontal="left"/>
    </xf>
    <xf numFmtId="10" fontId="5" fillId="0" borderId="0" xfId="0" applyNumberFormat="1" applyFont="1" applyAlignment="1">
      <alignment horizontal="left"/>
    </xf>
    <xf numFmtId="10" fontId="5" fillId="0" borderId="11" xfId="0" applyNumberFormat="1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0" fillId="5" borderId="13" xfId="0" applyFont="1" applyFill="1" applyBorder="1" applyAlignment="1">
      <alignment horizontal="center"/>
    </xf>
    <xf numFmtId="0" fontId="17" fillId="5" borderId="14" xfId="0" applyFont="1" applyFill="1" applyBorder="1"/>
    <xf numFmtId="0" fontId="17" fillId="0" borderId="0" xfId="0" applyFont="1"/>
    <xf numFmtId="0" fontId="17" fillId="0" borderId="11" xfId="0" applyFont="1" applyBorder="1"/>
    <xf numFmtId="0" fontId="17" fillId="0" borderId="0" xfId="0" applyFont="1" applyAlignment="1">
      <alignment horizontal="center"/>
    </xf>
    <xf numFmtId="0" fontId="17" fillId="0" borderId="11" xfId="0" applyFont="1" applyBorder="1" applyAlignment="1">
      <alignment horizontal="center"/>
    </xf>
    <xf numFmtId="0" fontId="38" fillId="7" borderId="2" xfId="11" applyFont="1" applyFill="1" applyBorder="1" applyAlignment="1">
      <alignment horizontal="left"/>
    </xf>
    <xf numFmtId="0" fontId="38" fillId="7" borderId="4" xfId="11" applyFont="1" applyFill="1" applyBorder="1" applyAlignment="1">
      <alignment horizontal="left"/>
    </xf>
    <xf numFmtId="0" fontId="44" fillId="0" borderId="32" xfId="13" applyBorder="1" applyAlignment="1">
      <alignment horizontal="right"/>
    </xf>
    <xf numFmtId="0" fontId="44" fillId="0" borderId="0" xfId="13" applyAlignment="1">
      <alignment horizontal="right"/>
    </xf>
  </cellXfs>
  <cellStyles count="14">
    <cellStyle name="Comma" xfId="1" builtinId="3"/>
    <cellStyle name="Currency" xfId="2" builtinId="4"/>
    <cellStyle name="Currency 2 2 2" xfId="8" xr:uid="{294E3DAC-69FB-4418-A595-590B88D37411}"/>
    <cellStyle name="Currency 2 4 2" xfId="9" xr:uid="{8F3104AB-0ADA-4DAB-8414-9BEF279FF429}"/>
    <cellStyle name="Currency 4 2" xfId="7" xr:uid="{67C6F64A-F4D9-450A-B978-78FC6874BD09}"/>
    <cellStyle name="Normal" xfId="0" builtinId="0"/>
    <cellStyle name="Normal 10 3 3" xfId="11" xr:uid="{B44DC40B-0872-4281-AC18-C40FAB3C1717}"/>
    <cellStyle name="Normal 2 2" xfId="6" xr:uid="{934ABD2A-F696-4BED-B785-D1C30F875BAD}"/>
    <cellStyle name="Normal 4 13" xfId="13" xr:uid="{090A829E-2532-460B-BBBE-A76E95B3DBA8}"/>
    <cellStyle name="Normal 5 3" xfId="4" xr:uid="{B0ED5D57-D723-4199-8CD8-1C7C22A02D0F}"/>
    <cellStyle name="Normal 6 2 9" xfId="12" xr:uid="{C9AF2CB8-92F5-4CEF-9856-020B470ACF95}"/>
    <cellStyle name="Normal 8 2" xfId="10" xr:uid="{C57337E7-081C-40E1-90F3-E2E62510665C}"/>
    <cellStyle name="Percent" xfId="3" builtinId="5"/>
    <cellStyle name="Percent 2 2" xfId="5" xr:uid="{581639C1-6861-43E8-84C3-F1BB929AB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ve%20Services-POS%20Policy%20Office\Rate%20Setting\Rate%20Projects\Family%20Stab-CMR%20414\2022%20&amp;%202023%20reviews\FRCs%20July%202023\3.%20Signoff\Website\101%20CMR%20414%20FOIA%20wi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a-fs01\WORKGROUPS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\X\Data%20&amp;%20Reporting%20Tools\STARR%20Utilization\STARR%20Utilization%20Tool%20FY10%20Ju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M2021 BLS  SALARY CHART"/>
      <sheetName val="FY22 Models  (2)"/>
      <sheetName val="FY22 Models "/>
      <sheetName val="FY21 UFR FRCM &amp; FRCF"/>
      <sheetName val="Per Diem Rates "/>
      <sheetName val="CAF Fall 2020"/>
      <sheetName val="CAF Fall 2022"/>
      <sheetName val="CPIMA"/>
    </sheetNames>
    <sheetDataSet>
      <sheetData sheetId="0" refreshError="1"/>
      <sheetData sheetId="1"/>
      <sheetData sheetId="2"/>
      <sheetData sheetId="3">
        <row r="26">
          <cell r="C26">
            <v>1.9959404600811814E-2</v>
          </cell>
        </row>
      </sheetData>
      <sheetData sheetId="4">
        <row r="40">
          <cell r="E40">
            <v>20.223629585714548</v>
          </cell>
        </row>
      </sheetData>
      <sheetData sheetId="5"/>
      <sheetData sheetId="6">
        <row r="24">
          <cell r="BY24">
            <v>1.9959404600811814E-2</v>
          </cell>
        </row>
      </sheetData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DD57-98EB-4A46-B820-E192AEF54CBD}">
  <sheetPr>
    <pageSetUpPr fitToPage="1"/>
  </sheetPr>
  <dimension ref="B1:F45"/>
  <sheetViews>
    <sheetView showGridLines="0" zoomScale="60" zoomScaleNormal="60" workbookViewId="0">
      <selection activeCell="P12" sqref="P12"/>
    </sheetView>
  </sheetViews>
  <sheetFormatPr defaultRowHeight="26.25" x14ac:dyDescent="0.4"/>
  <cols>
    <col min="1" max="1" width="5.5703125" style="1" customWidth="1"/>
    <col min="2" max="2" width="58" style="1" customWidth="1"/>
    <col min="3" max="3" width="24.140625" style="1" customWidth="1"/>
    <col min="4" max="4" width="69.140625" style="1" customWidth="1"/>
    <col min="5" max="5" width="69.140625" style="3" customWidth="1"/>
    <col min="6" max="6" width="44" style="3" customWidth="1"/>
    <col min="7" max="246" width="8.7109375" style="1"/>
    <col min="247" max="247" width="5.5703125" style="1" customWidth="1"/>
    <col min="248" max="248" width="58" style="1" customWidth="1"/>
    <col min="249" max="249" width="24.140625" style="1" customWidth="1"/>
    <col min="250" max="251" width="0" style="1" hidden="1" customWidth="1"/>
    <col min="252" max="252" width="61.42578125" style="1" customWidth="1"/>
    <col min="253" max="253" width="62.140625" style="1" customWidth="1"/>
    <col min="254" max="257" width="0" style="1" hidden="1" customWidth="1"/>
    <col min="258" max="502" width="8.7109375" style="1"/>
    <col min="503" max="503" width="5.5703125" style="1" customWidth="1"/>
    <col min="504" max="504" width="58" style="1" customWidth="1"/>
    <col min="505" max="505" width="24.140625" style="1" customWidth="1"/>
    <col min="506" max="507" width="0" style="1" hidden="1" customWidth="1"/>
    <col min="508" max="508" width="61.42578125" style="1" customWidth="1"/>
    <col min="509" max="509" width="62.140625" style="1" customWidth="1"/>
    <col min="510" max="513" width="0" style="1" hidden="1" customWidth="1"/>
    <col min="514" max="758" width="8.7109375" style="1"/>
    <col min="759" max="759" width="5.5703125" style="1" customWidth="1"/>
    <col min="760" max="760" width="58" style="1" customWidth="1"/>
    <col min="761" max="761" width="24.140625" style="1" customWidth="1"/>
    <col min="762" max="763" width="0" style="1" hidden="1" customWidth="1"/>
    <col min="764" max="764" width="61.42578125" style="1" customWidth="1"/>
    <col min="765" max="765" width="62.140625" style="1" customWidth="1"/>
    <col min="766" max="769" width="0" style="1" hidden="1" customWidth="1"/>
    <col min="770" max="1014" width="8.7109375" style="1"/>
    <col min="1015" max="1015" width="5.5703125" style="1" customWidth="1"/>
    <col min="1016" max="1016" width="58" style="1" customWidth="1"/>
    <col min="1017" max="1017" width="24.140625" style="1" customWidth="1"/>
    <col min="1018" max="1019" width="0" style="1" hidden="1" customWidth="1"/>
    <col min="1020" max="1020" width="61.42578125" style="1" customWidth="1"/>
    <col min="1021" max="1021" width="62.140625" style="1" customWidth="1"/>
    <col min="1022" max="1025" width="0" style="1" hidden="1" customWidth="1"/>
    <col min="1026" max="1270" width="8.7109375" style="1"/>
    <col min="1271" max="1271" width="5.5703125" style="1" customWidth="1"/>
    <col min="1272" max="1272" width="58" style="1" customWidth="1"/>
    <col min="1273" max="1273" width="24.140625" style="1" customWidth="1"/>
    <col min="1274" max="1275" width="0" style="1" hidden="1" customWidth="1"/>
    <col min="1276" max="1276" width="61.42578125" style="1" customWidth="1"/>
    <col min="1277" max="1277" width="62.140625" style="1" customWidth="1"/>
    <col min="1278" max="1281" width="0" style="1" hidden="1" customWidth="1"/>
    <col min="1282" max="1526" width="8.7109375" style="1"/>
    <col min="1527" max="1527" width="5.5703125" style="1" customWidth="1"/>
    <col min="1528" max="1528" width="58" style="1" customWidth="1"/>
    <col min="1529" max="1529" width="24.140625" style="1" customWidth="1"/>
    <col min="1530" max="1531" width="0" style="1" hidden="1" customWidth="1"/>
    <col min="1532" max="1532" width="61.42578125" style="1" customWidth="1"/>
    <col min="1533" max="1533" width="62.140625" style="1" customWidth="1"/>
    <col min="1534" max="1537" width="0" style="1" hidden="1" customWidth="1"/>
    <col min="1538" max="1782" width="8.7109375" style="1"/>
    <col min="1783" max="1783" width="5.5703125" style="1" customWidth="1"/>
    <col min="1784" max="1784" width="58" style="1" customWidth="1"/>
    <col min="1785" max="1785" width="24.140625" style="1" customWidth="1"/>
    <col min="1786" max="1787" width="0" style="1" hidden="1" customWidth="1"/>
    <col min="1788" max="1788" width="61.42578125" style="1" customWidth="1"/>
    <col min="1789" max="1789" width="62.140625" style="1" customWidth="1"/>
    <col min="1790" max="1793" width="0" style="1" hidden="1" customWidth="1"/>
    <col min="1794" max="2038" width="8.7109375" style="1"/>
    <col min="2039" max="2039" width="5.5703125" style="1" customWidth="1"/>
    <col min="2040" max="2040" width="58" style="1" customWidth="1"/>
    <col min="2041" max="2041" width="24.140625" style="1" customWidth="1"/>
    <col min="2042" max="2043" width="0" style="1" hidden="1" customWidth="1"/>
    <col min="2044" max="2044" width="61.42578125" style="1" customWidth="1"/>
    <col min="2045" max="2045" width="62.140625" style="1" customWidth="1"/>
    <col min="2046" max="2049" width="0" style="1" hidden="1" customWidth="1"/>
    <col min="2050" max="2294" width="8.7109375" style="1"/>
    <col min="2295" max="2295" width="5.5703125" style="1" customWidth="1"/>
    <col min="2296" max="2296" width="58" style="1" customWidth="1"/>
    <col min="2297" max="2297" width="24.140625" style="1" customWidth="1"/>
    <col min="2298" max="2299" width="0" style="1" hidden="1" customWidth="1"/>
    <col min="2300" max="2300" width="61.42578125" style="1" customWidth="1"/>
    <col min="2301" max="2301" width="62.140625" style="1" customWidth="1"/>
    <col min="2302" max="2305" width="0" style="1" hidden="1" customWidth="1"/>
    <col min="2306" max="2550" width="8.7109375" style="1"/>
    <col min="2551" max="2551" width="5.5703125" style="1" customWidth="1"/>
    <col min="2552" max="2552" width="58" style="1" customWidth="1"/>
    <col min="2553" max="2553" width="24.140625" style="1" customWidth="1"/>
    <col min="2554" max="2555" width="0" style="1" hidden="1" customWidth="1"/>
    <col min="2556" max="2556" width="61.42578125" style="1" customWidth="1"/>
    <col min="2557" max="2557" width="62.140625" style="1" customWidth="1"/>
    <col min="2558" max="2561" width="0" style="1" hidden="1" customWidth="1"/>
    <col min="2562" max="2806" width="8.7109375" style="1"/>
    <col min="2807" max="2807" width="5.5703125" style="1" customWidth="1"/>
    <col min="2808" max="2808" width="58" style="1" customWidth="1"/>
    <col min="2809" max="2809" width="24.140625" style="1" customWidth="1"/>
    <col min="2810" max="2811" width="0" style="1" hidden="1" customWidth="1"/>
    <col min="2812" max="2812" width="61.42578125" style="1" customWidth="1"/>
    <col min="2813" max="2813" width="62.140625" style="1" customWidth="1"/>
    <col min="2814" max="2817" width="0" style="1" hidden="1" customWidth="1"/>
    <col min="2818" max="3062" width="8.7109375" style="1"/>
    <col min="3063" max="3063" width="5.5703125" style="1" customWidth="1"/>
    <col min="3064" max="3064" width="58" style="1" customWidth="1"/>
    <col min="3065" max="3065" width="24.140625" style="1" customWidth="1"/>
    <col min="3066" max="3067" width="0" style="1" hidden="1" customWidth="1"/>
    <col min="3068" max="3068" width="61.42578125" style="1" customWidth="1"/>
    <col min="3069" max="3069" width="62.140625" style="1" customWidth="1"/>
    <col min="3070" max="3073" width="0" style="1" hidden="1" customWidth="1"/>
    <col min="3074" max="3318" width="8.7109375" style="1"/>
    <col min="3319" max="3319" width="5.5703125" style="1" customWidth="1"/>
    <col min="3320" max="3320" width="58" style="1" customWidth="1"/>
    <col min="3321" max="3321" width="24.140625" style="1" customWidth="1"/>
    <col min="3322" max="3323" width="0" style="1" hidden="1" customWidth="1"/>
    <col min="3324" max="3324" width="61.42578125" style="1" customWidth="1"/>
    <col min="3325" max="3325" width="62.140625" style="1" customWidth="1"/>
    <col min="3326" max="3329" width="0" style="1" hidden="1" customWidth="1"/>
    <col min="3330" max="3574" width="8.7109375" style="1"/>
    <col min="3575" max="3575" width="5.5703125" style="1" customWidth="1"/>
    <col min="3576" max="3576" width="58" style="1" customWidth="1"/>
    <col min="3577" max="3577" width="24.140625" style="1" customWidth="1"/>
    <col min="3578" max="3579" width="0" style="1" hidden="1" customWidth="1"/>
    <col min="3580" max="3580" width="61.42578125" style="1" customWidth="1"/>
    <col min="3581" max="3581" width="62.140625" style="1" customWidth="1"/>
    <col min="3582" max="3585" width="0" style="1" hidden="1" customWidth="1"/>
    <col min="3586" max="3830" width="8.7109375" style="1"/>
    <col min="3831" max="3831" width="5.5703125" style="1" customWidth="1"/>
    <col min="3832" max="3832" width="58" style="1" customWidth="1"/>
    <col min="3833" max="3833" width="24.140625" style="1" customWidth="1"/>
    <col min="3834" max="3835" width="0" style="1" hidden="1" customWidth="1"/>
    <col min="3836" max="3836" width="61.42578125" style="1" customWidth="1"/>
    <col min="3837" max="3837" width="62.140625" style="1" customWidth="1"/>
    <col min="3838" max="3841" width="0" style="1" hidden="1" customWidth="1"/>
    <col min="3842" max="4086" width="8.7109375" style="1"/>
    <col min="4087" max="4087" width="5.5703125" style="1" customWidth="1"/>
    <col min="4088" max="4088" width="58" style="1" customWidth="1"/>
    <col min="4089" max="4089" width="24.140625" style="1" customWidth="1"/>
    <col min="4090" max="4091" width="0" style="1" hidden="1" customWidth="1"/>
    <col min="4092" max="4092" width="61.42578125" style="1" customWidth="1"/>
    <col min="4093" max="4093" width="62.140625" style="1" customWidth="1"/>
    <col min="4094" max="4097" width="0" style="1" hidden="1" customWidth="1"/>
    <col min="4098" max="4342" width="8.7109375" style="1"/>
    <col min="4343" max="4343" width="5.5703125" style="1" customWidth="1"/>
    <col min="4344" max="4344" width="58" style="1" customWidth="1"/>
    <col min="4345" max="4345" width="24.140625" style="1" customWidth="1"/>
    <col min="4346" max="4347" width="0" style="1" hidden="1" customWidth="1"/>
    <col min="4348" max="4348" width="61.42578125" style="1" customWidth="1"/>
    <col min="4349" max="4349" width="62.140625" style="1" customWidth="1"/>
    <col min="4350" max="4353" width="0" style="1" hidden="1" customWidth="1"/>
    <col min="4354" max="4598" width="8.7109375" style="1"/>
    <col min="4599" max="4599" width="5.5703125" style="1" customWidth="1"/>
    <col min="4600" max="4600" width="58" style="1" customWidth="1"/>
    <col min="4601" max="4601" width="24.140625" style="1" customWidth="1"/>
    <col min="4602" max="4603" width="0" style="1" hidden="1" customWidth="1"/>
    <col min="4604" max="4604" width="61.42578125" style="1" customWidth="1"/>
    <col min="4605" max="4605" width="62.140625" style="1" customWidth="1"/>
    <col min="4606" max="4609" width="0" style="1" hidden="1" customWidth="1"/>
    <col min="4610" max="4854" width="8.7109375" style="1"/>
    <col min="4855" max="4855" width="5.5703125" style="1" customWidth="1"/>
    <col min="4856" max="4856" width="58" style="1" customWidth="1"/>
    <col min="4857" max="4857" width="24.140625" style="1" customWidth="1"/>
    <col min="4858" max="4859" width="0" style="1" hidden="1" customWidth="1"/>
    <col min="4860" max="4860" width="61.42578125" style="1" customWidth="1"/>
    <col min="4861" max="4861" width="62.140625" style="1" customWidth="1"/>
    <col min="4862" max="4865" width="0" style="1" hidden="1" customWidth="1"/>
    <col min="4866" max="5110" width="8.7109375" style="1"/>
    <col min="5111" max="5111" width="5.5703125" style="1" customWidth="1"/>
    <col min="5112" max="5112" width="58" style="1" customWidth="1"/>
    <col min="5113" max="5113" width="24.140625" style="1" customWidth="1"/>
    <col min="5114" max="5115" width="0" style="1" hidden="1" customWidth="1"/>
    <col min="5116" max="5116" width="61.42578125" style="1" customWidth="1"/>
    <col min="5117" max="5117" width="62.140625" style="1" customWidth="1"/>
    <col min="5118" max="5121" width="0" style="1" hidden="1" customWidth="1"/>
    <col min="5122" max="5366" width="8.7109375" style="1"/>
    <col min="5367" max="5367" width="5.5703125" style="1" customWidth="1"/>
    <col min="5368" max="5368" width="58" style="1" customWidth="1"/>
    <col min="5369" max="5369" width="24.140625" style="1" customWidth="1"/>
    <col min="5370" max="5371" width="0" style="1" hidden="1" customWidth="1"/>
    <col min="5372" max="5372" width="61.42578125" style="1" customWidth="1"/>
    <col min="5373" max="5373" width="62.140625" style="1" customWidth="1"/>
    <col min="5374" max="5377" width="0" style="1" hidden="1" customWidth="1"/>
    <col min="5378" max="5622" width="8.7109375" style="1"/>
    <col min="5623" max="5623" width="5.5703125" style="1" customWidth="1"/>
    <col min="5624" max="5624" width="58" style="1" customWidth="1"/>
    <col min="5625" max="5625" width="24.140625" style="1" customWidth="1"/>
    <col min="5626" max="5627" width="0" style="1" hidden="1" customWidth="1"/>
    <col min="5628" max="5628" width="61.42578125" style="1" customWidth="1"/>
    <col min="5629" max="5629" width="62.140625" style="1" customWidth="1"/>
    <col min="5630" max="5633" width="0" style="1" hidden="1" customWidth="1"/>
    <col min="5634" max="5878" width="8.7109375" style="1"/>
    <col min="5879" max="5879" width="5.5703125" style="1" customWidth="1"/>
    <col min="5880" max="5880" width="58" style="1" customWidth="1"/>
    <col min="5881" max="5881" width="24.140625" style="1" customWidth="1"/>
    <col min="5882" max="5883" width="0" style="1" hidden="1" customWidth="1"/>
    <col min="5884" max="5884" width="61.42578125" style="1" customWidth="1"/>
    <col min="5885" max="5885" width="62.140625" style="1" customWidth="1"/>
    <col min="5886" max="5889" width="0" style="1" hidden="1" customWidth="1"/>
    <col min="5890" max="6134" width="8.7109375" style="1"/>
    <col min="6135" max="6135" width="5.5703125" style="1" customWidth="1"/>
    <col min="6136" max="6136" width="58" style="1" customWidth="1"/>
    <col min="6137" max="6137" width="24.140625" style="1" customWidth="1"/>
    <col min="6138" max="6139" width="0" style="1" hidden="1" customWidth="1"/>
    <col min="6140" max="6140" width="61.42578125" style="1" customWidth="1"/>
    <col min="6141" max="6141" width="62.140625" style="1" customWidth="1"/>
    <col min="6142" max="6145" width="0" style="1" hidden="1" customWidth="1"/>
    <col min="6146" max="6390" width="8.7109375" style="1"/>
    <col min="6391" max="6391" width="5.5703125" style="1" customWidth="1"/>
    <col min="6392" max="6392" width="58" style="1" customWidth="1"/>
    <col min="6393" max="6393" width="24.140625" style="1" customWidth="1"/>
    <col min="6394" max="6395" width="0" style="1" hidden="1" customWidth="1"/>
    <col min="6396" max="6396" width="61.42578125" style="1" customWidth="1"/>
    <col min="6397" max="6397" width="62.140625" style="1" customWidth="1"/>
    <col min="6398" max="6401" width="0" style="1" hidden="1" customWidth="1"/>
    <col min="6402" max="6646" width="8.7109375" style="1"/>
    <col min="6647" max="6647" width="5.5703125" style="1" customWidth="1"/>
    <col min="6648" max="6648" width="58" style="1" customWidth="1"/>
    <col min="6649" max="6649" width="24.140625" style="1" customWidth="1"/>
    <col min="6650" max="6651" width="0" style="1" hidden="1" customWidth="1"/>
    <col min="6652" max="6652" width="61.42578125" style="1" customWidth="1"/>
    <col min="6653" max="6653" width="62.140625" style="1" customWidth="1"/>
    <col min="6654" max="6657" width="0" style="1" hidden="1" customWidth="1"/>
    <col min="6658" max="6902" width="8.7109375" style="1"/>
    <col min="6903" max="6903" width="5.5703125" style="1" customWidth="1"/>
    <col min="6904" max="6904" width="58" style="1" customWidth="1"/>
    <col min="6905" max="6905" width="24.140625" style="1" customWidth="1"/>
    <col min="6906" max="6907" width="0" style="1" hidden="1" customWidth="1"/>
    <col min="6908" max="6908" width="61.42578125" style="1" customWidth="1"/>
    <col min="6909" max="6909" width="62.140625" style="1" customWidth="1"/>
    <col min="6910" max="6913" width="0" style="1" hidden="1" customWidth="1"/>
    <col min="6914" max="7158" width="8.7109375" style="1"/>
    <col min="7159" max="7159" width="5.5703125" style="1" customWidth="1"/>
    <col min="7160" max="7160" width="58" style="1" customWidth="1"/>
    <col min="7161" max="7161" width="24.140625" style="1" customWidth="1"/>
    <col min="7162" max="7163" width="0" style="1" hidden="1" customWidth="1"/>
    <col min="7164" max="7164" width="61.42578125" style="1" customWidth="1"/>
    <col min="7165" max="7165" width="62.140625" style="1" customWidth="1"/>
    <col min="7166" max="7169" width="0" style="1" hidden="1" customWidth="1"/>
    <col min="7170" max="7414" width="8.7109375" style="1"/>
    <col min="7415" max="7415" width="5.5703125" style="1" customWidth="1"/>
    <col min="7416" max="7416" width="58" style="1" customWidth="1"/>
    <col min="7417" max="7417" width="24.140625" style="1" customWidth="1"/>
    <col min="7418" max="7419" width="0" style="1" hidden="1" customWidth="1"/>
    <col min="7420" max="7420" width="61.42578125" style="1" customWidth="1"/>
    <col min="7421" max="7421" width="62.140625" style="1" customWidth="1"/>
    <col min="7422" max="7425" width="0" style="1" hidden="1" customWidth="1"/>
    <col min="7426" max="7670" width="8.7109375" style="1"/>
    <col min="7671" max="7671" width="5.5703125" style="1" customWidth="1"/>
    <col min="7672" max="7672" width="58" style="1" customWidth="1"/>
    <col min="7673" max="7673" width="24.140625" style="1" customWidth="1"/>
    <col min="7674" max="7675" width="0" style="1" hidden="1" customWidth="1"/>
    <col min="7676" max="7676" width="61.42578125" style="1" customWidth="1"/>
    <col min="7677" max="7677" width="62.140625" style="1" customWidth="1"/>
    <col min="7678" max="7681" width="0" style="1" hidden="1" customWidth="1"/>
    <col min="7682" max="7926" width="8.7109375" style="1"/>
    <col min="7927" max="7927" width="5.5703125" style="1" customWidth="1"/>
    <col min="7928" max="7928" width="58" style="1" customWidth="1"/>
    <col min="7929" max="7929" width="24.140625" style="1" customWidth="1"/>
    <col min="7930" max="7931" width="0" style="1" hidden="1" customWidth="1"/>
    <col min="7932" max="7932" width="61.42578125" style="1" customWidth="1"/>
    <col min="7933" max="7933" width="62.140625" style="1" customWidth="1"/>
    <col min="7934" max="7937" width="0" style="1" hidden="1" customWidth="1"/>
    <col min="7938" max="8182" width="8.7109375" style="1"/>
    <col min="8183" max="8183" width="5.5703125" style="1" customWidth="1"/>
    <col min="8184" max="8184" width="58" style="1" customWidth="1"/>
    <col min="8185" max="8185" width="24.140625" style="1" customWidth="1"/>
    <col min="8186" max="8187" width="0" style="1" hidden="1" customWidth="1"/>
    <col min="8188" max="8188" width="61.42578125" style="1" customWidth="1"/>
    <col min="8189" max="8189" width="62.140625" style="1" customWidth="1"/>
    <col min="8190" max="8193" width="0" style="1" hidden="1" customWidth="1"/>
    <col min="8194" max="8438" width="8.7109375" style="1"/>
    <col min="8439" max="8439" width="5.5703125" style="1" customWidth="1"/>
    <col min="8440" max="8440" width="58" style="1" customWidth="1"/>
    <col min="8441" max="8441" width="24.140625" style="1" customWidth="1"/>
    <col min="8442" max="8443" width="0" style="1" hidden="1" customWidth="1"/>
    <col min="8444" max="8444" width="61.42578125" style="1" customWidth="1"/>
    <col min="8445" max="8445" width="62.140625" style="1" customWidth="1"/>
    <col min="8446" max="8449" width="0" style="1" hidden="1" customWidth="1"/>
    <col min="8450" max="8694" width="8.7109375" style="1"/>
    <col min="8695" max="8695" width="5.5703125" style="1" customWidth="1"/>
    <col min="8696" max="8696" width="58" style="1" customWidth="1"/>
    <col min="8697" max="8697" width="24.140625" style="1" customWidth="1"/>
    <col min="8698" max="8699" width="0" style="1" hidden="1" customWidth="1"/>
    <col min="8700" max="8700" width="61.42578125" style="1" customWidth="1"/>
    <col min="8701" max="8701" width="62.140625" style="1" customWidth="1"/>
    <col min="8702" max="8705" width="0" style="1" hidden="1" customWidth="1"/>
    <col min="8706" max="8950" width="8.7109375" style="1"/>
    <col min="8951" max="8951" width="5.5703125" style="1" customWidth="1"/>
    <col min="8952" max="8952" width="58" style="1" customWidth="1"/>
    <col min="8953" max="8953" width="24.140625" style="1" customWidth="1"/>
    <col min="8954" max="8955" width="0" style="1" hidden="1" customWidth="1"/>
    <col min="8956" max="8956" width="61.42578125" style="1" customWidth="1"/>
    <col min="8957" max="8957" width="62.140625" style="1" customWidth="1"/>
    <col min="8958" max="8961" width="0" style="1" hidden="1" customWidth="1"/>
    <col min="8962" max="9206" width="8.7109375" style="1"/>
    <col min="9207" max="9207" width="5.5703125" style="1" customWidth="1"/>
    <col min="9208" max="9208" width="58" style="1" customWidth="1"/>
    <col min="9209" max="9209" width="24.140625" style="1" customWidth="1"/>
    <col min="9210" max="9211" width="0" style="1" hidden="1" customWidth="1"/>
    <col min="9212" max="9212" width="61.42578125" style="1" customWidth="1"/>
    <col min="9213" max="9213" width="62.140625" style="1" customWidth="1"/>
    <col min="9214" max="9217" width="0" style="1" hidden="1" customWidth="1"/>
    <col min="9218" max="9462" width="8.7109375" style="1"/>
    <col min="9463" max="9463" width="5.5703125" style="1" customWidth="1"/>
    <col min="9464" max="9464" width="58" style="1" customWidth="1"/>
    <col min="9465" max="9465" width="24.140625" style="1" customWidth="1"/>
    <col min="9466" max="9467" width="0" style="1" hidden="1" customWidth="1"/>
    <col min="9468" max="9468" width="61.42578125" style="1" customWidth="1"/>
    <col min="9469" max="9469" width="62.140625" style="1" customWidth="1"/>
    <col min="9470" max="9473" width="0" style="1" hidden="1" customWidth="1"/>
    <col min="9474" max="9718" width="8.7109375" style="1"/>
    <col min="9719" max="9719" width="5.5703125" style="1" customWidth="1"/>
    <col min="9720" max="9720" width="58" style="1" customWidth="1"/>
    <col min="9721" max="9721" width="24.140625" style="1" customWidth="1"/>
    <col min="9722" max="9723" width="0" style="1" hidden="1" customWidth="1"/>
    <col min="9724" max="9724" width="61.42578125" style="1" customWidth="1"/>
    <col min="9725" max="9725" width="62.140625" style="1" customWidth="1"/>
    <col min="9726" max="9729" width="0" style="1" hidden="1" customWidth="1"/>
    <col min="9730" max="9974" width="8.7109375" style="1"/>
    <col min="9975" max="9975" width="5.5703125" style="1" customWidth="1"/>
    <col min="9976" max="9976" width="58" style="1" customWidth="1"/>
    <col min="9977" max="9977" width="24.140625" style="1" customWidth="1"/>
    <col min="9978" max="9979" width="0" style="1" hidden="1" customWidth="1"/>
    <col min="9980" max="9980" width="61.42578125" style="1" customWidth="1"/>
    <col min="9981" max="9981" width="62.140625" style="1" customWidth="1"/>
    <col min="9982" max="9985" width="0" style="1" hidden="1" customWidth="1"/>
    <col min="9986" max="10230" width="8.7109375" style="1"/>
    <col min="10231" max="10231" width="5.5703125" style="1" customWidth="1"/>
    <col min="10232" max="10232" width="58" style="1" customWidth="1"/>
    <col min="10233" max="10233" width="24.140625" style="1" customWidth="1"/>
    <col min="10234" max="10235" width="0" style="1" hidden="1" customWidth="1"/>
    <col min="10236" max="10236" width="61.42578125" style="1" customWidth="1"/>
    <col min="10237" max="10237" width="62.140625" style="1" customWidth="1"/>
    <col min="10238" max="10241" width="0" style="1" hidden="1" customWidth="1"/>
    <col min="10242" max="10486" width="8.7109375" style="1"/>
    <col min="10487" max="10487" width="5.5703125" style="1" customWidth="1"/>
    <col min="10488" max="10488" width="58" style="1" customWidth="1"/>
    <col min="10489" max="10489" width="24.140625" style="1" customWidth="1"/>
    <col min="10490" max="10491" width="0" style="1" hidden="1" customWidth="1"/>
    <col min="10492" max="10492" width="61.42578125" style="1" customWidth="1"/>
    <col min="10493" max="10493" width="62.140625" style="1" customWidth="1"/>
    <col min="10494" max="10497" width="0" style="1" hidden="1" customWidth="1"/>
    <col min="10498" max="10742" width="8.7109375" style="1"/>
    <col min="10743" max="10743" width="5.5703125" style="1" customWidth="1"/>
    <col min="10744" max="10744" width="58" style="1" customWidth="1"/>
    <col min="10745" max="10745" width="24.140625" style="1" customWidth="1"/>
    <col min="10746" max="10747" width="0" style="1" hidden="1" customWidth="1"/>
    <col min="10748" max="10748" width="61.42578125" style="1" customWidth="1"/>
    <col min="10749" max="10749" width="62.140625" style="1" customWidth="1"/>
    <col min="10750" max="10753" width="0" style="1" hidden="1" customWidth="1"/>
    <col min="10754" max="10998" width="8.7109375" style="1"/>
    <col min="10999" max="10999" width="5.5703125" style="1" customWidth="1"/>
    <col min="11000" max="11000" width="58" style="1" customWidth="1"/>
    <col min="11001" max="11001" width="24.140625" style="1" customWidth="1"/>
    <col min="11002" max="11003" width="0" style="1" hidden="1" customWidth="1"/>
    <col min="11004" max="11004" width="61.42578125" style="1" customWidth="1"/>
    <col min="11005" max="11005" width="62.140625" style="1" customWidth="1"/>
    <col min="11006" max="11009" width="0" style="1" hidden="1" customWidth="1"/>
    <col min="11010" max="11254" width="8.7109375" style="1"/>
    <col min="11255" max="11255" width="5.5703125" style="1" customWidth="1"/>
    <col min="11256" max="11256" width="58" style="1" customWidth="1"/>
    <col min="11257" max="11257" width="24.140625" style="1" customWidth="1"/>
    <col min="11258" max="11259" width="0" style="1" hidden="1" customWidth="1"/>
    <col min="11260" max="11260" width="61.42578125" style="1" customWidth="1"/>
    <col min="11261" max="11261" width="62.140625" style="1" customWidth="1"/>
    <col min="11262" max="11265" width="0" style="1" hidden="1" customWidth="1"/>
    <col min="11266" max="11510" width="8.7109375" style="1"/>
    <col min="11511" max="11511" width="5.5703125" style="1" customWidth="1"/>
    <col min="11512" max="11512" width="58" style="1" customWidth="1"/>
    <col min="11513" max="11513" width="24.140625" style="1" customWidth="1"/>
    <col min="11514" max="11515" width="0" style="1" hidden="1" customWidth="1"/>
    <col min="11516" max="11516" width="61.42578125" style="1" customWidth="1"/>
    <col min="11517" max="11517" width="62.140625" style="1" customWidth="1"/>
    <col min="11518" max="11521" width="0" style="1" hidden="1" customWidth="1"/>
    <col min="11522" max="11766" width="8.7109375" style="1"/>
    <col min="11767" max="11767" width="5.5703125" style="1" customWidth="1"/>
    <col min="11768" max="11768" width="58" style="1" customWidth="1"/>
    <col min="11769" max="11769" width="24.140625" style="1" customWidth="1"/>
    <col min="11770" max="11771" width="0" style="1" hidden="1" customWidth="1"/>
    <col min="11772" max="11772" width="61.42578125" style="1" customWidth="1"/>
    <col min="11773" max="11773" width="62.140625" style="1" customWidth="1"/>
    <col min="11774" max="11777" width="0" style="1" hidden="1" customWidth="1"/>
    <col min="11778" max="12022" width="8.7109375" style="1"/>
    <col min="12023" max="12023" width="5.5703125" style="1" customWidth="1"/>
    <col min="12024" max="12024" width="58" style="1" customWidth="1"/>
    <col min="12025" max="12025" width="24.140625" style="1" customWidth="1"/>
    <col min="12026" max="12027" width="0" style="1" hidden="1" customWidth="1"/>
    <col min="12028" max="12028" width="61.42578125" style="1" customWidth="1"/>
    <col min="12029" max="12029" width="62.140625" style="1" customWidth="1"/>
    <col min="12030" max="12033" width="0" style="1" hidden="1" customWidth="1"/>
    <col min="12034" max="12278" width="8.7109375" style="1"/>
    <col min="12279" max="12279" width="5.5703125" style="1" customWidth="1"/>
    <col min="12280" max="12280" width="58" style="1" customWidth="1"/>
    <col min="12281" max="12281" width="24.140625" style="1" customWidth="1"/>
    <col min="12282" max="12283" width="0" style="1" hidden="1" customWidth="1"/>
    <col min="12284" max="12284" width="61.42578125" style="1" customWidth="1"/>
    <col min="12285" max="12285" width="62.140625" style="1" customWidth="1"/>
    <col min="12286" max="12289" width="0" style="1" hidden="1" customWidth="1"/>
    <col min="12290" max="12534" width="8.7109375" style="1"/>
    <col min="12535" max="12535" width="5.5703125" style="1" customWidth="1"/>
    <col min="12536" max="12536" width="58" style="1" customWidth="1"/>
    <col min="12537" max="12537" width="24.140625" style="1" customWidth="1"/>
    <col min="12538" max="12539" width="0" style="1" hidden="1" customWidth="1"/>
    <col min="12540" max="12540" width="61.42578125" style="1" customWidth="1"/>
    <col min="12541" max="12541" width="62.140625" style="1" customWidth="1"/>
    <col min="12542" max="12545" width="0" style="1" hidden="1" customWidth="1"/>
    <col min="12546" max="12790" width="8.7109375" style="1"/>
    <col min="12791" max="12791" width="5.5703125" style="1" customWidth="1"/>
    <col min="12792" max="12792" width="58" style="1" customWidth="1"/>
    <col min="12793" max="12793" width="24.140625" style="1" customWidth="1"/>
    <col min="12794" max="12795" width="0" style="1" hidden="1" customWidth="1"/>
    <col min="12796" max="12796" width="61.42578125" style="1" customWidth="1"/>
    <col min="12797" max="12797" width="62.140625" style="1" customWidth="1"/>
    <col min="12798" max="12801" width="0" style="1" hidden="1" customWidth="1"/>
    <col min="12802" max="13046" width="8.7109375" style="1"/>
    <col min="13047" max="13047" width="5.5703125" style="1" customWidth="1"/>
    <col min="13048" max="13048" width="58" style="1" customWidth="1"/>
    <col min="13049" max="13049" width="24.140625" style="1" customWidth="1"/>
    <col min="13050" max="13051" width="0" style="1" hidden="1" customWidth="1"/>
    <col min="13052" max="13052" width="61.42578125" style="1" customWidth="1"/>
    <col min="13053" max="13053" width="62.140625" style="1" customWidth="1"/>
    <col min="13054" max="13057" width="0" style="1" hidden="1" customWidth="1"/>
    <col min="13058" max="13302" width="8.7109375" style="1"/>
    <col min="13303" max="13303" width="5.5703125" style="1" customWidth="1"/>
    <col min="13304" max="13304" width="58" style="1" customWidth="1"/>
    <col min="13305" max="13305" width="24.140625" style="1" customWidth="1"/>
    <col min="13306" max="13307" width="0" style="1" hidden="1" customWidth="1"/>
    <col min="13308" max="13308" width="61.42578125" style="1" customWidth="1"/>
    <col min="13309" max="13309" width="62.140625" style="1" customWidth="1"/>
    <col min="13310" max="13313" width="0" style="1" hidden="1" customWidth="1"/>
    <col min="13314" max="13558" width="8.7109375" style="1"/>
    <col min="13559" max="13559" width="5.5703125" style="1" customWidth="1"/>
    <col min="13560" max="13560" width="58" style="1" customWidth="1"/>
    <col min="13561" max="13561" width="24.140625" style="1" customWidth="1"/>
    <col min="13562" max="13563" width="0" style="1" hidden="1" customWidth="1"/>
    <col min="13564" max="13564" width="61.42578125" style="1" customWidth="1"/>
    <col min="13565" max="13565" width="62.140625" style="1" customWidth="1"/>
    <col min="13566" max="13569" width="0" style="1" hidden="1" customWidth="1"/>
    <col min="13570" max="13814" width="8.7109375" style="1"/>
    <col min="13815" max="13815" width="5.5703125" style="1" customWidth="1"/>
    <col min="13816" max="13816" width="58" style="1" customWidth="1"/>
    <col min="13817" max="13817" width="24.140625" style="1" customWidth="1"/>
    <col min="13818" max="13819" width="0" style="1" hidden="1" customWidth="1"/>
    <col min="13820" max="13820" width="61.42578125" style="1" customWidth="1"/>
    <col min="13821" max="13821" width="62.140625" style="1" customWidth="1"/>
    <col min="13822" max="13825" width="0" style="1" hidden="1" customWidth="1"/>
    <col min="13826" max="14070" width="8.7109375" style="1"/>
    <col min="14071" max="14071" width="5.5703125" style="1" customWidth="1"/>
    <col min="14072" max="14072" width="58" style="1" customWidth="1"/>
    <col min="14073" max="14073" width="24.140625" style="1" customWidth="1"/>
    <col min="14074" max="14075" width="0" style="1" hidden="1" customWidth="1"/>
    <col min="14076" max="14076" width="61.42578125" style="1" customWidth="1"/>
    <col min="14077" max="14077" width="62.140625" style="1" customWidth="1"/>
    <col min="14078" max="14081" width="0" style="1" hidden="1" customWidth="1"/>
    <col min="14082" max="14326" width="8.7109375" style="1"/>
    <col min="14327" max="14327" width="5.5703125" style="1" customWidth="1"/>
    <col min="14328" max="14328" width="58" style="1" customWidth="1"/>
    <col min="14329" max="14329" width="24.140625" style="1" customWidth="1"/>
    <col min="14330" max="14331" width="0" style="1" hidden="1" customWidth="1"/>
    <col min="14332" max="14332" width="61.42578125" style="1" customWidth="1"/>
    <col min="14333" max="14333" width="62.140625" style="1" customWidth="1"/>
    <col min="14334" max="14337" width="0" style="1" hidden="1" customWidth="1"/>
    <col min="14338" max="14582" width="8.7109375" style="1"/>
    <col min="14583" max="14583" width="5.5703125" style="1" customWidth="1"/>
    <col min="14584" max="14584" width="58" style="1" customWidth="1"/>
    <col min="14585" max="14585" width="24.140625" style="1" customWidth="1"/>
    <col min="14586" max="14587" width="0" style="1" hidden="1" customWidth="1"/>
    <col min="14588" max="14588" width="61.42578125" style="1" customWidth="1"/>
    <col min="14589" max="14589" width="62.140625" style="1" customWidth="1"/>
    <col min="14590" max="14593" width="0" style="1" hidden="1" customWidth="1"/>
    <col min="14594" max="14838" width="8.7109375" style="1"/>
    <col min="14839" max="14839" width="5.5703125" style="1" customWidth="1"/>
    <col min="14840" max="14840" width="58" style="1" customWidth="1"/>
    <col min="14841" max="14841" width="24.140625" style="1" customWidth="1"/>
    <col min="14842" max="14843" width="0" style="1" hidden="1" customWidth="1"/>
    <col min="14844" max="14844" width="61.42578125" style="1" customWidth="1"/>
    <col min="14845" max="14845" width="62.140625" style="1" customWidth="1"/>
    <col min="14846" max="14849" width="0" style="1" hidden="1" customWidth="1"/>
    <col min="14850" max="15094" width="8.7109375" style="1"/>
    <col min="15095" max="15095" width="5.5703125" style="1" customWidth="1"/>
    <col min="15096" max="15096" width="58" style="1" customWidth="1"/>
    <col min="15097" max="15097" width="24.140625" style="1" customWidth="1"/>
    <col min="15098" max="15099" width="0" style="1" hidden="1" customWidth="1"/>
    <col min="15100" max="15100" width="61.42578125" style="1" customWidth="1"/>
    <col min="15101" max="15101" width="62.140625" style="1" customWidth="1"/>
    <col min="15102" max="15105" width="0" style="1" hidden="1" customWidth="1"/>
    <col min="15106" max="15350" width="8.7109375" style="1"/>
    <col min="15351" max="15351" width="5.5703125" style="1" customWidth="1"/>
    <col min="15352" max="15352" width="58" style="1" customWidth="1"/>
    <col min="15353" max="15353" width="24.140625" style="1" customWidth="1"/>
    <col min="15354" max="15355" width="0" style="1" hidden="1" customWidth="1"/>
    <col min="15356" max="15356" width="61.42578125" style="1" customWidth="1"/>
    <col min="15357" max="15357" width="62.140625" style="1" customWidth="1"/>
    <col min="15358" max="15361" width="0" style="1" hidden="1" customWidth="1"/>
    <col min="15362" max="15606" width="8.7109375" style="1"/>
    <col min="15607" max="15607" width="5.5703125" style="1" customWidth="1"/>
    <col min="15608" max="15608" width="58" style="1" customWidth="1"/>
    <col min="15609" max="15609" width="24.140625" style="1" customWidth="1"/>
    <col min="15610" max="15611" width="0" style="1" hidden="1" customWidth="1"/>
    <col min="15612" max="15612" width="61.42578125" style="1" customWidth="1"/>
    <col min="15613" max="15613" width="62.140625" style="1" customWidth="1"/>
    <col min="15614" max="15617" width="0" style="1" hidden="1" customWidth="1"/>
    <col min="15618" max="15862" width="8.7109375" style="1"/>
    <col min="15863" max="15863" width="5.5703125" style="1" customWidth="1"/>
    <col min="15864" max="15864" width="58" style="1" customWidth="1"/>
    <col min="15865" max="15865" width="24.140625" style="1" customWidth="1"/>
    <col min="15866" max="15867" width="0" style="1" hidden="1" customWidth="1"/>
    <col min="15868" max="15868" width="61.42578125" style="1" customWidth="1"/>
    <col min="15869" max="15869" width="62.140625" style="1" customWidth="1"/>
    <col min="15870" max="15873" width="0" style="1" hidden="1" customWidth="1"/>
    <col min="15874" max="16118" width="8.7109375" style="1"/>
    <col min="16119" max="16119" width="5.5703125" style="1" customWidth="1"/>
    <col min="16120" max="16120" width="58" style="1" customWidth="1"/>
    <col min="16121" max="16121" width="24.140625" style="1" customWidth="1"/>
    <col min="16122" max="16123" width="0" style="1" hidden="1" customWidth="1"/>
    <col min="16124" max="16124" width="61.42578125" style="1" customWidth="1"/>
    <col min="16125" max="16125" width="62.140625" style="1" customWidth="1"/>
    <col min="16126" max="16129" width="0" style="1" hidden="1" customWidth="1"/>
    <col min="16130" max="16384" width="8.7109375" style="1"/>
  </cols>
  <sheetData>
    <row r="1" spans="2:6" x14ac:dyDescent="0.4">
      <c r="C1" s="2" t="s">
        <v>0</v>
      </c>
    </row>
    <row r="2" spans="2:6" x14ac:dyDescent="0.4">
      <c r="C2" s="5">
        <v>44317</v>
      </c>
    </row>
    <row r="3" spans="2:6" x14ac:dyDescent="0.4">
      <c r="B3" s="7"/>
      <c r="C3" s="6" t="s">
        <v>1</v>
      </c>
    </row>
    <row r="4" spans="2:6" ht="19.350000000000001" customHeight="1" thickBot="1" x14ac:dyDescent="0.45">
      <c r="B4" s="8" t="s">
        <v>2</v>
      </c>
      <c r="C4" s="9" t="s">
        <v>3</v>
      </c>
      <c r="D4" s="8" t="s">
        <v>4</v>
      </c>
      <c r="E4" s="10" t="s">
        <v>5</v>
      </c>
      <c r="F4" s="10" t="s">
        <v>6</v>
      </c>
    </row>
    <row r="5" spans="2:6" ht="39.950000000000003" customHeight="1" x14ac:dyDescent="0.4">
      <c r="B5" s="11" t="s">
        <v>7</v>
      </c>
      <c r="C5" s="13">
        <v>19</v>
      </c>
      <c r="D5" s="220" t="s">
        <v>8</v>
      </c>
      <c r="E5" s="213" t="s">
        <v>9</v>
      </c>
      <c r="F5" s="213" t="s">
        <v>10</v>
      </c>
    </row>
    <row r="6" spans="2:6" ht="42.6" customHeight="1" thickBot="1" x14ac:dyDescent="0.45">
      <c r="B6" s="15" t="s">
        <v>11</v>
      </c>
      <c r="C6" s="16">
        <v>39522</v>
      </c>
      <c r="D6" s="221"/>
      <c r="E6" s="214"/>
      <c r="F6" s="214"/>
    </row>
    <row r="7" spans="2:6" x14ac:dyDescent="0.4">
      <c r="B7" s="11" t="s">
        <v>12</v>
      </c>
      <c r="C7" s="13">
        <v>24.24</v>
      </c>
      <c r="D7" s="17" t="s">
        <v>13</v>
      </c>
      <c r="E7" s="213" t="s">
        <v>14</v>
      </c>
      <c r="F7" s="213" t="s">
        <v>15</v>
      </c>
    </row>
    <row r="8" spans="2:6" ht="27" thickBot="1" x14ac:dyDescent="0.45">
      <c r="B8" s="18" t="s">
        <v>16</v>
      </c>
      <c r="C8" s="19">
        <v>50422</v>
      </c>
      <c r="D8" s="1" t="s">
        <v>17</v>
      </c>
      <c r="E8" s="219"/>
      <c r="F8" s="219"/>
    </row>
    <row r="9" spans="2:6" x14ac:dyDescent="0.4">
      <c r="B9" s="11" t="s">
        <v>18</v>
      </c>
      <c r="C9" s="13">
        <v>18.010000000000002</v>
      </c>
      <c r="D9" s="17"/>
      <c r="E9" s="213" t="s">
        <v>19</v>
      </c>
      <c r="F9" s="213" t="s">
        <v>20</v>
      </c>
    </row>
    <row r="10" spans="2:6" ht="27" thickBot="1" x14ac:dyDescent="0.45">
      <c r="B10" s="15" t="s">
        <v>21</v>
      </c>
      <c r="C10" s="16">
        <v>37457</v>
      </c>
      <c r="D10" s="20"/>
      <c r="E10" s="214"/>
      <c r="F10" s="214"/>
    </row>
    <row r="11" spans="2:6" x14ac:dyDescent="0.4">
      <c r="B11" s="11" t="s">
        <v>22</v>
      </c>
      <c r="C11" s="13">
        <v>24.39</v>
      </c>
      <c r="D11" s="17" t="s">
        <v>23</v>
      </c>
      <c r="E11" s="213" t="s">
        <v>24</v>
      </c>
      <c r="F11" s="213" t="s">
        <v>25</v>
      </c>
    </row>
    <row r="12" spans="2:6" ht="27" thickBot="1" x14ac:dyDescent="0.45">
      <c r="B12" s="18" t="s">
        <v>26</v>
      </c>
      <c r="C12" s="19">
        <v>50729</v>
      </c>
      <c r="D12" s="1" t="s">
        <v>27</v>
      </c>
      <c r="E12" s="219"/>
      <c r="F12" s="219"/>
    </row>
    <row r="13" spans="2:6" ht="78.75" x14ac:dyDescent="0.4">
      <c r="B13" s="21" t="s">
        <v>28</v>
      </c>
      <c r="C13" s="13">
        <v>30.57</v>
      </c>
      <c r="D13" s="17" t="s">
        <v>29</v>
      </c>
      <c r="E13" s="213" t="s">
        <v>30</v>
      </c>
      <c r="F13" s="213" t="s">
        <v>31</v>
      </c>
    </row>
    <row r="14" spans="2:6" ht="53.25" thickBot="1" x14ac:dyDescent="0.45">
      <c r="B14" s="22" t="s">
        <v>32</v>
      </c>
      <c r="C14" s="16">
        <v>63585</v>
      </c>
      <c r="D14" s="20" t="s">
        <v>33</v>
      </c>
      <c r="E14" s="214"/>
      <c r="F14" s="214"/>
    </row>
    <row r="15" spans="2:6" x14ac:dyDescent="0.4">
      <c r="B15" s="11" t="s">
        <v>34</v>
      </c>
      <c r="C15" s="13">
        <v>29.08</v>
      </c>
      <c r="D15" s="17"/>
      <c r="E15" s="213" t="s">
        <v>35</v>
      </c>
      <c r="F15" s="213" t="s">
        <v>36</v>
      </c>
    </row>
    <row r="16" spans="2:6" ht="27" thickBot="1" x14ac:dyDescent="0.45">
      <c r="B16" s="15" t="s">
        <v>37</v>
      </c>
      <c r="C16" s="16">
        <v>60495</v>
      </c>
      <c r="D16" s="20"/>
      <c r="E16" s="214"/>
      <c r="F16" s="214"/>
    </row>
    <row r="17" spans="2:6" x14ac:dyDescent="0.4">
      <c r="B17" s="11" t="s">
        <v>38</v>
      </c>
      <c r="C17" s="13">
        <v>35.18</v>
      </c>
      <c r="D17" s="17" t="s">
        <v>39</v>
      </c>
      <c r="E17" s="213" t="s">
        <v>40</v>
      </c>
      <c r="F17" s="213" t="s">
        <v>41</v>
      </c>
    </row>
    <row r="18" spans="2:6" ht="27" thickBot="1" x14ac:dyDescent="0.45">
      <c r="B18" s="15" t="s">
        <v>42</v>
      </c>
      <c r="C18" s="16">
        <v>73171</v>
      </c>
      <c r="D18" s="20"/>
      <c r="E18" s="214"/>
      <c r="F18" s="214"/>
    </row>
    <row r="19" spans="2:6" x14ac:dyDescent="0.4">
      <c r="B19" s="11" t="s">
        <v>43</v>
      </c>
      <c r="C19" s="12">
        <v>30.94</v>
      </c>
      <c r="D19" s="17"/>
      <c r="E19" s="213" t="s">
        <v>44</v>
      </c>
      <c r="F19" s="213" t="s">
        <v>45</v>
      </c>
    </row>
    <row r="20" spans="2:6" ht="27" thickBot="1" x14ac:dyDescent="0.45">
      <c r="B20" s="15" t="s">
        <v>46</v>
      </c>
      <c r="C20" s="16">
        <v>64349</v>
      </c>
      <c r="D20" s="20"/>
      <c r="E20" s="214"/>
      <c r="F20" s="214"/>
    </row>
    <row r="21" spans="2:6" x14ac:dyDescent="0.4">
      <c r="B21" s="18" t="s">
        <v>47</v>
      </c>
      <c r="C21" s="23">
        <v>35.08</v>
      </c>
      <c r="D21" s="1" t="s">
        <v>48</v>
      </c>
      <c r="E21" s="213" t="s">
        <v>49</v>
      </c>
      <c r="F21" s="217" t="s">
        <v>50</v>
      </c>
    </row>
    <row r="22" spans="2:6" ht="27" thickBot="1" x14ac:dyDescent="0.45">
      <c r="B22" s="15" t="s">
        <v>51</v>
      </c>
      <c r="C22" s="16">
        <v>72975</v>
      </c>
      <c r="D22" s="20" t="s">
        <v>52</v>
      </c>
      <c r="E22" s="214"/>
      <c r="F22" s="218"/>
    </row>
    <row r="23" spans="2:6" x14ac:dyDescent="0.4">
      <c r="B23" s="18" t="s">
        <v>53</v>
      </c>
      <c r="C23" s="23">
        <v>38.65</v>
      </c>
      <c r="D23" s="1" t="s">
        <v>54</v>
      </c>
      <c r="E23" s="213" t="s">
        <v>30</v>
      </c>
      <c r="F23" s="213" t="s">
        <v>55</v>
      </c>
    </row>
    <row r="24" spans="2:6" ht="27" thickBot="1" x14ac:dyDescent="0.45">
      <c r="B24" s="15" t="s">
        <v>56</v>
      </c>
      <c r="C24" s="16">
        <v>80392</v>
      </c>
      <c r="D24" s="20"/>
      <c r="E24" s="214"/>
      <c r="F24" s="214"/>
    </row>
    <row r="25" spans="2:6" x14ac:dyDescent="0.4">
      <c r="B25" s="18" t="s">
        <v>57</v>
      </c>
      <c r="C25" s="23">
        <v>40.56</v>
      </c>
      <c r="D25" s="1" t="s">
        <v>58</v>
      </c>
      <c r="E25" s="213" t="s">
        <v>30</v>
      </c>
      <c r="F25" s="213" t="s">
        <v>59</v>
      </c>
    </row>
    <row r="26" spans="2:6" ht="27" thickBot="1" x14ac:dyDescent="0.45">
      <c r="B26" s="15" t="s">
        <v>60</v>
      </c>
      <c r="C26" s="19">
        <v>84.372</v>
      </c>
      <c r="E26" s="214"/>
      <c r="F26" s="214"/>
    </row>
    <row r="27" spans="2:6" x14ac:dyDescent="0.4">
      <c r="B27" s="11" t="s">
        <v>61</v>
      </c>
      <c r="C27" s="13">
        <v>43.13</v>
      </c>
      <c r="D27" s="215" t="s">
        <v>62</v>
      </c>
      <c r="E27" s="213" t="s">
        <v>63</v>
      </c>
      <c r="F27" s="213" t="s">
        <v>64</v>
      </c>
    </row>
    <row r="28" spans="2:6" ht="34.5" customHeight="1" thickBot="1" x14ac:dyDescent="0.45">
      <c r="B28" s="15" t="s">
        <v>65</v>
      </c>
      <c r="C28" s="16">
        <v>89713</v>
      </c>
      <c r="D28" s="216"/>
      <c r="E28" s="214"/>
      <c r="F28" s="214"/>
    </row>
    <row r="29" spans="2:6" x14ac:dyDescent="0.4">
      <c r="B29" s="11" t="s">
        <v>66</v>
      </c>
      <c r="C29" s="13">
        <v>43.07</v>
      </c>
      <c r="D29" s="17"/>
      <c r="E29" s="213" t="s">
        <v>30</v>
      </c>
      <c r="F29" s="213" t="s">
        <v>67</v>
      </c>
    </row>
    <row r="30" spans="2:6" ht="27" thickBot="1" x14ac:dyDescent="0.45">
      <c r="B30" s="15" t="s">
        <v>68</v>
      </c>
      <c r="C30" s="16">
        <v>89578</v>
      </c>
      <c r="D30" s="20"/>
      <c r="E30" s="214"/>
      <c r="F30" s="214"/>
    </row>
    <row r="31" spans="2:6" x14ac:dyDescent="0.4">
      <c r="B31" s="11" t="s">
        <v>69</v>
      </c>
      <c r="C31" s="13">
        <v>47.11</v>
      </c>
      <c r="D31" s="17"/>
      <c r="E31" s="213" t="s">
        <v>70</v>
      </c>
      <c r="F31" s="213" t="s">
        <v>71</v>
      </c>
    </row>
    <row r="32" spans="2:6" ht="38.450000000000003" customHeight="1" thickBot="1" x14ac:dyDescent="0.45">
      <c r="B32" s="15" t="s">
        <v>72</v>
      </c>
      <c r="C32" s="16">
        <v>97987</v>
      </c>
      <c r="D32" s="20"/>
      <c r="E32" s="214"/>
      <c r="F32" s="214"/>
    </row>
    <row r="33" spans="2:6" x14ac:dyDescent="0.4">
      <c r="B33" s="11" t="s">
        <v>73</v>
      </c>
      <c r="C33" s="13">
        <v>62.01</v>
      </c>
      <c r="D33" s="17"/>
      <c r="E33" s="213" t="s">
        <v>74</v>
      </c>
      <c r="F33" s="213" t="s">
        <v>75</v>
      </c>
    </row>
    <row r="34" spans="2:6" ht="27" thickBot="1" x14ac:dyDescent="0.45">
      <c r="B34" s="15" t="s">
        <v>76</v>
      </c>
      <c r="C34" s="16">
        <v>128978</v>
      </c>
      <c r="D34" s="20"/>
      <c r="E34" s="214"/>
      <c r="F34" s="214"/>
    </row>
    <row r="36" spans="2:6" ht="78.75" x14ac:dyDescent="0.4">
      <c r="B36" s="24" t="s">
        <v>77</v>
      </c>
      <c r="C36" s="19">
        <f>C6</f>
        <v>39522</v>
      </c>
    </row>
    <row r="37" spans="2:6" x14ac:dyDescent="0.4">
      <c r="C37" s="25"/>
    </row>
    <row r="38" spans="2:6" x14ac:dyDescent="0.4">
      <c r="B38" s="26" t="s">
        <v>78</v>
      </c>
      <c r="C38" s="27">
        <f>23.39%+2%</f>
        <v>0.25390000000000001</v>
      </c>
      <c r="D38" s="1" t="s">
        <v>79</v>
      </c>
    </row>
    <row r="39" spans="2:6" ht="34.35" customHeight="1" x14ac:dyDescent="0.4">
      <c r="B39" s="26"/>
      <c r="C39" s="25"/>
      <c r="D39" s="212" t="s">
        <v>80</v>
      </c>
      <c r="E39" s="212"/>
      <c r="F39" s="1"/>
    </row>
    <row r="40" spans="2:6" x14ac:dyDescent="0.4">
      <c r="C40" s="25"/>
    </row>
    <row r="41" spans="2:6" x14ac:dyDescent="0.4">
      <c r="B41" s="26" t="s">
        <v>81</v>
      </c>
      <c r="C41" s="28">
        <v>0.12</v>
      </c>
      <c r="D41" s="1" t="s">
        <v>82</v>
      </c>
    </row>
    <row r="42" spans="2:6" x14ac:dyDescent="0.4">
      <c r="B42" s="26"/>
      <c r="C42" s="4"/>
    </row>
    <row r="44" spans="2:6" x14ac:dyDescent="0.4">
      <c r="C44" s="14"/>
    </row>
    <row r="45" spans="2:6" x14ac:dyDescent="0.4">
      <c r="C45" s="29"/>
    </row>
  </sheetData>
  <mergeCells count="33">
    <mergeCell ref="E9:E10"/>
    <mergeCell ref="F9:F10"/>
    <mergeCell ref="D5:D6"/>
    <mergeCell ref="E5:E6"/>
    <mergeCell ref="F5:F6"/>
    <mergeCell ref="E7:E8"/>
    <mergeCell ref="F7:F8"/>
    <mergeCell ref="E11:E12"/>
    <mergeCell ref="F11:F12"/>
    <mergeCell ref="E13:E14"/>
    <mergeCell ref="F13:F14"/>
    <mergeCell ref="E15:E16"/>
    <mergeCell ref="F15:F16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D27:D28"/>
    <mergeCell ref="E27:E28"/>
    <mergeCell ref="F27:F28"/>
    <mergeCell ref="D39:E39"/>
    <mergeCell ref="E29:E30"/>
    <mergeCell ref="F29:F30"/>
    <mergeCell ref="E31:E32"/>
    <mergeCell ref="F31:F32"/>
    <mergeCell ref="E33:E34"/>
    <mergeCell ref="F33:F34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3B8FC-9583-4939-B3BE-D5E5140CE948}">
  <sheetPr>
    <pageSetUpPr fitToPage="1"/>
  </sheetPr>
  <dimension ref="A2:R72"/>
  <sheetViews>
    <sheetView showGridLines="0" tabSelected="1" zoomScale="80" zoomScaleNormal="80" zoomScaleSheetLayoutView="80" workbookViewId="0">
      <selection activeCell="AA24" sqref="AA24"/>
    </sheetView>
  </sheetViews>
  <sheetFormatPr defaultRowHeight="15" x14ac:dyDescent="0.25"/>
  <cols>
    <col min="1" max="1" width="23.42578125" bestFit="1" customWidth="1"/>
    <col min="2" max="2" width="17.85546875" customWidth="1"/>
    <col min="3" max="3" width="13.42578125" bestFit="1" customWidth="1"/>
    <col min="4" max="4" width="17.42578125" bestFit="1" customWidth="1"/>
    <col min="5" max="5" width="12" bestFit="1" customWidth="1"/>
    <col min="6" max="6" width="2.85546875" customWidth="1"/>
    <col min="7" max="7" width="3" style="30" customWidth="1"/>
    <col min="8" max="8" width="3" style="31" customWidth="1"/>
  </cols>
  <sheetData>
    <row r="2" spans="1:7" ht="15.75" thickBot="1" x14ac:dyDescent="0.3">
      <c r="A2" s="247" t="s">
        <v>83</v>
      </c>
      <c r="B2" s="247"/>
      <c r="C2" s="247"/>
      <c r="D2" s="247"/>
      <c r="E2" s="247"/>
    </row>
    <row r="3" spans="1:7" ht="31.5" customHeight="1" thickBot="1" x14ac:dyDescent="0.3">
      <c r="A3" s="228" t="s">
        <v>84</v>
      </c>
      <c r="B3" s="229"/>
      <c r="C3" s="229"/>
      <c r="D3" s="229"/>
      <c r="E3" s="230"/>
    </row>
    <row r="4" spans="1:7" x14ac:dyDescent="0.25">
      <c r="A4" s="32"/>
      <c r="B4" s="33"/>
      <c r="C4" s="34">
        <v>3.8461538461538463</v>
      </c>
      <c r="D4" s="35" t="s">
        <v>85</v>
      </c>
      <c r="E4" s="36">
        <v>1000</v>
      </c>
    </row>
    <row r="5" spans="1:7" x14ac:dyDescent="0.25">
      <c r="A5" s="37"/>
      <c r="B5" s="38"/>
      <c r="C5" s="39" t="s">
        <v>86</v>
      </c>
      <c r="D5" s="40"/>
      <c r="E5" s="41"/>
    </row>
    <row r="6" spans="1:7" x14ac:dyDescent="0.25">
      <c r="A6" s="42"/>
      <c r="B6" s="43"/>
      <c r="C6" s="44"/>
      <c r="D6" s="44" t="s">
        <v>87</v>
      </c>
      <c r="E6" s="45" t="s">
        <v>88</v>
      </c>
    </row>
    <row r="7" spans="1:7" x14ac:dyDescent="0.25">
      <c r="A7" s="231" t="s">
        <v>89</v>
      </c>
      <c r="B7" s="232"/>
      <c r="C7" s="46"/>
      <c r="D7" s="47">
        <v>1</v>
      </c>
      <c r="E7" s="48">
        <v>72975</v>
      </c>
    </row>
    <row r="8" spans="1:7" ht="18.75" customHeight="1" x14ac:dyDescent="0.25">
      <c r="A8" s="238" t="s">
        <v>90</v>
      </c>
      <c r="B8" s="239"/>
      <c r="C8" s="46"/>
      <c r="D8" s="47">
        <v>1</v>
      </c>
      <c r="E8" s="48">
        <v>73171</v>
      </c>
    </row>
    <row r="9" spans="1:7" x14ac:dyDescent="0.25">
      <c r="A9" s="242" t="s">
        <v>91</v>
      </c>
      <c r="B9" s="243"/>
      <c r="C9" s="46"/>
      <c r="D9" s="47">
        <v>2</v>
      </c>
      <c r="E9" s="48">
        <v>100844</v>
      </c>
    </row>
    <row r="10" spans="1:7" x14ac:dyDescent="0.25">
      <c r="A10" s="242" t="s">
        <v>92</v>
      </c>
      <c r="B10" s="243"/>
      <c r="C10" s="49"/>
      <c r="D10" s="50">
        <v>1</v>
      </c>
      <c r="E10" s="48">
        <v>50729</v>
      </c>
    </row>
    <row r="11" spans="1:7" x14ac:dyDescent="0.25">
      <c r="A11" s="248" t="s">
        <v>93</v>
      </c>
      <c r="B11" s="249"/>
      <c r="C11" s="51"/>
      <c r="D11" s="50">
        <v>0.5</v>
      </c>
      <c r="E11" s="48">
        <v>19761</v>
      </c>
    </row>
    <row r="12" spans="1:7" x14ac:dyDescent="0.25">
      <c r="A12" s="52" t="s">
        <v>94</v>
      </c>
      <c r="B12" s="53"/>
      <c r="C12" s="53"/>
      <c r="D12" s="54">
        <v>5.5</v>
      </c>
      <c r="E12" s="55">
        <f>SUM(E7:E11)</f>
        <v>317480</v>
      </c>
      <c r="F12" s="56"/>
    </row>
    <row r="13" spans="1:7" x14ac:dyDescent="0.25">
      <c r="A13" s="57" t="s">
        <v>95</v>
      </c>
      <c r="B13" s="58"/>
      <c r="C13" s="59" t="s">
        <v>96</v>
      </c>
      <c r="D13" s="33"/>
      <c r="E13" s="60"/>
      <c r="F13" s="56"/>
    </row>
    <row r="14" spans="1:7" x14ac:dyDescent="0.25">
      <c r="A14" s="61" t="s">
        <v>97</v>
      </c>
      <c r="B14" s="58"/>
      <c r="C14" s="62">
        <f>'M2021 BLS  SALARY CHART'!C38</f>
        <v>0.25390000000000001</v>
      </c>
      <c r="D14" s="58"/>
      <c r="E14" s="48">
        <f>E12*C14</f>
        <v>80608.172000000006</v>
      </c>
    </row>
    <row r="15" spans="1:7" x14ac:dyDescent="0.25">
      <c r="A15" s="52" t="s">
        <v>98</v>
      </c>
      <c r="B15" s="53"/>
      <c r="C15" s="53"/>
      <c r="D15" s="63"/>
      <c r="E15" s="55">
        <f>E14+E12</f>
        <v>398088.17200000002</v>
      </c>
    </row>
    <row r="16" spans="1:7" x14ac:dyDescent="0.25">
      <c r="A16" s="233" t="s">
        <v>99</v>
      </c>
      <c r="B16" s="234"/>
      <c r="C16" s="49">
        <f>'M2021 BLS  SALARY CHART'!C18</f>
        <v>73171</v>
      </c>
      <c r="D16" s="47">
        <v>0.5</v>
      </c>
      <c r="E16" s="48">
        <f>D16*C16</f>
        <v>36585.5</v>
      </c>
      <c r="G16" s="64"/>
    </row>
    <row r="17" spans="1:18" x14ac:dyDescent="0.25">
      <c r="A17" s="233" t="s">
        <v>100</v>
      </c>
      <c r="B17" s="234"/>
      <c r="C17" s="49">
        <f>'M2021 BLS  SALARY CHART'!C14</f>
        <v>63585</v>
      </c>
      <c r="D17" s="47">
        <v>0.5</v>
      </c>
      <c r="E17" s="48">
        <f>D17*C17</f>
        <v>31792.5</v>
      </c>
    </row>
    <row r="18" spans="1:18" x14ac:dyDescent="0.25">
      <c r="A18" s="233" t="s">
        <v>101</v>
      </c>
      <c r="B18" s="234"/>
      <c r="C18" s="49">
        <f>'M2021 BLS  SALARY CHART'!C6</f>
        <v>39522</v>
      </c>
      <c r="D18" s="47">
        <v>1</v>
      </c>
      <c r="E18" s="48">
        <f>D18*C18</f>
        <v>39522</v>
      </c>
    </row>
    <row r="19" spans="1:18" ht="15.75" thickBot="1" x14ac:dyDescent="0.3">
      <c r="A19" s="65" t="s">
        <v>262</v>
      </c>
      <c r="B19" s="66"/>
      <c r="C19" s="67">
        <f>35%*(8.64%+1)</f>
        <v>0.38023999999999997</v>
      </c>
      <c r="D19" s="49"/>
      <c r="E19" s="68">
        <f>(E16+E17+E18)*C19</f>
        <v>41027.895999999993</v>
      </c>
    </row>
    <row r="20" spans="1:18" ht="0.6" hidden="1" customHeight="1" x14ac:dyDescent="0.25">
      <c r="A20" s="224"/>
      <c r="B20" s="225"/>
      <c r="C20" s="58"/>
      <c r="D20" s="49"/>
      <c r="E20" s="68"/>
    </row>
    <row r="21" spans="1:18" ht="15.75" thickBot="1" x14ac:dyDescent="0.3">
      <c r="A21" s="224" t="s">
        <v>263</v>
      </c>
      <c r="B21" s="225"/>
      <c r="C21" s="58"/>
      <c r="D21" s="69">
        <f>35.56*(8.64%+1)</f>
        <v>38.632384000000002</v>
      </c>
      <c r="E21" s="68">
        <f>D21*E4</f>
        <v>38632.384000000005</v>
      </c>
      <c r="I21" s="244" t="s">
        <v>269</v>
      </c>
      <c r="J21" s="245"/>
      <c r="K21" s="245"/>
      <c r="L21" s="245"/>
      <c r="M21" s="245"/>
      <c r="N21" s="245"/>
      <c r="O21" s="245"/>
      <c r="P21" s="245"/>
      <c r="Q21" s="245"/>
      <c r="R21" s="246"/>
    </row>
    <row r="22" spans="1:18" x14ac:dyDescent="0.25">
      <c r="A22" s="222" t="s">
        <v>261</v>
      </c>
      <c r="B22" s="223"/>
      <c r="C22" s="58"/>
      <c r="D22" s="49">
        <v>918</v>
      </c>
      <c r="E22" s="68">
        <f>D22*D12</f>
        <v>5049</v>
      </c>
      <c r="I22" s="131" t="s">
        <v>266</v>
      </c>
      <c r="R22" s="209"/>
    </row>
    <row r="23" spans="1:18" x14ac:dyDescent="0.25">
      <c r="A23" s="224" t="s">
        <v>264</v>
      </c>
      <c r="B23" s="225"/>
      <c r="C23" s="58"/>
      <c r="D23" s="49">
        <f>1508*(8.64%+1)</f>
        <v>1638.2912000000001</v>
      </c>
      <c r="E23" s="68">
        <f>D23*D12</f>
        <v>9010.6016</v>
      </c>
      <c r="I23" s="131" t="s">
        <v>267</v>
      </c>
      <c r="R23" s="209"/>
    </row>
    <row r="24" spans="1:18" ht="15.75" thickBot="1" x14ac:dyDescent="0.3">
      <c r="A24" s="226" t="s">
        <v>265</v>
      </c>
      <c r="B24" s="227"/>
      <c r="C24" s="70" t="s">
        <v>102</v>
      </c>
      <c r="D24" s="69">
        <f>20.223*(8.64%+1)</f>
        <v>21.970267199999999</v>
      </c>
      <c r="E24" s="68">
        <f>D24*2650</f>
        <v>58221.208079999997</v>
      </c>
      <c r="I24" s="86" t="s">
        <v>268</v>
      </c>
      <c r="J24" s="210"/>
      <c r="K24" s="210"/>
      <c r="L24" s="210"/>
      <c r="M24" s="210"/>
      <c r="N24" s="210"/>
      <c r="O24" s="210"/>
      <c r="P24" s="210"/>
      <c r="Q24" s="210"/>
      <c r="R24" s="211"/>
    </row>
    <row r="25" spans="1:18" x14ac:dyDescent="0.25">
      <c r="A25" s="71" t="s">
        <v>103</v>
      </c>
      <c r="B25" s="72"/>
      <c r="C25" s="72"/>
      <c r="D25" s="72"/>
      <c r="E25" s="73">
        <f>SUM(E15:E24)</f>
        <v>657929.26168</v>
      </c>
    </row>
    <row r="26" spans="1:18" x14ac:dyDescent="0.25">
      <c r="A26" s="37" t="s">
        <v>104</v>
      </c>
      <c r="B26" s="35"/>
      <c r="C26" s="74">
        <f>'CAF Fall 2022'!CH23</f>
        <v>2.7811565914169036E-2</v>
      </c>
      <c r="D26" s="35"/>
      <c r="E26" s="75">
        <f>SUM(E15+E21+E22+E23+E24)*C26</f>
        <v>14156.125032011378</v>
      </c>
    </row>
    <row r="27" spans="1:18" x14ac:dyDescent="0.25">
      <c r="A27" s="37" t="s">
        <v>105</v>
      </c>
      <c r="B27" s="40"/>
      <c r="C27" s="62">
        <v>0.12</v>
      </c>
      <c r="D27" s="40"/>
      <c r="E27" s="76">
        <f>(E15+E20+E21+E22+E23+E24)*C27</f>
        <v>61080.163881600005</v>
      </c>
    </row>
    <row r="28" spans="1:18" ht="15.75" thickBot="1" x14ac:dyDescent="0.3">
      <c r="A28" s="77" t="s">
        <v>106</v>
      </c>
      <c r="B28" s="78"/>
      <c r="C28" s="78"/>
      <c r="D28" s="78"/>
      <c r="E28" s="79">
        <f>E25+E26+E27</f>
        <v>733165.55059361144</v>
      </c>
    </row>
    <row r="29" spans="1:18" ht="16.5" thickTop="1" thickBot="1" x14ac:dyDescent="0.3">
      <c r="A29" s="235" t="s">
        <v>107</v>
      </c>
      <c r="B29" s="236"/>
      <c r="C29" s="237"/>
      <c r="D29" s="80"/>
      <c r="E29" s="81">
        <f>E28/12</f>
        <v>61097.129216134286</v>
      </c>
      <c r="F29" s="82"/>
      <c r="H29" s="82"/>
    </row>
    <row r="30" spans="1:18" ht="15.75" thickBot="1" x14ac:dyDescent="0.3"/>
    <row r="31" spans="1:18" ht="19.5" thickBot="1" x14ac:dyDescent="0.3">
      <c r="A31" s="228" t="s">
        <v>108</v>
      </c>
      <c r="B31" s="229"/>
      <c r="C31" s="229"/>
      <c r="D31" s="229"/>
      <c r="E31" s="230"/>
    </row>
    <row r="32" spans="1:18" x14ac:dyDescent="0.25">
      <c r="A32" s="32"/>
      <c r="B32" s="33"/>
      <c r="C32" s="34">
        <v>0.76923076923076927</v>
      </c>
      <c r="D32" s="35" t="s">
        <v>109</v>
      </c>
      <c r="E32" s="36">
        <v>200</v>
      </c>
    </row>
    <row r="33" spans="1:5" x14ac:dyDescent="0.25">
      <c r="A33" s="37"/>
      <c r="B33" s="38"/>
      <c r="C33" s="39" t="s">
        <v>86</v>
      </c>
      <c r="D33" s="40"/>
      <c r="E33" s="41"/>
    </row>
    <row r="34" spans="1:5" x14ac:dyDescent="0.25">
      <c r="A34" s="42"/>
      <c r="B34" s="43"/>
      <c r="C34" s="83"/>
      <c r="D34" s="83" t="s">
        <v>87</v>
      </c>
      <c r="E34" s="84" t="s">
        <v>88</v>
      </c>
    </row>
    <row r="35" spans="1:5" x14ac:dyDescent="0.25">
      <c r="A35" s="238" t="str">
        <f>A8</f>
        <v>Program Manager</v>
      </c>
      <c r="B35" s="239"/>
      <c r="C35" s="46"/>
      <c r="D35" s="47">
        <v>1</v>
      </c>
      <c r="E35" s="48">
        <v>73171</v>
      </c>
    </row>
    <row r="36" spans="1:5" x14ac:dyDescent="0.25">
      <c r="A36" s="240" t="str">
        <f>A9</f>
        <v>Family Support Worker (DC III BA Level or 5+ yrs exp)</v>
      </c>
      <c r="B36" s="241"/>
      <c r="C36" s="46"/>
      <c r="D36" s="47">
        <v>1</v>
      </c>
      <c r="E36" s="48">
        <v>50422</v>
      </c>
    </row>
    <row r="37" spans="1:5" x14ac:dyDescent="0.25">
      <c r="A37" s="242" t="str">
        <f>A10</f>
        <v>School Liaison (BA Level Social worker)</v>
      </c>
      <c r="B37" s="243"/>
      <c r="C37" s="46"/>
      <c r="D37" s="50">
        <v>0.5</v>
      </c>
      <c r="E37" s="48">
        <v>25364.5</v>
      </c>
    </row>
    <row r="38" spans="1:5" x14ac:dyDescent="0.25">
      <c r="A38" s="71" t="s">
        <v>94</v>
      </c>
      <c r="B38" s="72"/>
      <c r="C38" s="53"/>
      <c r="D38" s="54">
        <v>2.5</v>
      </c>
      <c r="E38" s="55">
        <f>SUM(E35:E37)</f>
        <v>148957.5</v>
      </c>
    </row>
    <row r="39" spans="1:5" x14ac:dyDescent="0.25">
      <c r="A39" s="37" t="s">
        <v>97</v>
      </c>
      <c r="B39" s="40"/>
      <c r="C39" s="62">
        <f>C14</f>
        <v>0.25390000000000001</v>
      </c>
      <c r="D39" s="58"/>
      <c r="E39" s="48">
        <f>E38*C39</f>
        <v>37820.309250000006</v>
      </c>
    </row>
    <row r="40" spans="1:5" x14ac:dyDescent="0.25">
      <c r="A40" s="71" t="s">
        <v>98</v>
      </c>
      <c r="B40" s="72"/>
      <c r="C40" s="53"/>
      <c r="D40" s="63"/>
      <c r="E40" s="55">
        <f>E38+E39</f>
        <v>186777.80924999999</v>
      </c>
    </row>
    <row r="41" spans="1:5" ht="0.6" customHeight="1" x14ac:dyDescent="0.25">
      <c r="A41" s="224"/>
      <c r="B41" s="225"/>
      <c r="C41" s="58"/>
      <c r="D41" s="49"/>
      <c r="E41" s="68"/>
    </row>
    <row r="42" spans="1:5" x14ac:dyDescent="0.25">
      <c r="A42" s="224" t="s">
        <v>263</v>
      </c>
      <c r="B42" s="225"/>
      <c r="C42" s="58"/>
      <c r="D42" s="69">
        <f>D21</f>
        <v>38.632384000000002</v>
      </c>
      <c r="E42" s="68">
        <f>D42*E32</f>
        <v>7726.4768000000004</v>
      </c>
    </row>
    <row r="43" spans="1:5" x14ac:dyDescent="0.25">
      <c r="A43" s="222" t="s">
        <v>261</v>
      </c>
      <c r="B43" s="223"/>
      <c r="C43" s="58"/>
      <c r="D43" s="49">
        <f>D22</f>
        <v>918</v>
      </c>
      <c r="E43" s="68">
        <f>D43*D38</f>
        <v>2295</v>
      </c>
    </row>
    <row r="44" spans="1:5" x14ac:dyDescent="0.25">
      <c r="A44" s="224" t="s">
        <v>264</v>
      </c>
      <c r="B44" s="225"/>
      <c r="C44" s="58"/>
      <c r="D44" s="49">
        <f>D23</f>
        <v>1638.2912000000001</v>
      </c>
      <c r="E44" s="68">
        <f>D44*D38</f>
        <v>4095.7280000000001</v>
      </c>
    </row>
    <row r="45" spans="1:5" x14ac:dyDescent="0.25">
      <c r="A45" s="226" t="s">
        <v>265</v>
      </c>
      <c r="B45" s="227"/>
      <c r="C45" s="70" t="s">
        <v>102</v>
      </c>
      <c r="D45" s="69">
        <f>D24</f>
        <v>21.970267199999999</v>
      </c>
      <c r="E45" s="68">
        <f>D45*2650</f>
        <v>58221.208079999997</v>
      </c>
    </row>
    <row r="46" spans="1:5" x14ac:dyDescent="0.25">
      <c r="A46" s="71" t="s">
        <v>110</v>
      </c>
      <c r="B46" s="72"/>
      <c r="C46" s="53"/>
      <c r="D46" s="53"/>
      <c r="E46" s="55">
        <f>SUM(E40:E45)</f>
        <v>259116.22213000001</v>
      </c>
    </row>
    <row r="47" spans="1:5" x14ac:dyDescent="0.25">
      <c r="A47" s="37" t="str">
        <f>A26</f>
        <v xml:space="preserve">CAF : (rate review FY23 - FY24) </v>
      </c>
      <c r="B47" s="40"/>
      <c r="C47" s="74">
        <f>C26</f>
        <v>2.7811565914169036E-2</v>
      </c>
      <c r="D47" s="58"/>
      <c r="E47" s="85">
        <f>(E46)*C47</f>
        <v>7206.4278911989604</v>
      </c>
    </row>
    <row r="48" spans="1:5" x14ac:dyDescent="0.25">
      <c r="A48" s="37" t="s">
        <v>105</v>
      </c>
      <c r="B48" s="40"/>
      <c r="C48" s="62">
        <v>0.12</v>
      </c>
      <c r="D48" s="58"/>
      <c r="E48" s="48">
        <f>(E46)*C48</f>
        <v>31093.946655600001</v>
      </c>
    </row>
    <row r="49" spans="1:8" ht="15.75" thickBot="1" x14ac:dyDescent="0.3">
      <c r="A49" s="77" t="s">
        <v>106</v>
      </c>
      <c r="B49" s="78"/>
      <c r="C49" s="78"/>
      <c r="D49" s="78"/>
      <c r="E49" s="79">
        <f>SUM(E46:E48)</f>
        <v>297416.59667679894</v>
      </c>
    </row>
    <row r="50" spans="1:8" ht="16.5" thickTop="1" thickBot="1" x14ac:dyDescent="0.3">
      <c r="A50" s="86"/>
      <c r="B50" s="87" t="s">
        <v>107</v>
      </c>
      <c r="C50" s="88"/>
      <c r="D50" s="88"/>
      <c r="E50" s="89">
        <f>E49/12</f>
        <v>24784.716389733247</v>
      </c>
      <c r="F50" s="90"/>
      <c r="H50" s="82"/>
    </row>
    <row r="51" spans="1:8" ht="15.75" thickBot="1" x14ac:dyDescent="0.3"/>
    <row r="52" spans="1:8" ht="19.5" thickBot="1" x14ac:dyDescent="0.3">
      <c r="A52" s="228" t="s">
        <v>111</v>
      </c>
      <c r="B52" s="229"/>
      <c r="C52" s="229"/>
      <c r="D52" s="229"/>
      <c r="E52" s="230"/>
    </row>
    <row r="53" spans="1:8" x14ac:dyDescent="0.25">
      <c r="A53" s="32"/>
      <c r="B53" s="33"/>
      <c r="C53" s="34" t="s">
        <v>112</v>
      </c>
      <c r="D53" s="35" t="s">
        <v>85</v>
      </c>
      <c r="E53" s="36" t="s">
        <v>112</v>
      </c>
    </row>
    <row r="54" spans="1:8" x14ac:dyDescent="0.25">
      <c r="A54" s="37"/>
      <c r="B54" s="38"/>
      <c r="C54" s="39" t="s">
        <v>86</v>
      </c>
      <c r="D54" s="40"/>
      <c r="E54" s="41"/>
    </row>
    <row r="55" spans="1:8" x14ac:dyDescent="0.25">
      <c r="A55" s="42"/>
      <c r="B55" s="43"/>
      <c r="C55" s="44"/>
      <c r="D55" s="44" t="s">
        <v>87</v>
      </c>
      <c r="E55" s="45" t="s">
        <v>88</v>
      </c>
    </row>
    <row r="56" spans="1:8" x14ac:dyDescent="0.25">
      <c r="A56" s="231" t="s">
        <v>90</v>
      </c>
      <c r="B56" s="232"/>
      <c r="C56" s="46"/>
      <c r="D56" s="47">
        <v>0.1</v>
      </c>
      <c r="E56" s="91">
        <f>D56*'M2021 BLS  SALARY CHART'!C22</f>
        <v>7297.5</v>
      </c>
    </row>
    <row r="57" spans="1:8" x14ac:dyDescent="0.25">
      <c r="A57" s="71" t="s">
        <v>94</v>
      </c>
      <c r="B57" s="72"/>
      <c r="C57" s="53"/>
      <c r="D57" s="54">
        <v>0.1</v>
      </c>
      <c r="E57" s="73">
        <f>E56</f>
        <v>7297.5</v>
      </c>
    </row>
    <row r="58" spans="1:8" x14ac:dyDescent="0.25">
      <c r="A58" s="32" t="s">
        <v>95</v>
      </c>
      <c r="B58" s="40"/>
      <c r="C58" s="58"/>
      <c r="D58" s="92" t="s">
        <v>96</v>
      </c>
      <c r="E58" s="41"/>
    </row>
    <row r="59" spans="1:8" x14ac:dyDescent="0.25">
      <c r="A59" s="37" t="s">
        <v>97</v>
      </c>
      <c r="B59" s="40"/>
      <c r="C59" s="62">
        <f>C14</f>
        <v>0.25390000000000001</v>
      </c>
      <c r="D59" s="58"/>
      <c r="E59" s="91">
        <f>E57*C59</f>
        <v>1852.8352500000001</v>
      </c>
    </row>
    <row r="60" spans="1:8" x14ac:dyDescent="0.25">
      <c r="A60" s="71" t="s">
        <v>98</v>
      </c>
      <c r="B60" s="72"/>
      <c r="C60" s="72"/>
      <c r="D60" s="93"/>
      <c r="E60" s="73">
        <f>E57+E59</f>
        <v>9150.3352500000001</v>
      </c>
    </row>
    <row r="61" spans="1:8" x14ac:dyDescent="0.25">
      <c r="A61" s="233" t="str">
        <f>A16</f>
        <v>Clinician (LICSW)</v>
      </c>
      <c r="B61" s="234"/>
      <c r="C61" s="51">
        <f>C16</f>
        <v>73171</v>
      </c>
      <c r="D61" s="47">
        <v>0.25</v>
      </c>
      <c r="E61" s="91">
        <f>D61*C61</f>
        <v>18292.75</v>
      </c>
      <c r="G61" s="64"/>
    </row>
    <row r="62" spans="1:8" x14ac:dyDescent="0.25">
      <c r="A62" s="65" t="str">
        <f>A17</f>
        <v>Clinician (LCSW)</v>
      </c>
      <c r="B62" s="66"/>
      <c r="C62" s="51">
        <f>C17</f>
        <v>63585</v>
      </c>
      <c r="D62" s="47">
        <v>0.25</v>
      </c>
      <c r="E62" s="91">
        <f>D62*C62</f>
        <v>15896.25</v>
      </c>
    </row>
    <row r="63" spans="1:8" x14ac:dyDescent="0.25">
      <c r="A63" s="233" t="s">
        <v>101</v>
      </c>
      <c r="B63" s="234"/>
      <c r="C63" s="51">
        <f>C18</f>
        <v>39522</v>
      </c>
      <c r="D63" s="47">
        <v>0.5</v>
      </c>
      <c r="E63" s="91">
        <f>D63*C63</f>
        <v>19761</v>
      </c>
    </row>
    <row r="64" spans="1:8" ht="13.7" customHeight="1" x14ac:dyDescent="0.25">
      <c r="A64" s="65" t="s">
        <v>262</v>
      </c>
      <c r="B64" s="66"/>
      <c r="C64" s="94">
        <f>C19</f>
        <v>0.38023999999999997</v>
      </c>
      <c r="D64" s="95"/>
      <c r="E64" s="76">
        <f>(E61+E62+E63)*C64</f>
        <v>20513.947999999997</v>
      </c>
    </row>
    <row r="65" spans="1:8" hidden="1" x14ac:dyDescent="0.25">
      <c r="A65" s="224"/>
      <c r="B65" s="225"/>
      <c r="C65" s="58"/>
      <c r="D65" s="49"/>
      <c r="E65" s="76"/>
    </row>
    <row r="66" spans="1:8" x14ac:dyDescent="0.25">
      <c r="A66" s="222" t="s">
        <v>261</v>
      </c>
      <c r="B66" s="223"/>
      <c r="C66" s="58"/>
      <c r="D66" s="49">
        <f>D22</f>
        <v>918</v>
      </c>
      <c r="E66" s="76">
        <f>D66*D57</f>
        <v>91.800000000000011</v>
      </c>
    </row>
    <row r="67" spans="1:8" x14ac:dyDescent="0.25">
      <c r="A67" s="224" t="s">
        <v>264</v>
      </c>
      <c r="B67" s="225"/>
      <c r="C67" s="58"/>
      <c r="D67" s="49">
        <f>D44</f>
        <v>1638.2912000000001</v>
      </c>
      <c r="E67" s="76">
        <f>D67*D57</f>
        <v>163.82912000000002</v>
      </c>
    </row>
    <row r="68" spans="1:8" x14ac:dyDescent="0.25">
      <c r="A68" s="71" t="s">
        <v>110</v>
      </c>
      <c r="B68" s="72"/>
      <c r="C68" s="53"/>
      <c r="D68" s="53"/>
      <c r="E68" s="73">
        <f>SUM(E60:E67)</f>
        <v>83869.912370000005</v>
      </c>
    </row>
    <row r="69" spans="1:8" x14ac:dyDescent="0.25">
      <c r="A69" s="37" t="str">
        <f>A47</f>
        <v xml:space="preserve">CAF : (rate review FY23 - FY24) </v>
      </c>
      <c r="B69" s="96"/>
      <c r="C69" s="74">
        <f>C47</f>
        <v>2.7811565914169036E-2</v>
      </c>
      <c r="D69" s="97"/>
      <c r="E69" s="98">
        <f>(E60+E66+E67)*C69</f>
        <v>261.59459806258042</v>
      </c>
    </row>
    <row r="70" spans="1:8" x14ac:dyDescent="0.25">
      <c r="A70" s="37" t="s">
        <v>105</v>
      </c>
      <c r="B70" s="99"/>
      <c r="C70" s="62">
        <v>0.12</v>
      </c>
      <c r="D70" s="69"/>
      <c r="E70" s="76">
        <f>(E60+E65+E66+E67)*C70</f>
        <v>1128.7157244</v>
      </c>
    </row>
    <row r="71" spans="1:8" ht="15.75" thickBot="1" x14ac:dyDescent="0.3">
      <c r="A71" s="77" t="s">
        <v>106</v>
      </c>
      <c r="B71" s="78"/>
      <c r="C71" s="78"/>
      <c r="D71" s="78"/>
      <c r="E71" s="79">
        <f>SUM(E68:E70)</f>
        <v>85260.222692462587</v>
      </c>
    </row>
    <row r="72" spans="1:8" ht="16.5" thickTop="1" thickBot="1" x14ac:dyDescent="0.3">
      <c r="A72" s="100" t="s">
        <v>107</v>
      </c>
      <c r="B72" s="101"/>
      <c r="C72" s="102"/>
      <c r="D72" s="103"/>
      <c r="E72" s="104">
        <f>E71/12</f>
        <v>7105.0185577052152</v>
      </c>
      <c r="H72" s="82"/>
    </row>
  </sheetData>
  <mergeCells count="33">
    <mergeCell ref="I21:R21"/>
    <mergeCell ref="A21:B21"/>
    <mergeCell ref="A2:E2"/>
    <mergeCell ref="A3:E3"/>
    <mergeCell ref="A7:B7"/>
    <mergeCell ref="A8:B8"/>
    <mergeCell ref="A9:B9"/>
    <mergeCell ref="A10:B10"/>
    <mergeCell ref="A11:B11"/>
    <mergeCell ref="A16:B16"/>
    <mergeCell ref="A17:B17"/>
    <mergeCell ref="A18:B18"/>
    <mergeCell ref="A20:B20"/>
    <mergeCell ref="A44:B44"/>
    <mergeCell ref="A22:B22"/>
    <mergeCell ref="A23:B23"/>
    <mergeCell ref="A24:B24"/>
    <mergeCell ref="A29:C29"/>
    <mergeCell ref="A31:E31"/>
    <mergeCell ref="A35:B35"/>
    <mergeCell ref="A36:B36"/>
    <mergeCell ref="A37:B37"/>
    <mergeCell ref="A41:B41"/>
    <mergeCell ref="A42:B42"/>
    <mergeCell ref="A43:B43"/>
    <mergeCell ref="A66:B66"/>
    <mergeCell ref="A67:B67"/>
    <mergeCell ref="A45:B45"/>
    <mergeCell ref="A52:E52"/>
    <mergeCell ref="A56:B56"/>
    <mergeCell ref="A61:B61"/>
    <mergeCell ref="A63:B63"/>
    <mergeCell ref="A65:B65"/>
  </mergeCells>
  <printOptions horizontalCentered="1"/>
  <pageMargins left="0.25" right="0.25" top="0.25" bottom="0.25" header="0.3" footer="0.3"/>
  <pageSetup paperSize="5" scale="43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8E466-17C2-4DCA-B764-653C8A948292}">
  <sheetPr>
    <pageSetUpPr fitToPage="1"/>
  </sheetPr>
  <dimension ref="A1:R33"/>
  <sheetViews>
    <sheetView zoomScale="90" zoomScaleNormal="90" workbookViewId="0">
      <selection activeCell="L26" sqref="L26"/>
    </sheetView>
  </sheetViews>
  <sheetFormatPr defaultRowHeight="15" x14ac:dyDescent="0.25"/>
  <cols>
    <col min="1" max="1" width="26.85546875" customWidth="1"/>
    <col min="2" max="2" width="16.42578125" style="130" customWidth="1"/>
    <col min="3" max="3" width="13.42578125" style="142" customWidth="1"/>
    <col min="4" max="4" width="15.140625" style="130" bestFit="1" customWidth="1"/>
    <col min="5" max="6" width="15.140625" style="130" customWidth="1"/>
    <col min="7" max="7" width="33.140625" style="130" customWidth="1"/>
    <col min="8" max="8" width="2.85546875" style="130" customWidth="1"/>
    <col min="9" max="9" width="17.140625" style="130" customWidth="1"/>
    <col min="10" max="10" width="15.140625" style="130" customWidth="1"/>
    <col min="11" max="11" width="17.5703125" style="130" customWidth="1"/>
    <col min="12" max="12" width="15" style="130" bestFit="1" customWidth="1"/>
    <col min="13" max="13" width="22.5703125" style="130" customWidth="1"/>
    <col min="14" max="14" width="1" style="130" customWidth="1"/>
    <col min="15" max="15" width="28" customWidth="1"/>
    <col min="16" max="16" width="1.42578125" customWidth="1"/>
    <col min="17" max="17" width="14.5703125" customWidth="1"/>
    <col min="18" max="18" width="12" bestFit="1" customWidth="1"/>
    <col min="20" max="20" width="8.85546875" customWidth="1"/>
    <col min="23" max="24" width="10" bestFit="1" customWidth="1"/>
    <col min="257" max="257" width="38.42578125" customWidth="1"/>
    <col min="258" max="258" width="16.42578125" customWidth="1"/>
    <col min="259" max="259" width="13.42578125" customWidth="1"/>
    <col min="260" max="260" width="15.140625" bestFit="1" customWidth="1"/>
    <col min="261" max="263" width="15.140625" customWidth="1"/>
    <col min="264" max="264" width="17.5703125" customWidth="1"/>
    <col min="265" max="265" width="17.140625" customWidth="1"/>
    <col min="266" max="266" width="15.140625" customWidth="1"/>
    <col min="267" max="267" width="17.5703125" customWidth="1"/>
    <col min="268" max="268" width="15" bestFit="1" customWidth="1"/>
    <col min="269" max="269" width="22.5703125" customWidth="1"/>
    <col min="270" max="270" width="1" customWidth="1"/>
    <col min="271" max="271" width="28" customWidth="1"/>
    <col min="272" max="272" width="1.42578125" customWidth="1"/>
    <col min="273" max="273" width="14.5703125" customWidth="1"/>
    <col min="274" max="274" width="12" bestFit="1" customWidth="1"/>
    <col min="276" max="276" width="8.85546875" customWidth="1"/>
    <col min="279" max="280" width="10" bestFit="1" customWidth="1"/>
    <col min="513" max="513" width="38.42578125" customWidth="1"/>
    <col min="514" max="514" width="16.42578125" customWidth="1"/>
    <col min="515" max="515" width="13.42578125" customWidth="1"/>
    <col min="516" max="516" width="15.140625" bestFit="1" customWidth="1"/>
    <col min="517" max="519" width="15.140625" customWidth="1"/>
    <col min="520" max="520" width="17.5703125" customWidth="1"/>
    <col min="521" max="521" width="17.140625" customWidth="1"/>
    <col min="522" max="522" width="15.140625" customWidth="1"/>
    <col min="523" max="523" width="17.5703125" customWidth="1"/>
    <col min="524" max="524" width="15" bestFit="1" customWidth="1"/>
    <col min="525" max="525" width="22.5703125" customWidth="1"/>
    <col min="526" max="526" width="1" customWidth="1"/>
    <col min="527" max="527" width="28" customWidth="1"/>
    <col min="528" max="528" width="1.42578125" customWidth="1"/>
    <col min="529" max="529" width="14.5703125" customWidth="1"/>
    <col min="530" max="530" width="12" bestFit="1" customWidth="1"/>
    <col min="532" max="532" width="8.85546875" customWidth="1"/>
    <col min="535" max="536" width="10" bestFit="1" customWidth="1"/>
    <col min="769" max="769" width="38.42578125" customWidth="1"/>
    <col min="770" max="770" width="16.42578125" customWidth="1"/>
    <col min="771" max="771" width="13.42578125" customWidth="1"/>
    <col min="772" max="772" width="15.140625" bestFit="1" customWidth="1"/>
    <col min="773" max="775" width="15.140625" customWidth="1"/>
    <col min="776" max="776" width="17.5703125" customWidth="1"/>
    <col min="777" max="777" width="17.140625" customWidth="1"/>
    <col min="778" max="778" width="15.140625" customWidth="1"/>
    <col min="779" max="779" width="17.5703125" customWidth="1"/>
    <col min="780" max="780" width="15" bestFit="1" customWidth="1"/>
    <col min="781" max="781" width="22.5703125" customWidth="1"/>
    <col min="782" max="782" width="1" customWidth="1"/>
    <col min="783" max="783" width="28" customWidth="1"/>
    <col min="784" max="784" width="1.42578125" customWidth="1"/>
    <col min="785" max="785" width="14.5703125" customWidth="1"/>
    <col min="786" max="786" width="12" bestFit="1" customWidth="1"/>
    <col min="788" max="788" width="8.85546875" customWidth="1"/>
    <col min="791" max="792" width="10" bestFit="1" customWidth="1"/>
    <col min="1025" max="1025" width="38.42578125" customWidth="1"/>
    <col min="1026" max="1026" width="16.42578125" customWidth="1"/>
    <col min="1027" max="1027" width="13.42578125" customWidth="1"/>
    <col min="1028" max="1028" width="15.140625" bestFit="1" customWidth="1"/>
    <col min="1029" max="1031" width="15.140625" customWidth="1"/>
    <col min="1032" max="1032" width="17.5703125" customWidth="1"/>
    <col min="1033" max="1033" width="17.140625" customWidth="1"/>
    <col min="1034" max="1034" width="15.140625" customWidth="1"/>
    <col min="1035" max="1035" width="17.5703125" customWidth="1"/>
    <col min="1036" max="1036" width="15" bestFit="1" customWidth="1"/>
    <col min="1037" max="1037" width="22.5703125" customWidth="1"/>
    <col min="1038" max="1038" width="1" customWidth="1"/>
    <col min="1039" max="1039" width="28" customWidth="1"/>
    <col min="1040" max="1040" width="1.42578125" customWidth="1"/>
    <col min="1041" max="1041" width="14.5703125" customWidth="1"/>
    <col min="1042" max="1042" width="12" bestFit="1" customWidth="1"/>
    <col min="1044" max="1044" width="8.85546875" customWidth="1"/>
    <col min="1047" max="1048" width="10" bestFit="1" customWidth="1"/>
    <col min="1281" max="1281" width="38.42578125" customWidth="1"/>
    <col min="1282" max="1282" width="16.42578125" customWidth="1"/>
    <col min="1283" max="1283" width="13.42578125" customWidth="1"/>
    <col min="1284" max="1284" width="15.140625" bestFit="1" customWidth="1"/>
    <col min="1285" max="1287" width="15.140625" customWidth="1"/>
    <col min="1288" max="1288" width="17.5703125" customWidth="1"/>
    <col min="1289" max="1289" width="17.140625" customWidth="1"/>
    <col min="1290" max="1290" width="15.140625" customWidth="1"/>
    <col min="1291" max="1291" width="17.5703125" customWidth="1"/>
    <col min="1292" max="1292" width="15" bestFit="1" customWidth="1"/>
    <col min="1293" max="1293" width="22.5703125" customWidth="1"/>
    <col min="1294" max="1294" width="1" customWidth="1"/>
    <col min="1295" max="1295" width="28" customWidth="1"/>
    <col min="1296" max="1296" width="1.42578125" customWidth="1"/>
    <col min="1297" max="1297" width="14.5703125" customWidth="1"/>
    <col min="1298" max="1298" width="12" bestFit="1" customWidth="1"/>
    <col min="1300" max="1300" width="8.85546875" customWidth="1"/>
    <col min="1303" max="1304" width="10" bestFit="1" customWidth="1"/>
    <col min="1537" max="1537" width="38.42578125" customWidth="1"/>
    <col min="1538" max="1538" width="16.42578125" customWidth="1"/>
    <col min="1539" max="1539" width="13.42578125" customWidth="1"/>
    <col min="1540" max="1540" width="15.140625" bestFit="1" customWidth="1"/>
    <col min="1541" max="1543" width="15.140625" customWidth="1"/>
    <col min="1544" max="1544" width="17.5703125" customWidth="1"/>
    <col min="1545" max="1545" width="17.140625" customWidth="1"/>
    <col min="1546" max="1546" width="15.140625" customWidth="1"/>
    <col min="1547" max="1547" width="17.5703125" customWidth="1"/>
    <col min="1548" max="1548" width="15" bestFit="1" customWidth="1"/>
    <col min="1549" max="1549" width="22.5703125" customWidth="1"/>
    <col min="1550" max="1550" width="1" customWidth="1"/>
    <col min="1551" max="1551" width="28" customWidth="1"/>
    <col min="1552" max="1552" width="1.42578125" customWidth="1"/>
    <col min="1553" max="1553" width="14.5703125" customWidth="1"/>
    <col min="1554" max="1554" width="12" bestFit="1" customWidth="1"/>
    <col min="1556" max="1556" width="8.85546875" customWidth="1"/>
    <col min="1559" max="1560" width="10" bestFit="1" customWidth="1"/>
    <col min="1793" max="1793" width="38.42578125" customWidth="1"/>
    <col min="1794" max="1794" width="16.42578125" customWidth="1"/>
    <col min="1795" max="1795" width="13.42578125" customWidth="1"/>
    <col min="1796" max="1796" width="15.140625" bestFit="1" customWidth="1"/>
    <col min="1797" max="1799" width="15.140625" customWidth="1"/>
    <col min="1800" max="1800" width="17.5703125" customWidth="1"/>
    <col min="1801" max="1801" width="17.140625" customWidth="1"/>
    <col min="1802" max="1802" width="15.140625" customWidth="1"/>
    <col min="1803" max="1803" width="17.5703125" customWidth="1"/>
    <col min="1804" max="1804" width="15" bestFit="1" customWidth="1"/>
    <col min="1805" max="1805" width="22.5703125" customWidth="1"/>
    <col min="1806" max="1806" width="1" customWidth="1"/>
    <col min="1807" max="1807" width="28" customWidth="1"/>
    <col min="1808" max="1808" width="1.42578125" customWidth="1"/>
    <col min="1809" max="1809" width="14.5703125" customWidth="1"/>
    <col min="1810" max="1810" width="12" bestFit="1" customWidth="1"/>
    <col min="1812" max="1812" width="8.85546875" customWidth="1"/>
    <col min="1815" max="1816" width="10" bestFit="1" customWidth="1"/>
    <col min="2049" max="2049" width="38.42578125" customWidth="1"/>
    <col min="2050" max="2050" width="16.42578125" customWidth="1"/>
    <col min="2051" max="2051" width="13.42578125" customWidth="1"/>
    <col min="2052" max="2052" width="15.140625" bestFit="1" customWidth="1"/>
    <col min="2053" max="2055" width="15.140625" customWidth="1"/>
    <col min="2056" max="2056" width="17.5703125" customWidth="1"/>
    <col min="2057" max="2057" width="17.140625" customWidth="1"/>
    <col min="2058" max="2058" width="15.140625" customWidth="1"/>
    <col min="2059" max="2059" width="17.5703125" customWidth="1"/>
    <col min="2060" max="2060" width="15" bestFit="1" customWidth="1"/>
    <col min="2061" max="2061" width="22.5703125" customWidth="1"/>
    <col min="2062" max="2062" width="1" customWidth="1"/>
    <col min="2063" max="2063" width="28" customWidth="1"/>
    <col min="2064" max="2064" width="1.42578125" customWidth="1"/>
    <col min="2065" max="2065" width="14.5703125" customWidth="1"/>
    <col min="2066" max="2066" width="12" bestFit="1" customWidth="1"/>
    <col min="2068" max="2068" width="8.85546875" customWidth="1"/>
    <col min="2071" max="2072" width="10" bestFit="1" customWidth="1"/>
    <col min="2305" max="2305" width="38.42578125" customWidth="1"/>
    <col min="2306" max="2306" width="16.42578125" customWidth="1"/>
    <col min="2307" max="2307" width="13.42578125" customWidth="1"/>
    <col min="2308" max="2308" width="15.140625" bestFit="1" customWidth="1"/>
    <col min="2309" max="2311" width="15.140625" customWidth="1"/>
    <col min="2312" max="2312" width="17.5703125" customWidth="1"/>
    <col min="2313" max="2313" width="17.140625" customWidth="1"/>
    <col min="2314" max="2314" width="15.140625" customWidth="1"/>
    <col min="2315" max="2315" width="17.5703125" customWidth="1"/>
    <col min="2316" max="2316" width="15" bestFit="1" customWidth="1"/>
    <col min="2317" max="2317" width="22.5703125" customWidth="1"/>
    <col min="2318" max="2318" width="1" customWidth="1"/>
    <col min="2319" max="2319" width="28" customWidth="1"/>
    <col min="2320" max="2320" width="1.42578125" customWidth="1"/>
    <col min="2321" max="2321" width="14.5703125" customWidth="1"/>
    <col min="2322" max="2322" width="12" bestFit="1" customWidth="1"/>
    <col min="2324" max="2324" width="8.85546875" customWidth="1"/>
    <col min="2327" max="2328" width="10" bestFit="1" customWidth="1"/>
    <col min="2561" max="2561" width="38.42578125" customWidth="1"/>
    <col min="2562" max="2562" width="16.42578125" customWidth="1"/>
    <col min="2563" max="2563" width="13.42578125" customWidth="1"/>
    <col min="2564" max="2564" width="15.140625" bestFit="1" customWidth="1"/>
    <col min="2565" max="2567" width="15.140625" customWidth="1"/>
    <col min="2568" max="2568" width="17.5703125" customWidth="1"/>
    <col min="2569" max="2569" width="17.140625" customWidth="1"/>
    <col min="2570" max="2570" width="15.140625" customWidth="1"/>
    <col min="2571" max="2571" width="17.5703125" customWidth="1"/>
    <col min="2572" max="2572" width="15" bestFit="1" customWidth="1"/>
    <col min="2573" max="2573" width="22.5703125" customWidth="1"/>
    <col min="2574" max="2574" width="1" customWidth="1"/>
    <col min="2575" max="2575" width="28" customWidth="1"/>
    <col min="2576" max="2576" width="1.42578125" customWidth="1"/>
    <col min="2577" max="2577" width="14.5703125" customWidth="1"/>
    <col min="2578" max="2578" width="12" bestFit="1" customWidth="1"/>
    <col min="2580" max="2580" width="8.85546875" customWidth="1"/>
    <col min="2583" max="2584" width="10" bestFit="1" customWidth="1"/>
    <col min="2817" max="2817" width="38.42578125" customWidth="1"/>
    <col min="2818" max="2818" width="16.42578125" customWidth="1"/>
    <col min="2819" max="2819" width="13.42578125" customWidth="1"/>
    <col min="2820" max="2820" width="15.140625" bestFit="1" customWidth="1"/>
    <col min="2821" max="2823" width="15.140625" customWidth="1"/>
    <col min="2824" max="2824" width="17.5703125" customWidth="1"/>
    <col min="2825" max="2825" width="17.140625" customWidth="1"/>
    <col min="2826" max="2826" width="15.140625" customWidth="1"/>
    <col min="2827" max="2827" width="17.5703125" customWidth="1"/>
    <col min="2828" max="2828" width="15" bestFit="1" customWidth="1"/>
    <col min="2829" max="2829" width="22.5703125" customWidth="1"/>
    <col min="2830" max="2830" width="1" customWidth="1"/>
    <col min="2831" max="2831" width="28" customWidth="1"/>
    <col min="2832" max="2832" width="1.42578125" customWidth="1"/>
    <col min="2833" max="2833" width="14.5703125" customWidth="1"/>
    <col min="2834" max="2834" width="12" bestFit="1" customWidth="1"/>
    <col min="2836" max="2836" width="8.85546875" customWidth="1"/>
    <col min="2839" max="2840" width="10" bestFit="1" customWidth="1"/>
    <col min="3073" max="3073" width="38.42578125" customWidth="1"/>
    <col min="3074" max="3074" width="16.42578125" customWidth="1"/>
    <col min="3075" max="3075" width="13.42578125" customWidth="1"/>
    <col min="3076" max="3076" width="15.140625" bestFit="1" customWidth="1"/>
    <col min="3077" max="3079" width="15.140625" customWidth="1"/>
    <col min="3080" max="3080" width="17.5703125" customWidth="1"/>
    <col min="3081" max="3081" width="17.140625" customWidth="1"/>
    <col min="3082" max="3082" width="15.140625" customWidth="1"/>
    <col min="3083" max="3083" width="17.5703125" customWidth="1"/>
    <col min="3084" max="3084" width="15" bestFit="1" customWidth="1"/>
    <col min="3085" max="3085" width="22.5703125" customWidth="1"/>
    <col min="3086" max="3086" width="1" customWidth="1"/>
    <col min="3087" max="3087" width="28" customWidth="1"/>
    <col min="3088" max="3088" width="1.42578125" customWidth="1"/>
    <col min="3089" max="3089" width="14.5703125" customWidth="1"/>
    <col min="3090" max="3090" width="12" bestFit="1" customWidth="1"/>
    <col min="3092" max="3092" width="8.85546875" customWidth="1"/>
    <col min="3095" max="3096" width="10" bestFit="1" customWidth="1"/>
    <col min="3329" max="3329" width="38.42578125" customWidth="1"/>
    <col min="3330" max="3330" width="16.42578125" customWidth="1"/>
    <col min="3331" max="3331" width="13.42578125" customWidth="1"/>
    <col min="3332" max="3332" width="15.140625" bestFit="1" customWidth="1"/>
    <col min="3333" max="3335" width="15.140625" customWidth="1"/>
    <col min="3336" max="3336" width="17.5703125" customWidth="1"/>
    <col min="3337" max="3337" width="17.140625" customWidth="1"/>
    <col min="3338" max="3338" width="15.140625" customWidth="1"/>
    <col min="3339" max="3339" width="17.5703125" customWidth="1"/>
    <col min="3340" max="3340" width="15" bestFit="1" customWidth="1"/>
    <col min="3341" max="3341" width="22.5703125" customWidth="1"/>
    <col min="3342" max="3342" width="1" customWidth="1"/>
    <col min="3343" max="3343" width="28" customWidth="1"/>
    <col min="3344" max="3344" width="1.42578125" customWidth="1"/>
    <col min="3345" max="3345" width="14.5703125" customWidth="1"/>
    <col min="3346" max="3346" width="12" bestFit="1" customWidth="1"/>
    <col min="3348" max="3348" width="8.85546875" customWidth="1"/>
    <col min="3351" max="3352" width="10" bestFit="1" customWidth="1"/>
    <col min="3585" max="3585" width="38.42578125" customWidth="1"/>
    <col min="3586" max="3586" width="16.42578125" customWidth="1"/>
    <col min="3587" max="3587" width="13.42578125" customWidth="1"/>
    <col min="3588" max="3588" width="15.140625" bestFit="1" customWidth="1"/>
    <col min="3589" max="3591" width="15.140625" customWidth="1"/>
    <col min="3592" max="3592" width="17.5703125" customWidth="1"/>
    <col min="3593" max="3593" width="17.140625" customWidth="1"/>
    <col min="3594" max="3594" width="15.140625" customWidth="1"/>
    <col min="3595" max="3595" width="17.5703125" customWidth="1"/>
    <col min="3596" max="3596" width="15" bestFit="1" customWidth="1"/>
    <col min="3597" max="3597" width="22.5703125" customWidth="1"/>
    <col min="3598" max="3598" width="1" customWidth="1"/>
    <col min="3599" max="3599" width="28" customWidth="1"/>
    <col min="3600" max="3600" width="1.42578125" customWidth="1"/>
    <col min="3601" max="3601" width="14.5703125" customWidth="1"/>
    <col min="3602" max="3602" width="12" bestFit="1" customWidth="1"/>
    <col min="3604" max="3604" width="8.85546875" customWidth="1"/>
    <col min="3607" max="3608" width="10" bestFit="1" customWidth="1"/>
    <col min="3841" max="3841" width="38.42578125" customWidth="1"/>
    <col min="3842" max="3842" width="16.42578125" customWidth="1"/>
    <col min="3843" max="3843" width="13.42578125" customWidth="1"/>
    <col min="3844" max="3844" width="15.140625" bestFit="1" customWidth="1"/>
    <col min="3845" max="3847" width="15.140625" customWidth="1"/>
    <col min="3848" max="3848" width="17.5703125" customWidth="1"/>
    <col min="3849" max="3849" width="17.140625" customWidth="1"/>
    <col min="3850" max="3850" width="15.140625" customWidth="1"/>
    <col min="3851" max="3851" width="17.5703125" customWidth="1"/>
    <col min="3852" max="3852" width="15" bestFit="1" customWidth="1"/>
    <col min="3853" max="3853" width="22.5703125" customWidth="1"/>
    <col min="3854" max="3854" width="1" customWidth="1"/>
    <col min="3855" max="3855" width="28" customWidth="1"/>
    <col min="3856" max="3856" width="1.42578125" customWidth="1"/>
    <col min="3857" max="3857" width="14.5703125" customWidth="1"/>
    <col min="3858" max="3858" width="12" bestFit="1" customWidth="1"/>
    <col min="3860" max="3860" width="8.85546875" customWidth="1"/>
    <col min="3863" max="3864" width="10" bestFit="1" customWidth="1"/>
    <col min="4097" max="4097" width="38.42578125" customWidth="1"/>
    <col min="4098" max="4098" width="16.42578125" customWidth="1"/>
    <col min="4099" max="4099" width="13.42578125" customWidth="1"/>
    <col min="4100" max="4100" width="15.140625" bestFit="1" customWidth="1"/>
    <col min="4101" max="4103" width="15.140625" customWidth="1"/>
    <col min="4104" max="4104" width="17.5703125" customWidth="1"/>
    <col min="4105" max="4105" width="17.140625" customWidth="1"/>
    <col min="4106" max="4106" width="15.140625" customWidth="1"/>
    <col min="4107" max="4107" width="17.5703125" customWidth="1"/>
    <col min="4108" max="4108" width="15" bestFit="1" customWidth="1"/>
    <col min="4109" max="4109" width="22.5703125" customWidth="1"/>
    <col min="4110" max="4110" width="1" customWidth="1"/>
    <col min="4111" max="4111" width="28" customWidth="1"/>
    <col min="4112" max="4112" width="1.42578125" customWidth="1"/>
    <col min="4113" max="4113" width="14.5703125" customWidth="1"/>
    <col min="4114" max="4114" width="12" bestFit="1" customWidth="1"/>
    <col min="4116" max="4116" width="8.85546875" customWidth="1"/>
    <col min="4119" max="4120" width="10" bestFit="1" customWidth="1"/>
    <col min="4353" max="4353" width="38.42578125" customWidth="1"/>
    <col min="4354" max="4354" width="16.42578125" customWidth="1"/>
    <col min="4355" max="4355" width="13.42578125" customWidth="1"/>
    <col min="4356" max="4356" width="15.140625" bestFit="1" customWidth="1"/>
    <col min="4357" max="4359" width="15.140625" customWidth="1"/>
    <col min="4360" max="4360" width="17.5703125" customWidth="1"/>
    <col min="4361" max="4361" width="17.140625" customWidth="1"/>
    <col min="4362" max="4362" width="15.140625" customWidth="1"/>
    <col min="4363" max="4363" width="17.5703125" customWidth="1"/>
    <col min="4364" max="4364" width="15" bestFit="1" customWidth="1"/>
    <col min="4365" max="4365" width="22.5703125" customWidth="1"/>
    <col min="4366" max="4366" width="1" customWidth="1"/>
    <col min="4367" max="4367" width="28" customWidth="1"/>
    <col min="4368" max="4368" width="1.42578125" customWidth="1"/>
    <col min="4369" max="4369" width="14.5703125" customWidth="1"/>
    <col min="4370" max="4370" width="12" bestFit="1" customWidth="1"/>
    <col min="4372" max="4372" width="8.85546875" customWidth="1"/>
    <col min="4375" max="4376" width="10" bestFit="1" customWidth="1"/>
    <col min="4609" max="4609" width="38.42578125" customWidth="1"/>
    <col min="4610" max="4610" width="16.42578125" customWidth="1"/>
    <col min="4611" max="4611" width="13.42578125" customWidth="1"/>
    <col min="4612" max="4612" width="15.140625" bestFit="1" customWidth="1"/>
    <col min="4613" max="4615" width="15.140625" customWidth="1"/>
    <col min="4616" max="4616" width="17.5703125" customWidth="1"/>
    <col min="4617" max="4617" width="17.140625" customWidth="1"/>
    <col min="4618" max="4618" width="15.140625" customWidth="1"/>
    <col min="4619" max="4619" width="17.5703125" customWidth="1"/>
    <col min="4620" max="4620" width="15" bestFit="1" customWidth="1"/>
    <col min="4621" max="4621" width="22.5703125" customWidth="1"/>
    <col min="4622" max="4622" width="1" customWidth="1"/>
    <col min="4623" max="4623" width="28" customWidth="1"/>
    <col min="4624" max="4624" width="1.42578125" customWidth="1"/>
    <col min="4625" max="4625" width="14.5703125" customWidth="1"/>
    <col min="4626" max="4626" width="12" bestFit="1" customWidth="1"/>
    <col min="4628" max="4628" width="8.85546875" customWidth="1"/>
    <col min="4631" max="4632" width="10" bestFit="1" customWidth="1"/>
    <col min="4865" max="4865" width="38.42578125" customWidth="1"/>
    <col min="4866" max="4866" width="16.42578125" customWidth="1"/>
    <col min="4867" max="4867" width="13.42578125" customWidth="1"/>
    <col min="4868" max="4868" width="15.140625" bestFit="1" customWidth="1"/>
    <col min="4869" max="4871" width="15.140625" customWidth="1"/>
    <col min="4872" max="4872" width="17.5703125" customWidth="1"/>
    <col min="4873" max="4873" width="17.140625" customWidth="1"/>
    <col min="4874" max="4874" width="15.140625" customWidth="1"/>
    <col min="4875" max="4875" width="17.5703125" customWidth="1"/>
    <col min="4876" max="4876" width="15" bestFit="1" customWidth="1"/>
    <col min="4877" max="4877" width="22.5703125" customWidth="1"/>
    <col min="4878" max="4878" width="1" customWidth="1"/>
    <col min="4879" max="4879" width="28" customWidth="1"/>
    <col min="4880" max="4880" width="1.42578125" customWidth="1"/>
    <col min="4881" max="4881" width="14.5703125" customWidth="1"/>
    <col min="4882" max="4882" width="12" bestFit="1" customWidth="1"/>
    <col min="4884" max="4884" width="8.85546875" customWidth="1"/>
    <col min="4887" max="4888" width="10" bestFit="1" customWidth="1"/>
    <col min="5121" max="5121" width="38.42578125" customWidth="1"/>
    <col min="5122" max="5122" width="16.42578125" customWidth="1"/>
    <col min="5123" max="5123" width="13.42578125" customWidth="1"/>
    <col min="5124" max="5124" width="15.140625" bestFit="1" customWidth="1"/>
    <col min="5125" max="5127" width="15.140625" customWidth="1"/>
    <col min="5128" max="5128" width="17.5703125" customWidth="1"/>
    <col min="5129" max="5129" width="17.140625" customWidth="1"/>
    <col min="5130" max="5130" width="15.140625" customWidth="1"/>
    <col min="5131" max="5131" width="17.5703125" customWidth="1"/>
    <col min="5132" max="5132" width="15" bestFit="1" customWidth="1"/>
    <col min="5133" max="5133" width="22.5703125" customWidth="1"/>
    <col min="5134" max="5134" width="1" customWidth="1"/>
    <col min="5135" max="5135" width="28" customWidth="1"/>
    <col min="5136" max="5136" width="1.42578125" customWidth="1"/>
    <col min="5137" max="5137" width="14.5703125" customWidth="1"/>
    <col min="5138" max="5138" width="12" bestFit="1" customWidth="1"/>
    <col min="5140" max="5140" width="8.85546875" customWidth="1"/>
    <col min="5143" max="5144" width="10" bestFit="1" customWidth="1"/>
    <col min="5377" max="5377" width="38.42578125" customWidth="1"/>
    <col min="5378" max="5378" width="16.42578125" customWidth="1"/>
    <col min="5379" max="5379" width="13.42578125" customWidth="1"/>
    <col min="5380" max="5380" width="15.140625" bestFit="1" customWidth="1"/>
    <col min="5381" max="5383" width="15.140625" customWidth="1"/>
    <col min="5384" max="5384" width="17.5703125" customWidth="1"/>
    <col min="5385" max="5385" width="17.140625" customWidth="1"/>
    <col min="5386" max="5386" width="15.140625" customWidth="1"/>
    <col min="5387" max="5387" width="17.5703125" customWidth="1"/>
    <col min="5388" max="5388" width="15" bestFit="1" customWidth="1"/>
    <col min="5389" max="5389" width="22.5703125" customWidth="1"/>
    <col min="5390" max="5390" width="1" customWidth="1"/>
    <col min="5391" max="5391" width="28" customWidth="1"/>
    <col min="5392" max="5392" width="1.42578125" customWidth="1"/>
    <col min="5393" max="5393" width="14.5703125" customWidth="1"/>
    <col min="5394" max="5394" width="12" bestFit="1" customWidth="1"/>
    <col min="5396" max="5396" width="8.85546875" customWidth="1"/>
    <col min="5399" max="5400" width="10" bestFit="1" customWidth="1"/>
    <col min="5633" max="5633" width="38.42578125" customWidth="1"/>
    <col min="5634" max="5634" width="16.42578125" customWidth="1"/>
    <col min="5635" max="5635" width="13.42578125" customWidth="1"/>
    <col min="5636" max="5636" width="15.140625" bestFit="1" customWidth="1"/>
    <col min="5637" max="5639" width="15.140625" customWidth="1"/>
    <col min="5640" max="5640" width="17.5703125" customWidth="1"/>
    <col min="5641" max="5641" width="17.140625" customWidth="1"/>
    <col min="5642" max="5642" width="15.140625" customWidth="1"/>
    <col min="5643" max="5643" width="17.5703125" customWidth="1"/>
    <col min="5644" max="5644" width="15" bestFit="1" customWidth="1"/>
    <col min="5645" max="5645" width="22.5703125" customWidth="1"/>
    <col min="5646" max="5646" width="1" customWidth="1"/>
    <col min="5647" max="5647" width="28" customWidth="1"/>
    <col min="5648" max="5648" width="1.42578125" customWidth="1"/>
    <col min="5649" max="5649" width="14.5703125" customWidth="1"/>
    <col min="5650" max="5650" width="12" bestFit="1" customWidth="1"/>
    <col min="5652" max="5652" width="8.85546875" customWidth="1"/>
    <col min="5655" max="5656" width="10" bestFit="1" customWidth="1"/>
    <col min="5889" max="5889" width="38.42578125" customWidth="1"/>
    <col min="5890" max="5890" width="16.42578125" customWidth="1"/>
    <col min="5891" max="5891" width="13.42578125" customWidth="1"/>
    <col min="5892" max="5892" width="15.140625" bestFit="1" customWidth="1"/>
    <col min="5893" max="5895" width="15.140625" customWidth="1"/>
    <col min="5896" max="5896" width="17.5703125" customWidth="1"/>
    <col min="5897" max="5897" width="17.140625" customWidth="1"/>
    <col min="5898" max="5898" width="15.140625" customWidth="1"/>
    <col min="5899" max="5899" width="17.5703125" customWidth="1"/>
    <col min="5900" max="5900" width="15" bestFit="1" customWidth="1"/>
    <col min="5901" max="5901" width="22.5703125" customWidth="1"/>
    <col min="5902" max="5902" width="1" customWidth="1"/>
    <col min="5903" max="5903" width="28" customWidth="1"/>
    <col min="5904" max="5904" width="1.42578125" customWidth="1"/>
    <col min="5905" max="5905" width="14.5703125" customWidth="1"/>
    <col min="5906" max="5906" width="12" bestFit="1" customWidth="1"/>
    <col min="5908" max="5908" width="8.85546875" customWidth="1"/>
    <col min="5911" max="5912" width="10" bestFit="1" customWidth="1"/>
    <col min="6145" max="6145" width="38.42578125" customWidth="1"/>
    <col min="6146" max="6146" width="16.42578125" customWidth="1"/>
    <col min="6147" max="6147" width="13.42578125" customWidth="1"/>
    <col min="6148" max="6148" width="15.140625" bestFit="1" customWidth="1"/>
    <col min="6149" max="6151" width="15.140625" customWidth="1"/>
    <col min="6152" max="6152" width="17.5703125" customWidth="1"/>
    <col min="6153" max="6153" width="17.140625" customWidth="1"/>
    <col min="6154" max="6154" width="15.140625" customWidth="1"/>
    <col min="6155" max="6155" width="17.5703125" customWidth="1"/>
    <col min="6156" max="6156" width="15" bestFit="1" customWidth="1"/>
    <col min="6157" max="6157" width="22.5703125" customWidth="1"/>
    <col min="6158" max="6158" width="1" customWidth="1"/>
    <col min="6159" max="6159" width="28" customWidth="1"/>
    <col min="6160" max="6160" width="1.42578125" customWidth="1"/>
    <col min="6161" max="6161" width="14.5703125" customWidth="1"/>
    <col min="6162" max="6162" width="12" bestFit="1" customWidth="1"/>
    <col min="6164" max="6164" width="8.85546875" customWidth="1"/>
    <col min="6167" max="6168" width="10" bestFit="1" customWidth="1"/>
    <col min="6401" max="6401" width="38.42578125" customWidth="1"/>
    <col min="6402" max="6402" width="16.42578125" customWidth="1"/>
    <col min="6403" max="6403" width="13.42578125" customWidth="1"/>
    <col min="6404" max="6404" width="15.140625" bestFit="1" customWidth="1"/>
    <col min="6405" max="6407" width="15.140625" customWidth="1"/>
    <col min="6408" max="6408" width="17.5703125" customWidth="1"/>
    <col min="6409" max="6409" width="17.140625" customWidth="1"/>
    <col min="6410" max="6410" width="15.140625" customWidth="1"/>
    <col min="6411" max="6411" width="17.5703125" customWidth="1"/>
    <col min="6412" max="6412" width="15" bestFit="1" customWidth="1"/>
    <col min="6413" max="6413" width="22.5703125" customWidth="1"/>
    <col min="6414" max="6414" width="1" customWidth="1"/>
    <col min="6415" max="6415" width="28" customWidth="1"/>
    <col min="6416" max="6416" width="1.42578125" customWidth="1"/>
    <col min="6417" max="6417" width="14.5703125" customWidth="1"/>
    <col min="6418" max="6418" width="12" bestFit="1" customWidth="1"/>
    <col min="6420" max="6420" width="8.85546875" customWidth="1"/>
    <col min="6423" max="6424" width="10" bestFit="1" customWidth="1"/>
    <col min="6657" max="6657" width="38.42578125" customWidth="1"/>
    <col min="6658" max="6658" width="16.42578125" customWidth="1"/>
    <col min="6659" max="6659" width="13.42578125" customWidth="1"/>
    <col min="6660" max="6660" width="15.140625" bestFit="1" customWidth="1"/>
    <col min="6661" max="6663" width="15.140625" customWidth="1"/>
    <col min="6664" max="6664" width="17.5703125" customWidth="1"/>
    <col min="6665" max="6665" width="17.140625" customWidth="1"/>
    <col min="6666" max="6666" width="15.140625" customWidth="1"/>
    <col min="6667" max="6667" width="17.5703125" customWidth="1"/>
    <col min="6668" max="6668" width="15" bestFit="1" customWidth="1"/>
    <col min="6669" max="6669" width="22.5703125" customWidth="1"/>
    <col min="6670" max="6670" width="1" customWidth="1"/>
    <col min="6671" max="6671" width="28" customWidth="1"/>
    <col min="6672" max="6672" width="1.42578125" customWidth="1"/>
    <col min="6673" max="6673" width="14.5703125" customWidth="1"/>
    <col min="6674" max="6674" width="12" bestFit="1" customWidth="1"/>
    <col min="6676" max="6676" width="8.85546875" customWidth="1"/>
    <col min="6679" max="6680" width="10" bestFit="1" customWidth="1"/>
    <col min="6913" max="6913" width="38.42578125" customWidth="1"/>
    <col min="6914" max="6914" width="16.42578125" customWidth="1"/>
    <col min="6915" max="6915" width="13.42578125" customWidth="1"/>
    <col min="6916" max="6916" width="15.140625" bestFit="1" customWidth="1"/>
    <col min="6917" max="6919" width="15.140625" customWidth="1"/>
    <col min="6920" max="6920" width="17.5703125" customWidth="1"/>
    <col min="6921" max="6921" width="17.140625" customWidth="1"/>
    <col min="6922" max="6922" width="15.140625" customWidth="1"/>
    <col min="6923" max="6923" width="17.5703125" customWidth="1"/>
    <col min="6924" max="6924" width="15" bestFit="1" customWidth="1"/>
    <col min="6925" max="6925" width="22.5703125" customWidth="1"/>
    <col min="6926" max="6926" width="1" customWidth="1"/>
    <col min="6927" max="6927" width="28" customWidth="1"/>
    <col min="6928" max="6928" width="1.42578125" customWidth="1"/>
    <col min="6929" max="6929" width="14.5703125" customWidth="1"/>
    <col min="6930" max="6930" width="12" bestFit="1" customWidth="1"/>
    <col min="6932" max="6932" width="8.85546875" customWidth="1"/>
    <col min="6935" max="6936" width="10" bestFit="1" customWidth="1"/>
    <col min="7169" max="7169" width="38.42578125" customWidth="1"/>
    <col min="7170" max="7170" width="16.42578125" customWidth="1"/>
    <col min="7171" max="7171" width="13.42578125" customWidth="1"/>
    <col min="7172" max="7172" width="15.140625" bestFit="1" customWidth="1"/>
    <col min="7173" max="7175" width="15.140625" customWidth="1"/>
    <col min="7176" max="7176" width="17.5703125" customWidth="1"/>
    <col min="7177" max="7177" width="17.140625" customWidth="1"/>
    <col min="7178" max="7178" width="15.140625" customWidth="1"/>
    <col min="7179" max="7179" width="17.5703125" customWidth="1"/>
    <col min="7180" max="7180" width="15" bestFit="1" customWidth="1"/>
    <col min="7181" max="7181" width="22.5703125" customWidth="1"/>
    <col min="7182" max="7182" width="1" customWidth="1"/>
    <col min="7183" max="7183" width="28" customWidth="1"/>
    <col min="7184" max="7184" width="1.42578125" customWidth="1"/>
    <col min="7185" max="7185" width="14.5703125" customWidth="1"/>
    <col min="7186" max="7186" width="12" bestFit="1" customWidth="1"/>
    <col min="7188" max="7188" width="8.85546875" customWidth="1"/>
    <col min="7191" max="7192" width="10" bestFit="1" customWidth="1"/>
    <col min="7425" max="7425" width="38.42578125" customWidth="1"/>
    <col min="7426" max="7426" width="16.42578125" customWidth="1"/>
    <col min="7427" max="7427" width="13.42578125" customWidth="1"/>
    <col min="7428" max="7428" width="15.140625" bestFit="1" customWidth="1"/>
    <col min="7429" max="7431" width="15.140625" customWidth="1"/>
    <col min="7432" max="7432" width="17.5703125" customWidth="1"/>
    <col min="7433" max="7433" width="17.140625" customWidth="1"/>
    <col min="7434" max="7434" width="15.140625" customWidth="1"/>
    <col min="7435" max="7435" width="17.5703125" customWidth="1"/>
    <col min="7436" max="7436" width="15" bestFit="1" customWidth="1"/>
    <col min="7437" max="7437" width="22.5703125" customWidth="1"/>
    <col min="7438" max="7438" width="1" customWidth="1"/>
    <col min="7439" max="7439" width="28" customWidth="1"/>
    <col min="7440" max="7440" width="1.42578125" customWidth="1"/>
    <col min="7441" max="7441" width="14.5703125" customWidth="1"/>
    <col min="7442" max="7442" width="12" bestFit="1" customWidth="1"/>
    <col min="7444" max="7444" width="8.85546875" customWidth="1"/>
    <col min="7447" max="7448" width="10" bestFit="1" customWidth="1"/>
    <col min="7681" max="7681" width="38.42578125" customWidth="1"/>
    <col min="7682" max="7682" width="16.42578125" customWidth="1"/>
    <col min="7683" max="7683" width="13.42578125" customWidth="1"/>
    <col min="7684" max="7684" width="15.140625" bestFit="1" customWidth="1"/>
    <col min="7685" max="7687" width="15.140625" customWidth="1"/>
    <col min="7688" max="7688" width="17.5703125" customWidth="1"/>
    <col min="7689" max="7689" width="17.140625" customWidth="1"/>
    <col min="7690" max="7690" width="15.140625" customWidth="1"/>
    <col min="7691" max="7691" width="17.5703125" customWidth="1"/>
    <col min="7692" max="7692" width="15" bestFit="1" customWidth="1"/>
    <col min="7693" max="7693" width="22.5703125" customWidth="1"/>
    <col min="7694" max="7694" width="1" customWidth="1"/>
    <col min="7695" max="7695" width="28" customWidth="1"/>
    <col min="7696" max="7696" width="1.42578125" customWidth="1"/>
    <col min="7697" max="7697" width="14.5703125" customWidth="1"/>
    <col min="7698" max="7698" width="12" bestFit="1" customWidth="1"/>
    <col min="7700" max="7700" width="8.85546875" customWidth="1"/>
    <col min="7703" max="7704" width="10" bestFit="1" customWidth="1"/>
    <col min="7937" max="7937" width="38.42578125" customWidth="1"/>
    <col min="7938" max="7938" width="16.42578125" customWidth="1"/>
    <col min="7939" max="7939" width="13.42578125" customWidth="1"/>
    <col min="7940" max="7940" width="15.140625" bestFit="1" customWidth="1"/>
    <col min="7941" max="7943" width="15.140625" customWidth="1"/>
    <col min="7944" max="7944" width="17.5703125" customWidth="1"/>
    <col min="7945" max="7945" width="17.140625" customWidth="1"/>
    <col min="7946" max="7946" width="15.140625" customWidth="1"/>
    <col min="7947" max="7947" width="17.5703125" customWidth="1"/>
    <col min="7948" max="7948" width="15" bestFit="1" customWidth="1"/>
    <col min="7949" max="7949" width="22.5703125" customWidth="1"/>
    <col min="7950" max="7950" width="1" customWidth="1"/>
    <col min="7951" max="7951" width="28" customWidth="1"/>
    <col min="7952" max="7952" width="1.42578125" customWidth="1"/>
    <col min="7953" max="7953" width="14.5703125" customWidth="1"/>
    <col min="7954" max="7954" width="12" bestFit="1" customWidth="1"/>
    <col min="7956" max="7956" width="8.85546875" customWidth="1"/>
    <col min="7959" max="7960" width="10" bestFit="1" customWidth="1"/>
    <col min="8193" max="8193" width="38.42578125" customWidth="1"/>
    <col min="8194" max="8194" width="16.42578125" customWidth="1"/>
    <col min="8195" max="8195" width="13.42578125" customWidth="1"/>
    <col min="8196" max="8196" width="15.140625" bestFit="1" customWidth="1"/>
    <col min="8197" max="8199" width="15.140625" customWidth="1"/>
    <col min="8200" max="8200" width="17.5703125" customWidth="1"/>
    <col min="8201" max="8201" width="17.140625" customWidth="1"/>
    <col min="8202" max="8202" width="15.140625" customWidth="1"/>
    <col min="8203" max="8203" width="17.5703125" customWidth="1"/>
    <col min="8204" max="8204" width="15" bestFit="1" customWidth="1"/>
    <col min="8205" max="8205" width="22.5703125" customWidth="1"/>
    <col min="8206" max="8206" width="1" customWidth="1"/>
    <col min="8207" max="8207" width="28" customWidth="1"/>
    <col min="8208" max="8208" width="1.42578125" customWidth="1"/>
    <col min="8209" max="8209" width="14.5703125" customWidth="1"/>
    <col min="8210" max="8210" width="12" bestFit="1" customWidth="1"/>
    <col min="8212" max="8212" width="8.85546875" customWidth="1"/>
    <col min="8215" max="8216" width="10" bestFit="1" customWidth="1"/>
    <col min="8449" max="8449" width="38.42578125" customWidth="1"/>
    <col min="8450" max="8450" width="16.42578125" customWidth="1"/>
    <col min="8451" max="8451" width="13.42578125" customWidth="1"/>
    <col min="8452" max="8452" width="15.140625" bestFit="1" customWidth="1"/>
    <col min="8453" max="8455" width="15.140625" customWidth="1"/>
    <col min="8456" max="8456" width="17.5703125" customWidth="1"/>
    <col min="8457" max="8457" width="17.140625" customWidth="1"/>
    <col min="8458" max="8458" width="15.140625" customWidth="1"/>
    <col min="8459" max="8459" width="17.5703125" customWidth="1"/>
    <col min="8460" max="8460" width="15" bestFit="1" customWidth="1"/>
    <col min="8461" max="8461" width="22.5703125" customWidth="1"/>
    <col min="8462" max="8462" width="1" customWidth="1"/>
    <col min="8463" max="8463" width="28" customWidth="1"/>
    <col min="8464" max="8464" width="1.42578125" customWidth="1"/>
    <col min="8465" max="8465" width="14.5703125" customWidth="1"/>
    <col min="8466" max="8466" width="12" bestFit="1" customWidth="1"/>
    <col min="8468" max="8468" width="8.85546875" customWidth="1"/>
    <col min="8471" max="8472" width="10" bestFit="1" customWidth="1"/>
    <col min="8705" max="8705" width="38.42578125" customWidth="1"/>
    <col min="8706" max="8706" width="16.42578125" customWidth="1"/>
    <col min="8707" max="8707" width="13.42578125" customWidth="1"/>
    <col min="8708" max="8708" width="15.140625" bestFit="1" customWidth="1"/>
    <col min="8709" max="8711" width="15.140625" customWidth="1"/>
    <col min="8712" max="8712" width="17.5703125" customWidth="1"/>
    <col min="8713" max="8713" width="17.140625" customWidth="1"/>
    <col min="8714" max="8714" width="15.140625" customWidth="1"/>
    <col min="8715" max="8715" width="17.5703125" customWidth="1"/>
    <col min="8716" max="8716" width="15" bestFit="1" customWidth="1"/>
    <col min="8717" max="8717" width="22.5703125" customWidth="1"/>
    <col min="8718" max="8718" width="1" customWidth="1"/>
    <col min="8719" max="8719" width="28" customWidth="1"/>
    <col min="8720" max="8720" width="1.42578125" customWidth="1"/>
    <col min="8721" max="8721" width="14.5703125" customWidth="1"/>
    <col min="8722" max="8722" width="12" bestFit="1" customWidth="1"/>
    <col min="8724" max="8724" width="8.85546875" customWidth="1"/>
    <col min="8727" max="8728" width="10" bestFit="1" customWidth="1"/>
    <col min="8961" max="8961" width="38.42578125" customWidth="1"/>
    <col min="8962" max="8962" width="16.42578125" customWidth="1"/>
    <col min="8963" max="8963" width="13.42578125" customWidth="1"/>
    <col min="8964" max="8964" width="15.140625" bestFit="1" customWidth="1"/>
    <col min="8965" max="8967" width="15.140625" customWidth="1"/>
    <col min="8968" max="8968" width="17.5703125" customWidth="1"/>
    <col min="8969" max="8969" width="17.140625" customWidth="1"/>
    <col min="8970" max="8970" width="15.140625" customWidth="1"/>
    <col min="8971" max="8971" width="17.5703125" customWidth="1"/>
    <col min="8972" max="8972" width="15" bestFit="1" customWidth="1"/>
    <col min="8973" max="8973" width="22.5703125" customWidth="1"/>
    <col min="8974" max="8974" width="1" customWidth="1"/>
    <col min="8975" max="8975" width="28" customWidth="1"/>
    <col min="8976" max="8976" width="1.42578125" customWidth="1"/>
    <col min="8977" max="8977" width="14.5703125" customWidth="1"/>
    <col min="8978" max="8978" width="12" bestFit="1" customWidth="1"/>
    <col min="8980" max="8980" width="8.85546875" customWidth="1"/>
    <col min="8983" max="8984" width="10" bestFit="1" customWidth="1"/>
    <col min="9217" max="9217" width="38.42578125" customWidth="1"/>
    <col min="9218" max="9218" width="16.42578125" customWidth="1"/>
    <col min="9219" max="9219" width="13.42578125" customWidth="1"/>
    <col min="9220" max="9220" width="15.140625" bestFit="1" customWidth="1"/>
    <col min="9221" max="9223" width="15.140625" customWidth="1"/>
    <col min="9224" max="9224" width="17.5703125" customWidth="1"/>
    <col min="9225" max="9225" width="17.140625" customWidth="1"/>
    <col min="9226" max="9226" width="15.140625" customWidth="1"/>
    <col min="9227" max="9227" width="17.5703125" customWidth="1"/>
    <col min="9228" max="9228" width="15" bestFit="1" customWidth="1"/>
    <col min="9229" max="9229" width="22.5703125" customWidth="1"/>
    <col min="9230" max="9230" width="1" customWidth="1"/>
    <col min="9231" max="9231" width="28" customWidth="1"/>
    <col min="9232" max="9232" width="1.42578125" customWidth="1"/>
    <col min="9233" max="9233" width="14.5703125" customWidth="1"/>
    <col min="9234" max="9234" width="12" bestFit="1" customWidth="1"/>
    <col min="9236" max="9236" width="8.85546875" customWidth="1"/>
    <col min="9239" max="9240" width="10" bestFit="1" customWidth="1"/>
    <col min="9473" max="9473" width="38.42578125" customWidth="1"/>
    <col min="9474" max="9474" width="16.42578125" customWidth="1"/>
    <col min="9475" max="9475" width="13.42578125" customWidth="1"/>
    <col min="9476" max="9476" width="15.140625" bestFit="1" customWidth="1"/>
    <col min="9477" max="9479" width="15.140625" customWidth="1"/>
    <col min="9480" max="9480" width="17.5703125" customWidth="1"/>
    <col min="9481" max="9481" width="17.140625" customWidth="1"/>
    <col min="9482" max="9482" width="15.140625" customWidth="1"/>
    <col min="9483" max="9483" width="17.5703125" customWidth="1"/>
    <col min="9484" max="9484" width="15" bestFit="1" customWidth="1"/>
    <col min="9485" max="9485" width="22.5703125" customWidth="1"/>
    <col min="9486" max="9486" width="1" customWidth="1"/>
    <col min="9487" max="9487" width="28" customWidth="1"/>
    <col min="9488" max="9488" width="1.42578125" customWidth="1"/>
    <col min="9489" max="9489" width="14.5703125" customWidth="1"/>
    <col min="9490" max="9490" width="12" bestFit="1" customWidth="1"/>
    <col min="9492" max="9492" width="8.85546875" customWidth="1"/>
    <col min="9495" max="9496" width="10" bestFit="1" customWidth="1"/>
    <col min="9729" max="9729" width="38.42578125" customWidth="1"/>
    <col min="9730" max="9730" width="16.42578125" customWidth="1"/>
    <col min="9731" max="9731" width="13.42578125" customWidth="1"/>
    <col min="9732" max="9732" width="15.140625" bestFit="1" customWidth="1"/>
    <col min="9733" max="9735" width="15.140625" customWidth="1"/>
    <col min="9736" max="9736" width="17.5703125" customWidth="1"/>
    <col min="9737" max="9737" width="17.140625" customWidth="1"/>
    <col min="9738" max="9738" width="15.140625" customWidth="1"/>
    <col min="9739" max="9739" width="17.5703125" customWidth="1"/>
    <col min="9740" max="9740" width="15" bestFit="1" customWidth="1"/>
    <col min="9741" max="9741" width="22.5703125" customWidth="1"/>
    <col min="9742" max="9742" width="1" customWidth="1"/>
    <col min="9743" max="9743" width="28" customWidth="1"/>
    <col min="9744" max="9744" width="1.42578125" customWidth="1"/>
    <col min="9745" max="9745" width="14.5703125" customWidth="1"/>
    <col min="9746" max="9746" width="12" bestFit="1" customWidth="1"/>
    <col min="9748" max="9748" width="8.85546875" customWidth="1"/>
    <col min="9751" max="9752" width="10" bestFit="1" customWidth="1"/>
    <col min="9985" max="9985" width="38.42578125" customWidth="1"/>
    <col min="9986" max="9986" width="16.42578125" customWidth="1"/>
    <col min="9987" max="9987" width="13.42578125" customWidth="1"/>
    <col min="9988" max="9988" width="15.140625" bestFit="1" customWidth="1"/>
    <col min="9989" max="9991" width="15.140625" customWidth="1"/>
    <col min="9992" max="9992" width="17.5703125" customWidth="1"/>
    <col min="9993" max="9993" width="17.140625" customWidth="1"/>
    <col min="9994" max="9994" width="15.140625" customWidth="1"/>
    <col min="9995" max="9995" width="17.5703125" customWidth="1"/>
    <col min="9996" max="9996" width="15" bestFit="1" customWidth="1"/>
    <col min="9997" max="9997" width="22.5703125" customWidth="1"/>
    <col min="9998" max="9998" width="1" customWidth="1"/>
    <col min="9999" max="9999" width="28" customWidth="1"/>
    <col min="10000" max="10000" width="1.42578125" customWidth="1"/>
    <col min="10001" max="10001" width="14.5703125" customWidth="1"/>
    <col min="10002" max="10002" width="12" bestFit="1" customWidth="1"/>
    <col min="10004" max="10004" width="8.85546875" customWidth="1"/>
    <col min="10007" max="10008" width="10" bestFit="1" customWidth="1"/>
    <col min="10241" max="10241" width="38.42578125" customWidth="1"/>
    <col min="10242" max="10242" width="16.42578125" customWidth="1"/>
    <col min="10243" max="10243" width="13.42578125" customWidth="1"/>
    <col min="10244" max="10244" width="15.140625" bestFit="1" customWidth="1"/>
    <col min="10245" max="10247" width="15.140625" customWidth="1"/>
    <col min="10248" max="10248" width="17.5703125" customWidth="1"/>
    <col min="10249" max="10249" width="17.140625" customWidth="1"/>
    <col min="10250" max="10250" width="15.140625" customWidth="1"/>
    <col min="10251" max="10251" width="17.5703125" customWidth="1"/>
    <col min="10252" max="10252" width="15" bestFit="1" customWidth="1"/>
    <col min="10253" max="10253" width="22.5703125" customWidth="1"/>
    <col min="10254" max="10254" width="1" customWidth="1"/>
    <col min="10255" max="10255" width="28" customWidth="1"/>
    <col min="10256" max="10256" width="1.42578125" customWidth="1"/>
    <col min="10257" max="10257" width="14.5703125" customWidth="1"/>
    <col min="10258" max="10258" width="12" bestFit="1" customWidth="1"/>
    <col min="10260" max="10260" width="8.85546875" customWidth="1"/>
    <col min="10263" max="10264" width="10" bestFit="1" customWidth="1"/>
    <col min="10497" max="10497" width="38.42578125" customWidth="1"/>
    <col min="10498" max="10498" width="16.42578125" customWidth="1"/>
    <col min="10499" max="10499" width="13.42578125" customWidth="1"/>
    <col min="10500" max="10500" width="15.140625" bestFit="1" customWidth="1"/>
    <col min="10501" max="10503" width="15.140625" customWidth="1"/>
    <col min="10504" max="10504" width="17.5703125" customWidth="1"/>
    <col min="10505" max="10505" width="17.140625" customWidth="1"/>
    <col min="10506" max="10506" width="15.140625" customWidth="1"/>
    <col min="10507" max="10507" width="17.5703125" customWidth="1"/>
    <col min="10508" max="10508" width="15" bestFit="1" customWidth="1"/>
    <col min="10509" max="10509" width="22.5703125" customWidth="1"/>
    <col min="10510" max="10510" width="1" customWidth="1"/>
    <col min="10511" max="10511" width="28" customWidth="1"/>
    <col min="10512" max="10512" width="1.42578125" customWidth="1"/>
    <col min="10513" max="10513" width="14.5703125" customWidth="1"/>
    <col min="10514" max="10514" width="12" bestFit="1" customWidth="1"/>
    <col min="10516" max="10516" width="8.85546875" customWidth="1"/>
    <col min="10519" max="10520" width="10" bestFit="1" customWidth="1"/>
    <col min="10753" max="10753" width="38.42578125" customWidth="1"/>
    <col min="10754" max="10754" width="16.42578125" customWidth="1"/>
    <col min="10755" max="10755" width="13.42578125" customWidth="1"/>
    <col min="10756" max="10756" width="15.140625" bestFit="1" customWidth="1"/>
    <col min="10757" max="10759" width="15.140625" customWidth="1"/>
    <col min="10760" max="10760" width="17.5703125" customWidth="1"/>
    <col min="10761" max="10761" width="17.140625" customWidth="1"/>
    <col min="10762" max="10762" width="15.140625" customWidth="1"/>
    <col min="10763" max="10763" width="17.5703125" customWidth="1"/>
    <col min="10764" max="10764" width="15" bestFit="1" customWidth="1"/>
    <col min="10765" max="10765" width="22.5703125" customWidth="1"/>
    <col min="10766" max="10766" width="1" customWidth="1"/>
    <col min="10767" max="10767" width="28" customWidth="1"/>
    <col min="10768" max="10768" width="1.42578125" customWidth="1"/>
    <col min="10769" max="10769" width="14.5703125" customWidth="1"/>
    <col min="10770" max="10770" width="12" bestFit="1" customWidth="1"/>
    <col min="10772" max="10772" width="8.85546875" customWidth="1"/>
    <col min="10775" max="10776" width="10" bestFit="1" customWidth="1"/>
    <col min="11009" max="11009" width="38.42578125" customWidth="1"/>
    <col min="11010" max="11010" width="16.42578125" customWidth="1"/>
    <col min="11011" max="11011" width="13.42578125" customWidth="1"/>
    <col min="11012" max="11012" width="15.140625" bestFit="1" customWidth="1"/>
    <col min="11013" max="11015" width="15.140625" customWidth="1"/>
    <col min="11016" max="11016" width="17.5703125" customWidth="1"/>
    <col min="11017" max="11017" width="17.140625" customWidth="1"/>
    <col min="11018" max="11018" width="15.140625" customWidth="1"/>
    <col min="11019" max="11019" width="17.5703125" customWidth="1"/>
    <col min="11020" max="11020" width="15" bestFit="1" customWidth="1"/>
    <col min="11021" max="11021" width="22.5703125" customWidth="1"/>
    <col min="11022" max="11022" width="1" customWidth="1"/>
    <col min="11023" max="11023" width="28" customWidth="1"/>
    <col min="11024" max="11024" width="1.42578125" customWidth="1"/>
    <col min="11025" max="11025" width="14.5703125" customWidth="1"/>
    <col min="11026" max="11026" width="12" bestFit="1" customWidth="1"/>
    <col min="11028" max="11028" width="8.85546875" customWidth="1"/>
    <col min="11031" max="11032" width="10" bestFit="1" customWidth="1"/>
    <col min="11265" max="11265" width="38.42578125" customWidth="1"/>
    <col min="11266" max="11266" width="16.42578125" customWidth="1"/>
    <col min="11267" max="11267" width="13.42578125" customWidth="1"/>
    <col min="11268" max="11268" width="15.140625" bestFit="1" customWidth="1"/>
    <col min="11269" max="11271" width="15.140625" customWidth="1"/>
    <col min="11272" max="11272" width="17.5703125" customWidth="1"/>
    <col min="11273" max="11273" width="17.140625" customWidth="1"/>
    <col min="11274" max="11274" width="15.140625" customWidth="1"/>
    <col min="11275" max="11275" width="17.5703125" customWidth="1"/>
    <col min="11276" max="11276" width="15" bestFit="1" customWidth="1"/>
    <col min="11277" max="11277" width="22.5703125" customWidth="1"/>
    <col min="11278" max="11278" width="1" customWidth="1"/>
    <col min="11279" max="11279" width="28" customWidth="1"/>
    <col min="11280" max="11280" width="1.42578125" customWidth="1"/>
    <col min="11281" max="11281" width="14.5703125" customWidth="1"/>
    <col min="11282" max="11282" width="12" bestFit="1" customWidth="1"/>
    <col min="11284" max="11284" width="8.85546875" customWidth="1"/>
    <col min="11287" max="11288" width="10" bestFit="1" customWidth="1"/>
    <col min="11521" max="11521" width="38.42578125" customWidth="1"/>
    <col min="11522" max="11522" width="16.42578125" customWidth="1"/>
    <col min="11523" max="11523" width="13.42578125" customWidth="1"/>
    <col min="11524" max="11524" width="15.140625" bestFit="1" customWidth="1"/>
    <col min="11525" max="11527" width="15.140625" customWidth="1"/>
    <col min="11528" max="11528" width="17.5703125" customWidth="1"/>
    <col min="11529" max="11529" width="17.140625" customWidth="1"/>
    <col min="11530" max="11530" width="15.140625" customWidth="1"/>
    <col min="11531" max="11531" width="17.5703125" customWidth="1"/>
    <col min="11532" max="11532" width="15" bestFit="1" customWidth="1"/>
    <col min="11533" max="11533" width="22.5703125" customWidth="1"/>
    <col min="11534" max="11534" width="1" customWidth="1"/>
    <col min="11535" max="11535" width="28" customWidth="1"/>
    <col min="11536" max="11536" width="1.42578125" customWidth="1"/>
    <col min="11537" max="11537" width="14.5703125" customWidth="1"/>
    <col min="11538" max="11538" width="12" bestFit="1" customWidth="1"/>
    <col min="11540" max="11540" width="8.85546875" customWidth="1"/>
    <col min="11543" max="11544" width="10" bestFit="1" customWidth="1"/>
    <col min="11777" max="11777" width="38.42578125" customWidth="1"/>
    <col min="11778" max="11778" width="16.42578125" customWidth="1"/>
    <col min="11779" max="11779" width="13.42578125" customWidth="1"/>
    <col min="11780" max="11780" width="15.140625" bestFit="1" customWidth="1"/>
    <col min="11781" max="11783" width="15.140625" customWidth="1"/>
    <col min="11784" max="11784" width="17.5703125" customWidth="1"/>
    <col min="11785" max="11785" width="17.140625" customWidth="1"/>
    <col min="11786" max="11786" width="15.140625" customWidth="1"/>
    <col min="11787" max="11787" width="17.5703125" customWidth="1"/>
    <col min="11788" max="11788" width="15" bestFit="1" customWidth="1"/>
    <col min="11789" max="11789" width="22.5703125" customWidth="1"/>
    <col min="11790" max="11790" width="1" customWidth="1"/>
    <col min="11791" max="11791" width="28" customWidth="1"/>
    <col min="11792" max="11792" width="1.42578125" customWidth="1"/>
    <col min="11793" max="11793" width="14.5703125" customWidth="1"/>
    <col min="11794" max="11794" width="12" bestFit="1" customWidth="1"/>
    <col min="11796" max="11796" width="8.85546875" customWidth="1"/>
    <col min="11799" max="11800" width="10" bestFit="1" customWidth="1"/>
    <col min="12033" max="12033" width="38.42578125" customWidth="1"/>
    <col min="12034" max="12034" width="16.42578125" customWidth="1"/>
    <col min="12035" max="12035" width="13.42578125" customWidth="1"/>
    <col min="12036" max="12036" width="15.140625" bestFit="1" customWidth="1"/>
    <col min="12037" max="12039" width="15.140625" customWidth="1"/>
    <col min="12040" max="12040" width="17.5703125" customWidth="1"/>
    <col min="12041" max="12041" width="17.140625" customWidth="1"/>
    <col min="12042" max="12042" width="15.140625" customWidth="1"/>
    <col min="12043" max="12043" width="17.5703125" customWidth="1"/>
    <col min="12044" max="12044" width="15" bestFit="1" customWidth="1"/>
    <col min="12045" max="12045" width="22.5703125" customWidth="1"/>
    <col min="12046" max="12046" width="1" customWidth="1"/>
    <col min="12047" max="12047" width="28" customWidth="1"/>
    <col min="12048" max="12048" width="1.42578125" customWidth="1"/>
    <col min="12049" max="12049" width="14.5703125" customWidth="1"/>
    <col min="12050" max="12050" width="12" bestFit="1" customWidth="1"/>
    <col min="12052" max="12052" width="8.85546875" customWidth="1"/>
    <col min="12055" max="12056" width="10" bestFit="1" customWidth="1"/>
    <col min="12289" max="12289" width="38.42578125" customWidth="1"/>
    <col min="12290" max="12290" width="16.42578125" customWidth="1"/>
    <col min="12291" max="12291" width="13.42578125" customWidth="1"/>
    <col min="12292" max="12292" width="15.140625" bestFit="1" customWidth="1"/>
    <col min="12293" max="12295" width="15.140625" customWidth="1"/>
    <col min="12296" max="12296" width="17.5703125" customWidth="1"/>
    <col min="12297" max="12297" width="17.140625" customWidth="1"/>
    <col min="12298" max="12298" width="15.140625" customWidth="1"/>
    <col min="12299" max="12299" width="17.5703125" customWidth="1"/>
    <col min="12300" max="12300" width="15" bestFit="1" customWidth="1"/>
    <col min="12301" max="12301" width="22.5703125" customWidth="1"/>
    <col min="12302" max="12302" width="1" customWidth="1"/>
    <col min="12303" max="12303" width="28" customWidth="1"/>
    <col min="12304" max="12304" width="1.42578125" customWidth="1"/>
    <col min="12305" max="12305" width="14.5703125" customWidth="1"/>
    <col min="12306" max="12306" width="12" bestFit="1" customWidth="1"/>
    <col min="12308" max="12308" width="8.85546875" customWidth="1"/>
    <col min="12311" max="12312" width="10" bestFit="1" customWidth="1"/>
    <col min="12545" max="12545" width="38.42578125" customWidth="1"/>
    <col min="12546" max="12546" width="16.42578125" customWidth="1"/>
    <col min="12547" max="12547" width="13.42578125" customWidth="1"/>
    <col min="12548" max="12548" width="15.140625" bestFit="1" customWidth="1"/>
    <col min="12549" max="12551" width="15.140625" customWidth="1"/>
    <col min="12552" max="12552" width="17.5703125" customWidth="1"/>
    <col min="12553" max="12553" width="17.140625" customWidth="1"/>
    <col min="12554" max="12554" width="15.140625" customWidth="1"/>
    <col min="12555" max="12555" width="17.5703125" customWidth="1"/>
    <col min="12556" max="12556" width="15" bestFit="1" customWidth="1"/>
    <col min="12557" max="12557" width="22.5703125" customWidth="1"/>
    <col min="12558" max="12558" width="1" customWidth="1"/>
    <col min="12559" max="12559" width="28" customWidth="1"/>
    <col min="12560" max="12560" width="1.42578125" customWidth="1"/>
    <col min="12561" max="12561" width="14.5703125" customWidth="1"/>
    <col min="12562" max="12562" width="12" bestFit="1" customWidth="1"/>
    <col min="12564" max="12564" width="8.85546875" customWidth="1"/>
    <col min="12567" max="12568" width="10" bestFit="1" customWidth="1"/>
    <col min="12801" max="12801" width="38.42578125" customWidth="1"/>
    <col min="12802" max="12802" width="16.42578125" customWidth="1"/>
    <col min="12803" max="12803" width="13.42578125" customWidth="1"/>
    <col min="12804" max="12804" width="15.140625" bestFit="1" customWidth="1"/>
    <col min="12805" max="12807" width="15.140625" customWidth="1"/>
    <col min="12808" max="12808" width="17.5703125" customWidth="1"/>
    <col min="12809" max="12809" width="17.140625" customWidth="1"/>
    <col min="12810" max="12810" width="15.140625" customWidth="1"/>
    <col min="12811" max="12811" width="17.5703125" customWidth="1"/>
    <col min="12812" max="12812" width="15" bestFit="1" customWidth="1"/>
    <col min="12813" max="12813" width="22.5703125" customWidth="1"/>
    <col min="12814" max="12814" width="1" customWidth="1"/>
    <col min="12815" max="12815" width="28" customWidth="1"/>
    <col min="12816" max="12816" width="1.42578125" customWidth="1"/>
    <col min="12817" max="12817" width="14.5703125" customWidth="1"/>
    <col min="12818" max="12818" width="12" bestFit="1" customWidth="1"/>
    <col min="12820" max="12820" width="8.85546875" customWidth="1"/>
    <col min="12823" max="12824" width="10" bestFit="1" customWidth="1"/>
    <col min="13057" max="13057" width="38.42578125" customWidth="1"/>
    <col min="13058" max="13058" width="16.42578125" customWidth="1"/>
    <col min="13059" max="13059" width="13.42578125" customWidth="1"/>
    <col min="13060" max="13060" width="15.140625" bestFit="1" customWidth="1"/>
    <col min="13061" max="13063" width="15.140625" customWidth="1"/>
    <col min="13064" max="13064" width="17.5703125" customWidth="1"/>
    <col min="13065" max="13065" width="17.140625" customWidth="1"/>
    <col min="13066" max="13066" width="15.140625" customWidth="1"/>
    <col min="13067" max="13067" width="17.5703125" customWidth="1"/>
    <col min="13068" max="13068" width="15" bestFit="1" customWidth="1"/>
    <col min="13069" max="13069" width="22.5703125" customWidth="1"/>
    <col min="13070" max="13070" width="1" customWidth="1"/>
    <col min="13071" max="13071" width="28" customWidth="1"/>
    <col min="13072" max="13072" width="1.42578125" customWidth="1"/>
    <col min="13073" max="13073" width="14.5703125" customWidth="1"/>
    <col min="13074" max="13074" width="12" bestFit="1" customWidth="1"/>
    <col min="13076" max="13076" width="8.85546875" customWidth="1"/>
    <col min="13079" max="13080" width="10" bestFit="1" customWidth="1"/>
    <col min="13313" max="13313" width="38.42578125" customWidth="1"/>
    <col min="13314" max="13314" width="16.42578125" customWidth="1"/>
    <col min="13315" max="13315" width="13.42578125" customWidth="1"/>
    <col min="13316" max="13316" width="15.140625" bestFit="1" customWidth="1"/>
    <col min="13317" max="13319" width="15.140625" customWidth="1"/>
    <col min="13320" max="13320" width="17.5703125" customWidth="1"/>
    <col min="13321" max="13321" width="17.140625" customWidth="1"/>
    <col min="13322" max="13322" width="15.140625" customWidth="1"/>
    <col min="13323" max="13323" width="17.5703125" customWidth="1"/>
    <col min="13324" max="13324" width="15" bestFit="1" customWidth="1"/>
    <col min="13325" max="13325" width="22.5703125" customWidth="1"/>
    <col min="13326" max="13326" width="1" customWidth="1"/>
    <col min="13327" max="13327" width="28" customWidth="1"/>
    <col min="13328" max="13328" width="1.42578125" customWidth="1"/>
    <col min="13329" max="13329" width="14.5703125" customWidth="1"/>
    <col min="13330" max="13330" width="12" bestFit="1" customWidth="1"/>
    <col min="13332" max="13332" width="8.85546875" customWidth="1"/>
    <col min="13335" max="13336" width="10" bestFit="1" customWidth="1"/>
    <col min="13569" max="13569" width="38.42578125" customWidth="1"/>
    <col min="13570" max="13570" width="16.42578125" customWidth="1"/>
    <col min="13571" max="13571" width="13.42578125" customWidth="1"/>
    <col min="13572" max="13572" width="15.140625" bestFit="1" customWidth="1"/>
    <col min="13573" max="13575" width="15.140625" customWidth="1"/>
    <col min="13576" max="13576" width="17.5703125" customWidth="1"/>
    <col min="13577" max="13577" width="17.140625" customWidth="1"/>
    <col min="13578" max="13578" width="15.140625" customWidth="1"/>
    <col min="13579" max="13579" width="17.5703125" customWidth="1"/>
    <col min="13580" max="13580" width="15" bestFit="1" customWidth="1"/>
    <col min="13581" max="13581" width="22.5703125" customWidth="1"/>
    <col min="13582" max="13582" width="1" customWidth="1"/>
    <col min="13583" max="13583" width="28" customWidth="1"/>
    <col min="13584" max="13584" width="1.42578125" customWidth="1"/>
    <col min="13585" max="13585" width="14.5703125" customWidth="1"/>
    <col min="13586" max="13586" width="12" bestFit="1" customWidth="1"/>
    <col min="13588" max="13588" width="8.85546875" customWidth="1"/>
    <col min="13591" max="13592" width="10" bestFit="1" customWidth="1"/>
    <col min="13825" max="13825" width="38.42578125" customWidth="1"/>
    <col min="13826" max="13826" width="16.42578125" customWidth="1"/>
    <col min="13827" max="13827" width="13.42578125" customWidth="1"/>
    <col min="13828" max="13828" width="15.140625" bestFit="1" customWidth="1"/>
    <col min="13829" max="13831" width="15.140625" customWidth="1"/>
    <col min="13832" max="13832" width="17.5703125" customWidth="1"/>
    <col min="13833" max="13833" width="17.140625" customWidth="1"/>
    <col min="13834" max="13834" width="15.140625" customWidth="1"/>
    <col min="13835" max="13835" width="17.5703125" customWidth="1"/>
    <col min="13836" max="13836" width="15" bestFit="1" customWidth="1"/>
    <col min="13837" max="13837" width="22.5703125" customWidth="1"/>
    <col min="13838" max="13838" width="1" customWidth="1"/>
    <col min="13839" max="13839" width="28" customWidth="1"/>
    <col min="13840" max="13840" width="1.42578125" customWidth="1"/>
    <col min="13841" max="13841" width="14.5703125" customWidth="1"/>
    <col min="13842" max="13842" width="12" bestFit="1" customWidth="1"/>
    <col min="13844" max="13844" width="8.85546875" customWidth="1"/>
    <col min="13847" max="13848" width="10" bestFit="1" customWidth="1"/>
    <col min="14081" max="14081" width="38.42578125" customWidth="1"/>
    <col min="14082" max="14082" width="16.42578125" customWidth="1"/>
    <col min="14083" max="14083" width="13.42578125" customWidth="1"/>
    <col min="14084" max="14084" width="15.140625" bestFit="1" customWidth="1"/>
    <col min="14085" max="14087" width="15.140625" customWidth="1"/>
    <col min="14088" max="14088" width="17.5703125" customWidth="1"/>
    <col min="14089" max="14089" width="17.140625" customWidth="1"/>
    <col min="14090" max="14090" width="15.140625" customWidth="1"/>
    <col min="14091" max="14091" width="17.5703125" customWidth="1"/>
    <col min="14092" max="14092" width="15" bestFit="1" customWidth="1"/>
    <col min="14093" max="14093" width="22.5703125" customWidth="1"/>
    <col min="14094" max="14094" width="1" customWidth="1"/>
    <col min="14095" max="14095" width="28" customWidth="1"/>
    <col min="14096" max="14096" width="1.42578125" customWidth="1"/>
    <col min="14097" max="14097" width="14.5703125" customWidth="1"/>
    <col min="14098" max="14098" width="12" bestFit="1" customWidth="1"/>
    <col min="14100" max="14100" width="8.85546875" customWidth="1"/>
    <col min="14103" max="14104" width="10" bestFit="1" customWidth="1"/>
    <col min="14337" max="14337" width="38.42578125" customWidth="1"/>
    <col min="14338" max="14338" width="16.42578125" customWidth="1"/>
    <col min="14339" max="14339" width="13.42578125" customWidth="1"/>
    <col min="14340" max="14340" width="15.140625" bestFit="1" customWidth="1"/>
    <col min="14341" max="14343" width="15.140625" customWidth="1"/>
    <col min="14344" max="14344" width="17.5703125" customWidth="1"/>
    <col min="14345" max="14345" width="17.140625" customWidth="1"/>
    <col min="14346" max="14346" width="15.140625" customWidth="1"/>
    <col min="14347" max="14347" width="17.5703125" customWidth="1"/>
    <col min="14348" max="14348" width="15" bestFit="1" customWidth="1"/>
    <col min="14349" max="14349" width="22.5703125" customWidth="1"/>
    <col min="14350" max="14350" width="1" customWidth="1"/>
    <col min="14351" max="14351" width="28" customWidth="1"/>
    <col min="14352" max="14352" width="1.42578125" customWidth="1"/>
    <col min="14353" max="14353" width="14.5703125" customWidth="1"/>
    <col min="14354" max="14354" width="12" bestFit="1" customWidth="1"/>
    <col min="14356" max="14356" width="8.85546875" customWidth="1"/>
    <col min="14359" max="14360" width="10" bestFit="1" customWidth="1"/>
    <col min="14593" max="14593" width="38.42578125" customWidth="1"/>
    <col min="14594" max="14594" width="16.42578125" customWidth="1"/>
    <col min="14595" max="14595" width="13.42578125" customWidth="1"/>
    <col min="14596" max="14596" width="15.140625" bestFit="1" customWidth="1"/>
    <col min="14597" max="14599" width="15.140625" customWidth="1"/>
    <col min="14600" max="14600" width="17.5703125" customWidth="1"/>
    <col min="14601" max="14601" width="17.140625" customWidth="1"/>
    <col min="14602" max="14602" width="15.140625" customWidth="1"/>
    <col min="14603" max="14603" width="17.5703125" customWidth="1"/>
    <col min="14604" max="14604" width="15" bestFit="1" customWidth="1"/>
    <col min="14605" max="14605" width="22.5703125" customWidth="1"/>
    <col min="14606" max="14606" width="1" customWidth="1"/>
    <col min="14607" max="14607" width="28" customWidth="1"/>
    <col min="14608" max="14608" width="1.42578125" customWidth="1"/>
    <col min="14609" max="14609" width="14.5703125" customWidth="1"/>
    <col min="14610" max="14610" width="12" bestFit="1" customWidth="1"/>
    <col min="14612" max="14612" width="8.85546875" customWidth="1"/>
    <col min="14615" max="14616" width="10" bestFit="1" customWidth="1"/>
    <col min="14849" max="14849" width="38.42578125" customWidth="1"/>
    <col min="14850" max="14850" width="16.42578125" customWidth="1"/>
    <col min="14851" max="14851" width="13.42578125" customWidth="1"/>
    <col min="14852" max="14852" width="15.140625" bestFit="1" customWidth="1"/>
    <col min="14853" max="14855" width="15.140625" customWidth="1"/>
    <col min="14856" max="14856" width="17.5703125" customWidth="1"/>
    <col min="14857" max="14857" width="17.140625" customWidth="1"/>
    <col min="14858" max="14858" width="15.140625" customWidth="1"/>
    <col min="14859" max="14859" width="17.5703125" customWidth="1"/>
    <col min="14860" max="14860" width="15" bestFit="1" customWidth="1"/>
    <col min="14861" max="14861" width="22.5703125" customWidth="1"/>
    <col min="14862" max="14862" width="1" customWidth="1"/>
    <col min="14863" max="14863" width="28" customWidth="1"/>
    <col min="14864" max="14864" width="1.42578125" customWidth="1"/>
    <col min="14865" max="14865" width="14.5703125" customWidth="1"/>
    <col min="14866" max="14866" width="12" bestFit="1" customWidth="1"/>
    <col min="14868" max="14868" width="8.85546875" customWidth="1"/>
    <col min="14871" max="14872" width="10" bestFit="1" customWidth="1"/>
    <col min="15105" max="15105" width="38.42578125" customWidth="1"/>
    <col min="15106" max="15106" width="16.42578125" customWidth="1"/>
    <col min="15107" max="15107" width="13.42578125" customWidth="1"/>
    <col min="15108" max="15108" width="15.140625" bestFit="1" customWidth="1"/>
    <col min="15109" max="15111" width="15.140625" customWidth="1"/>
    <col min="15112" max="15112" width="17.5703125" customWidth="1"/>
    <col min="15113" max="15113" width="17.140625" customWidth="1"/>
    <col min="15114" max="15114" width="15.140625" customWidth="1"/>
    <col min="15115" max="15115" width="17.5703125" customWidth="1"/>
    <col min="15116" max="15116" width="15" bestFit="1" customWidth="1"/>
    <col min="15117" max="15117" width="22.5703125" customWidth="1"/>
    <col min="15118" max="15118" width="1" customWidth="1"/>
    <col min="15119" max="15119" width="28" customWidth="1"/>
    <col min="15120" max="15120" width="1.42578125" customWidth="1"/>
    <col min="15121" max="15121" width="14.5703125" customWidth="1"/>
    <col min="15122" max="15122" width="12" bestFit="1" customWidth="1"/>
    <col min="15124" max="15124" width="8.85546875" customWidth="1"/>
    <col min="15127" max="15128" width="10" bestFit="1" customWidth="1"/>
    <col min="15361" max="15361" width="38.42578125" customWidth="1"/>
    <col min="15362" max="15362" width="16.42578125" customWidth="1"/>
    <col min="15363" max="15363" width="13.42578125" customWidth="1"/>
    <col min="15364" max="15364" width="15.140625" bestFit="1" customWidth="1"/>
    <col min="15365" max="15367" width="15.140625" customWidth="1"/>
    <col min="15368" max="15368" width="17.5703125" customWidth="1"/>
    <col min="15369" max="15369" width="17.140625" customWidth="1"/>
    <col min="15370" max="15370" width="15.140625" customWidth="1"/>
    <col min="15371" max="15371" width="17.5703125" customWidth="1"/>
    <col min="15372" max="15372" width="15" bestFit="1" customWidth="1"/>
    <col min="15373" max="15373" width="22.5703125" customWidth="1"/>
    <col min="15374" max="15374" width="1" customWidth="1"/>
    <col min="15375" max="15375" width="28" customWidth="1"/>
    <col min="15376" max="15376" width="1.42578125" customWidth="1"/>
    <col min="15377" max="15377" width="14.5703125" customWidth="1"/>
    <col min="15378" max="15378" width="12" bestFit="1" customWidth="1"/>
    <col min="15380" max="15380" width="8.85546875" customWidth="1"/>
    <col min="15383" max="15384" width="10" bestFit="1" customWidth="1"/>
    <col min="15617" max="15617" width="38.42578125" customWidth="1"/>
    <col min="15618" max="15618" width="16.42578125" customWidth="1"/>
    <col min="15619" max="15619" width="13.42578125" customWidth="1"/>
    <col min="15620" max="15620" width="15.140625" bestFit="1" customWidth="1"/>
    <col min="15621" max="15623" width="15.140625" customWidth="1"/>
    <col min="15624" max="15624" width="17.5703125" customWidth="1"/>
    <col min="15625" max="15625" width="17.140625" customWidth="1"/>
    <col min="15626" max="15626" width="15.140625" customWidth="1"/>
    <col min="15627" max="15627" width="17.5703125" customWidth="1"/>
    <col min="15628" max="15628" width="15" bestFit="1" customWidth="1"/>
    <col min="15629" max="15629" width="22.5703125" customWidth="1"/>
    <col min="15630" max="15630" width="1" customWidth="1"/>
    <col min="15631" max="15631" width="28" customWidth="1"/>
    <col min="15632" max="15632" width="1.42578125" customWidth="1"/>
    <col min="15633" max="15633" width="14.5703125" customWidth="1"/>
    <col min="15634" max="15634" width="12" bestFit="1" customWidth="1"/>
    <col min="15636" max="15636" width="8.85546875" customWidth="1"/>
    <col min="15639" max="15640" width="10" bestFit="1" customWidth="1"/>
    <col min="15873" max="15873" width="38.42578125" customWidth="1"/>
    <col min="15874" max="15874" width="16.42578125" customWidth="1"/>
    <col min="15875" max="15875" width="13.42578125" customWidth="1"/>
    <col min="15876" max="15876" width="15.140625" bestFit="1" customWidth="1"/>
    <col min="15877" max="15879" width="15.140625" customWidth="1"/>
    <col min="15880" max="15880" width="17.5703125" customWidth="1"/>
    <col min="15881" max="15881" width="17.140625" customWidth="1"/>
    <col min="15882" max="15882" width="15.140625" customWidth="1"/>
    <col min="15883" max="15883" width="17.5703125" customWidth="1"/>
    <col min="15884" max="15884" width="15" bestFit="1" customWidth="1"/>
    <col min="15885" max="15885" width="22.5703125" customWidth="1"/>
    <col min="15886" max="15886" width="1" customWidth="1"/>
    <col min="15887" max="15887" width="28" customWidth="1"/>
    <col min="15888" max="15888" width="1.42578125" customWidth="1"/>
    <col min="15889" max="15889" width="14.5703125" customWidth="1"/>
    <col min="15890" max="15890" width="12" bestFit="1" customWidth="1"/>
    <col min="15892" max="15892" width="8.85546875" customWidth="1"/>
    <col min="15895" max="15896" width="10" bestFit="1" customWidth="1"/>
    <col min="16129" max="16129" width="38.42578125" customWidth="1"/>
    <col min="16130" max="16130" width="16.42578125" customWidth="1"/>
    <col min="16131" max="16131" width="13.42578125" customWidth="1"/>
    <col min="16132" max="16132" width="15.140625" bestFit="1" customWidth="1"/>
    <col min="16133" max="16135" width="15.140625" customWidth="1"/>
    <col min="16136" max="16136" width="17.5703125" customWidth="1"/>
    <col min="16137" max="16137" width="17.140625" customWidth="1"/>
    <col min="16138" max="16138" width="15.140625" customWidth="1"/>
    <col min="16139" max="16139" width="17.5703125" customWidth="1"/>
    <col min="16140" max="16140" width="15" bestFit="1" customWidth="1"/>
    <col min="16141" max="16141" width="22.5703125" customWidth="1"/>
    <col min="16142" max="16142" width="1" customWidth="1"/>
    <col min="16143" max="16143" width="28" customWidth="1"/>
    <col min="16144" max="16144" width="1.42578125" customWidth="1"/>
    <col min="16145" max="16145" width="14.5703125" customWidth="1"/>
    <col min="16146" max="16146" width="12" bestFit="1" customWidth="1"/>
    <col min="16148" max="16148" width="8.85546875" customWidth="1"/>
    <col min="16151" max="16152" width="10" bestFit="1" customWidth="1"/>
  </cols>
  <sheetData>
    <row r="1" spans="1:16" x14ac:dyDescent="0.25">
      <c r="A1" s="254" t="s">
        <v>113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105"/>
      <c r="O1" s="105"/>
      <c r="P1" s="105"/>
    </row>
    <row r="2" spans="1:16" ht="15" customHeight="1" thickBot="1" x14ac:dyDescent="0.35">
      <c r="A2" s="106"/>
      <c r="B2" s="107"/>
      <c r="C2" s="108"/>
      <c r="D2" s="108"/>
      <c r="E2" s="108"/>
      <c r="F2" s="108"/>
      <c r="G2" s="108"/>
      <c r="H2" s="108"/>
      <c r="I2" s="255"/>
      <c r="J2" s="255"/>
      <c r="K2" s="105"/>
      <c r="L2" s="105"/>
      <c r="M2"/>
      <c r="N2"/>
    </row>
    <row r="3" spans="1:16" ht="45.75" thickBot="1" x14ac:dyDescent="0.3">
      <c r="A3" s="109"/>
      <c r="B3" s="110" t="s">
        <v>101</v>
      </c>
      <c r="C3" s="111" t="s">
        <v>114</v>
      </c>
      <c r="D3" s="111" t="s">
        <v>115</v>
      </c>
      <c r="E3" s="111" t="s">
        <v>116</v>
      </c>
      <c r="F3" s="111" t="s">
        <v>117</v>
      </c>
      <c r="G3" s="256" t="s">
        <v>118</v>
      </c>
      <c r="H3" s="257"/>
      <c r="I3"/>
      <c r="J3"/>
      <c r="K3"/>
      <c r="L3"/>
      <c r="M3"/>
      <c r="N3"/>
    </row>
    <row r="4" spans="1:16" x14ac:dyDescent="0.25">
      <c r="A4" s="112" t="s">
        <v>119</v>
      </c>
      <c r="B4" s="113">
        <f>'M2021 BLS  SALARY CHART'!C6</f>
        <v>39522</v>
      </c>
      <c r="C4" s="113">
        <f>'M2021 BLS  SALARY CHART'!C8</f>
        <v>50422</v>
      </c>
      <c r="D4" s="113">
        <f>'M2021 BLS  SALARY CHART'!C12</f>
        <v>50729</v>
      </c>
      <c r="E4" s="113">
        <f>'M2021 BLS  SALARY CHART'!C14</f>
        <v>63585</v>
      </c>
      <c r="F4" s="113">
        <f>'M2021 BLS  SALARY CHART'!C18</f>
        <v>73171</v>
      </c>
      <c r="G4" s="258" t="s">
        <v>260</v>
      </c>
      <c r="H4" s="259"/>
      <c r="I4"/>
      <c r="J4"/>
      <c r="K4"/>
      <c r="L4"/>
      <c r="M4"/>
      <c r="N4"/>
    </row>
    <row r="5" spans="1:16" x14ac:dyDescent="0.25">
      <c r="A5" s="112" t="s">
        <v>120</v>
      </c>
      <c r="B5" s="114">
        <f>'M2021 BLS  SALARY CHART'!C38</f>
        <v>0.25390000000000001</v>
      </c>
      <c r="C5" s="114">
        <f>B5</f>
        <v>0.25390000000000001</v>
      </c>
      <c r="D5" s="114">
        <f>C5</f>
        <v>0.25390000000000001</v>
      </c>
      <c r="E5" s="114">
        <f>D5</f>
        <v>0.25390000000000001</v>
      </c>
      <c r="F5" s="114">
        <f>E5</f>
        <v>0.25390000000000001</v>
      </c>
      <c r="G5" s="258" t="s">
        <v>121</v>
      </c>
      <c r="H5" s="259"/>
      <c r="I5"/>
      <c r="J5"/>
      <c r="K5"/>
      <c r="L5"/>
      <c r="M5"/>
      <c r="N5"/>
    </row>
    <row r="6" spans="1:16" x14ac:dyDescent="0.25">
      <c r="A6" s="112" t="s">
        <v>122</v>
      </c>
      <c r="B6" s="115">
        <f>B4*B5</f>
        <v>10034.6358</v>
      </c>
      <c r="C6" s="115">
        <f t="shared" ref="C6:F6" si="0">C4*C5</f>
        <v>12802.1458</v>
      </c>
      <c r="D6" s="115">
        <f>D4*D5</f>
        <v>12880.0931</v>
      </c>
      <c r="E6" s="115">
        <f t="shared" ref="E6" si="1">E4*E5</f>
        <v>16144.231500000002</v>
      </c>
      <c r="F6" s="115">
        <f t="shared" si="0"/>
        <v>18578.116900000001</v>
      </c>
      <c r="G6" s="260"/>
      <c r="H6" s="261"/>
      <c r="I6"/>
      <c r="J6"/>
      <c r="K6"/>
      <c r="L6" s="116"/>
      <c r="M6"/>
      <c r="N6"/>
    </row>
    <row r="7" spans="1:16" x14ac:dyDescent="0.25">
      <c r="A7" s="112" t="s">
        <v>123</v>
      </c>
      <c r="B7" s="115">
        <f>B4+B6</f>
        <v>49556.635800000004</v>
      </c>
      <c r="C7" s="115">
        <f t="shared" ref="C7:F7" si="2">C4+C6</f>
        <v>63224.145799999998</v>
      </c>
      <c r="D7" s="115">
        <f>D4+D6</f>
        <v>63609.093099999998</v>
      </c>
      <c r="E7" s="115">
        <f t="shared" ref="E7" si="3">E4+E6</f>
        <v>79729.231499999994</v>
      </c>
      <c r="F7" s="115">
        <f t="shared" si="2"/>
        <v>91749.116899999994</v>
      </c>
      <c r="G7" s="260"/>
      <c r="H7" s="261"/>
      <c r="I7"/>
      <c r="J7"/>
      <c r="K7"/>
      <c r="L7"/>
      <c r="M7"/>
      <c r="N7"/>
    </row>
    <row r="8" spans="1:16" x14ac:dyDescent="0.25">
      <c r="A8" s="112" t="s">
        <v>124</v>
      </c>
      <c r="B8" s="115">
        <f>B7</f>
        <v>49556.635800000004</v>
      </c>
      <c r="C8" s="115">
        <f t="shared" ref="C8:F8" si="4">C7</f>
        <v>63224.145799999998</v>
      </c>
      <c r="D8" s="115">
        <f t="shared" si="4"/>
        <v>63609.093099999998</v>
      </c>
      <c r="E8" s="115">
        <f t="shared" si="4"/>
        <v>79729.231499999994</v>
      </c>
      <c r="F8" s="115">
        <f t="shared" si="4"/>
        <v>91749.116899999994</v>
      </c>
      <c r="G8" s="117"/>
      <c r="H8" s="118"/>
      <c r="I8"/>
      <c r="J8"/>
      <c r="K8"/>
      <c r="L8"/>
      <c r="M8"/>
      <c r="N8"/>
    </row>
    <row r="9" spans="1:16" x14ac:dyDescent="0.25">
      <c r="A9" s="112" t="s">
        <v>125</v>
      </c>
      <c r="B9" s="115">
        <f>B8*'CAF Fall 2022'!CH23</f>
        <v>1378.2476430361692</v>
      </c>
      <c r="C9" s="115">
        <f>C8*'CAF Fall 2022'!CH23</f>
        <v>1758.3624982837334</v>
      </c>
      <c r="D9" s="115">
        <f>D8*'CAF Fall 2022'!CH23</f>
        <v>1769.0684854911647</v>
      </c>
      <c r="E9" s="115">
        <f>E8*'CAF Fall 2022'!CH23</f>
        <v>2217.3947771482922</v>
      </c>
      <c r="F9" s="115">
        <f>F8*'CAF Fall 2022'!CH23</f>
        <v>2551.6866122311499</v>
      </c>
      <c r="G9" s="250">
        <f>'[11]CAF Fall 2020'!BY24</f>
        <v>1.9959404600811814E-2</v>
      </c>
      <c r="H9" s="251"/>
      <c r="I9"/>
      <c r="J9"/>
      <c r="K9"/>
      <c r="L9"/>
      <c r="M9"/>
      <c r="N9"/>
    </row>
    <row r="10" spans="1:16" x14ac:dyDescent="0.25">
      <c r="A10" s="112" t="s">
        <v>126</v>
      </c>
      <c r="B10" s="119">
        <f>D26</f>
        <v>1952</v>
      </c>
      <c r="C10" s="119">
        <f>$D$26</f>
        <v>1952</v>
      </c>
      <c r="D10" s="119">
        <f>$J$26</f>
        <v>1760</v>
      </c>
      <c r="E10" s="119">
        <f>J26</f>
        <v>1760</v>
      </c>
      <c r="F10" s="119">
        <f>$J$26</f>
        <v>1760</v>
      </c>
      <c r="G10" s="120"/>
      <c r="H10" s="121"/>
      <c r="I10"/>
      <c r="J10"/>
      <c r="K10"/>
      <c r="L10"/>
      <c r="M10"/>
      <c r="N10"/>
    </row>
    <row r="11" spans="1:16" ht="15.75" thickBot="1" x14ac:dyDescent="0.3">
      <c r="A11" s="122" t="s">
        <v>127</v>
      </c>
      <c r="B11" s="123">
        <f>(B8+B9)/B10-0.01</f>
        <v>26.083690288440661</v>
      </c>
      <c r="C11" s="123">
        <f>(C8+C9)/C10-0.01</f>
        <v>33.280219415104376</v>
      </c>
      <c r="D11" s="123">
        <f>(D8+D9)/D10-0.03</f>
        <v>37.116682719029072</v>
      </c>
      <c r="E11" s="124">
        <f>(E8+E9)/E10+0.01</f>
        <v>46.570583112016067</v>
      </c>
      <c r="F11" s="123">
        <f>(F8+F9)/F10-0.01</f>
        <v>53.570001995585876</v>
      </c>
      <c r="G11" s="125"/>
      <c r="H11" s="126"/>
      <c r="I11"/>
      <c r="J11"/>
      <c r="K11"/>
      <c r="L11"/>
      <c r="M11"/>
      <c r="N11"/>
    </row>
    <row r="12" spans="1:16" ht="15.75" hidden="1" thickBot="1" x14ac:dyDescent="0.3">
      <c r="A12" s="127" t="s">
        <v>128</v>
      </c>
      <c r="B12" s="128">
        <f>(B8+B9)/12</f>
        <v>4244.5736202530143</v>
      </c>
      <c r="C12" s="128"/>
      <c r="D12" s="128"/>
      <c r="E12" s="128"/>
      <c r="F12" s="128"/>
      <c r="G12" s="128"/>
      <c r="H12" s="129"/>
      <c r="O12" s="130"/>
    </row>
    <row r="13" spans="1:16" ht="15.75" hidden="1" thickBot="1" x14ac:dyDescent="0.3">
      <c r="A13" s="127" t="s">
        <v>129</v>
      </c>
      <c r="B13" s="128">
        <f>B12*0.75</f>
        <v>3183.4302151897609</v>
      </c>
      <c r="C13" s="128"/>
      <c r="D13" s="128"/>
      <c r="E13" s="128"/>
      <c r="F13" s="128"/>
      <c r="G13" s="128"/>
      <c r="H13" s="129"/>
      <c r="O13" s="130"/>
    </row>
    <row r="14" spans="1:16" ht="15.75" hidden="1" thickBot="1" x14ac:dyDescent="0.3">
      <c r="A14" s="127" t="s">
        <v>130</v>
      </c>
      <c r="B14" s="128">
        <f>B12*0.5</f>
        <v>2122.2868101265071</v>
      </c>
      <c r="C14" s="128"/>
      <c r="D14" s="128"/>
      <c r="E14" s="128"/>
      <c r="F14" s="128"/>
      <c r="G14" s="128"/>
      <c r="H14" s="129"/>
      <c r="O14" s="130"/>
    </row>
    <row r="15" spans="1:16" ht="15.75" hidden="1" thickBot="1" x14ac:dyDescent="0.3">
      <c r="A15" s="127" t="s">
        <v>131</v>
      </c>
      <c r="B15" s="128">
        <f>B12*0.25</f>
        <v>1061.1434050632536</v>
      </c>
      <c r="C15" s="128"/>
      <c r="D15" s="128"/>
      <c r="E15" s="128"/>
      <c r="F15" s="128"/>
      <c r="G15" s="128"/>
      <c r="H15" s="129"/>
      <c r="O15" s="130"/>
    </row>
    <row r="16" spans="1:16" ht="15.75" hidden="1" thickBot="1" x14ac:dyDescent="0.3">
      <c r="A16" s="131"/>
      <c r="B16" s="132">
        <f>20.32*0.25</f>
        <v>5.08</v>
      </c>
      <c r="C16" s="133">
        <f>20.4*0.25</f>
        <v>5.0999999999999996</v>
      </c>
      <c r="D16" s="134">
        <f>26.2*0.25</f>
        <v>6.55</v>
      </c>
      <c r="E16" s="134"/>
      <c r="F16" s="134">
        <f>55.04*0.25</f>
        <v>13.76</v>
      </c>
      <c r="G16" s="134"/>
      <c r="H16" s="135">
        <f>36.88*0.25</f>
        <v>9.2200000000000006</v>
      </c>
      <c r="I16" s="134">
        <f>40.2*0.25</f>
        <v>10.050000000000001</v>
      </c>
      <c r="J16" s="134">
        <f>60.8*0.25</f>
        <v>15.2</v>
      </c>
      <c r="K16" s="136">
        <f>42.64*0.25</f>
        <v>10.66</v>
      </c>
      <c r="L16" s="136">
        <f>30.76*0.25</f>
        <v>7.69</v>
      </c>
      <c r="M16" s="134">
        <f>83.56*0.25</f>
        <v>20.89</v>
      </c>
      <c r="N16"/>
    </row>
    <row r="17" spans="1:18" ht="15.75" thickBot="1" x14ac:dyDescent="0.3">
      <c r="A17" s="137" t="s">
        <v>132</v>
      </c>
      <c r="B17" s="138">
        <f>B11*8</f>
        <v>208.66952230752528</v>
      </c>
      <c r="C17" s="138">
        <f t="shared" ref="C17:F17" si="5">C11*8</f>
        <v>266.24175532083501</v>
      </c>
      <c r="D17" s="138">
        <f t="shared" si="5"/>
        <v>296.93346175223257</v>
      </c>
      <c r="E17" s="138">
        <f>E11*8</f>
        <v>372.56466489612853</v>
      </c>
      <c r="F17" s="138">
        <f t="shared" si="5"/>
        <v>428.56001596468701</v>
      </c>
      <c r="G17" s="139"/>
      <c r="H17" s="140"/>
      <c r="I17" s="134"/>
      <c r="J17" s="134"/>
      <c r="K17" s="136"/>
      <c r="L17" s="136"/>
      <c r="M17" s="134"/>
      <c r="N17"/>
    </row>
    <row r="18" spans="1:18" x14ac:dyDescent="0.25">
      <c r="A18" s="141"/>
      <c r="B18" s="132"/>
      <c r="C18" s="132"/>
      <c r="D18" s="132"/>
      <c r="E18" s="132"/>
      <c r="F18" s="132"/>
      <c r="G18" s="134"/>
      <c r="H18" s="134"/>
      <c r="I18" s="134"/>
      <c r="J18" s="134"/>
      <c r="K18" s="136"/>
      <c r="L18" s="136"/>
      <c r="M18" s="134"/>
      <c r="N18"/>
    </row>
    <row r="21" spans="1:18" ht="15.75" thickBot="1" x14ac:dyDescent="0.3">
      <c r="A21" s="117" t="s">
        <v>133</v>
      </c>
      <c r="F21" t="s">
        <v>134</v>
      </c>
      <c r="K21"/>
      <c r="L21"/>
      <c r="M21"/>
      <c r="N21"/>
    </row>
    <row r="22" spans="1:18" x14ac:dyDescent="0.25">
      <c r="A22" s="143"/>
      <c r="B22" s="144"/>
      <c r="C22" s="145" t="s">
        <v>135</v>
      </c>
      <c r="D22" s="146" t="s">
        <v>136</v>
      </c>
      <c r="E22" s="147"/>
      <c r="F22" s="143"/>
      <c r="G22" s="144"/>
      <c r="H22" s="144"/>
      <c r="I22" s="145" t="s">
        <v>135</v>
      </c>
      <c r="J22" s="146" t="s">
        <v>136</v>
      </c>
      <c r="K22"/>
      <c r="L22"/>
      <c r="M22"/>
      <c r="N22"/>
    </row>
    <row r="23" spans="1:18" x14ac:dyDescent="0.25">
      <c r="A23" s="148"/>
      <c r="B23" s="149" t="s">
        <v>137</v>
      </c>
      <c r="C23" s="150">
        <v>15</v>
      </c>
      <c r="D23" s="151">
        <f>C23*8</f>
        <v>120</v>
      </c>
      <c r="E23" s="152"/>
      <c r="F23" s="148"/>
      <c r="G23" s="149" t="s">
        <v>137</v>
      </c>
      <c r="H23" s="149"/>
      <c r="I23" s="150">
        <v>15</v>
      </c>
      <c r="J23" s="151">
        <f>I23*8</f>
        <v>120</v>
      </c>
      <c r="K23" s="153"/>
      <c r="L23"/>
      <c r="M23"/>
      <c r="N23"/>
    </row>
    <row r="24" spans="1:18" x14ac:dyDescent="0.25">
      <c r="A24" s="154"/>
      <c r="B24" s="155" t="s">
        <v>138</v>
      </c>
      <c r="C24" s="156">
        <v>1</v>
      </c>
      <c r="D24" s="157">
        <f>C24*8</f>
        <v>8</v>
      </c>
      <c r="E24" s="158"/>
      <c r="F24" s="159"/>
      <c r="G24" s="160" t="s">
        <v>139</v>
      </c>
      <c r="H24" s="160"/>
      <c r="I24" s="156">
        <v>25</v>
      </c>
      <c r="J24" s="161">
        <f>I24*8</f>
        <v>200</v>
      </c>
      <c r="K24" s="153"/>
      <c r="L24"/>
      <c r="M24"/>
      <c r="N24"/>
    </row>
    <row r="25" spans="1:18" x14ac:dyDescent="0.25">
      <c r="A25" s="148"/>
      <c r="B25" s="162"/>
      <c r="C25" s="149" t="s">
        <v>140</v>
      </c>
      <c r="D25" s="163">
        <f>SUM(D23:D24)</f>
        <v>128</v>
      </c>
      <c r="E25" s="158"/>
      <c r="F25" s="148"/>
      <c r="G25" s="162"/>
      <c r="H25" s="162"/>
      <c r="I25" s="149" t="s">
        <v>140</v>
      </c>
      <c r="J25" s="151">
        <f>SUM(J23:J24)</f>
        <v>320</v>
      </c>
      <c r="K25"/>
      <c r="L25"/>
      <c r="M25"/>
      <c r="N25"/>
    </row>
    <row r="26" spans="1:18" ht="15.75" thickBot="1" x14ac:dyDescent="0.3">
      <c r="A26" s="164"/>
      <c r="B26" s="165"/>
      <c r="C26" s="166" t="s">
        <v>126</v>
      </c>
      <c r="D26" s="167">
        <f>2080-D25</f>
        <v>1952</v>
      </c>
      <c r="E26" s="158"/>
      <c r="F26" s="164"/>
      <c r="G26" s="165"/>
      <c r="H26" s="165"/>
      <c r="I26" s="166" t="s">
        <v>126</v>
      </c>
      <c r="J26" s="168">
        <f>2080-J25</f>
        <v>1760</v>
      </c>
      <c r="K26"/>
      <c r="L26"/>
      <c r="M26"/>
      <c r="N26"/>
    </row>
    <row r="29" spans="1:18" x14ac:dyDescent="0.25">
      <c r="A29" s="252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</row>
    <row r="30" spans="1:18" s="130" customFormat="1" x14ac:dyDescent="0.25">
      <c r="A30"/>
      <c r="C30" s="142"/>
      <c r="J30" s="169"/>
      <c r="K30" s="170"/>
      <c r="L30" s="169"/>
      <c r="M30" s="170"/>
      <c r="O30"/>
      <c r="P30"/>
      <c r="Q30"/>
      <c r="R30"/>
    </row>
    <row r="33" spans="1:18" s="130" customFormat="1" x14ac:dyDescent="0.25">
      <c r="A33"/>
      <c r="C33" s="253"/>
      <c r="D33" s="253"/>
      <c r="E33" s="253"/>
      <c r="F33" s="253"/>
      <c r="G33" s="253"/>
      <c r="H33" s="253"/>
      <c r="I33" s="253"/>
      <c r="O33"/>
      <c r="P33"/>
      <c r="Q33"/>
      <c r="R33"/>
    </row>
  </sheetData>
  <mergeCells count="9">
    <mergeCell ref="G9:H9"/>
    <mergeCell ref="A29:M29"/>
    <mergeCell ref="C33:I33"/>
    <mergeCell ref="A1:M1"/>
    <mergeCell ref="I2:J2"/>
    <mergeCell ref="G3:H3"/>
    <mergeCell ref="G4:H4"/>
    <mergeCell ref="G5:H5"/>
    <mergeCell ref="G6:H7"/>
  </mergeCells>
  <pageMargins left="0.25" right="0.25" top="0.75" bottom="0.75" header="0.3" footer="0.3"/>
  <pageSetup scale="7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B084-0BB3-48B3-914B-20474943B270}">
  <dimension ref="A1:CT24"/>
  <sheetViews>
    <sheetView topLeftCell="BM1" workbookViewId="0">
      <selection activeCell="V15" sqref="V15"/>
    </sheetView>
  </sheetViews>
  <sheetFormatPr defaultRowHeight="12.75" x14ac:dyDescent="0.2"/>
  <cols>
    <col min="1" max="1" width="38.42578125" style="171" customWidth="1"/>
    <col min="2" max="2" width="12.85546875" style="176" customWidth="1"/>
    <col min="3" max="62" width="7.7109375" style="171" hidden="1" customWidth="1"/>
    <col min="63" max="82" width="7.7109375" style="171" customWidth="1"/>
    <col min="83" max="256" width="8.7109375" style="171"/>
    <col min="257" max="257" width="38.42578125" style="171" customWidth="1"/>
    <col min="258" max="258" width="12.85546875" style="171" customWidth="1"/>
    <col min="259" max="318" width="0" style="171" hidden="1" customWidth="1"/>
    <col min="319" max="338" width="7.7109375" style="171" customWidth="1"/>
    <col min="339" max="512" width="8.7109375" style="171"/>
    <col min="513" max="513" width="38.42578125" style="171" customWidth="1"/>
    <col min="514" max="514" width="12.85546875" style="171" customWidth="1"/>
    <col min="515" max="574" width="0" style="171" hidden="1" customWidth="1"/>
    <col min="575" max="594" width="7.7109375" style="171" customWidth="1"/>
    <col min="595" max="768" width="8.7109375" style="171"/>
    <col min="769" max="769" width="38.42578125" style="171" customWidth="1"/>
    <col min="770" max="770" width="12.85546875" style="171" customWidth="1"/>
    <col min="771" max="830" width="0" style="171" hidden="1" customWidth="1"/>
    <col min="831" max="850" width="7.7109375" style="171" customWidth="1"/>
    <col min="851" max="1024" width="8.7109375" style="171"/>
    <col min="1025" max="1025" width="38.42578125" style="171" customWidth="1"/>
    <col min="1026" max="1026" width="12.85546875" style="171" customWidth="1"/>
    <col min="1027" max="1086" width="0" style="171" hidden="1" customWidth="1"/>
    <col min="1087" max="1106" width="7.7109375" style="171" customWidth="1"/>
    <col min="1107" max="1280" width="8.7109375" style="171"/>
    <col min="1281" max="1281" width="38.42578125" style="171" customWidth="1"/>
    <col min="1282" max="1282" width="12.85546875" style="171" customWidth="1"/>
    <col min="1283" max="1342" width="0" style="171" hidden="1" customWidth="1"/>
    <col min="1343" max="1362" width="7.7109375" style="171" customWidth="1"/>
    <col min="1363" max="1536" width="8.7109375" style="171"/>
    <col min="1537" max="1537" width="38.42578125" style="171" customWidth="1"/>
    <col min="1538" max="1538" width="12.85546875" style="171" customWidth="1"/>
    <col min="1539" max="1598" width="0" style="171" hidden="1" customWidth="1"/>
    <col min="1599" max="1618" width="7.7109375" style="171" customWidth="1"/>
    <col min="1619" max="1792" width="8.7109375" style="171"/>
    <col min="1793" max="1793" width="38.42578125" style="171" customWidth="1"/>
    <col min="1794" max="1794" width="12.85546875" style="171" customWidth="1"/>
    <col min="1795" max="1854" width="0" style="171" hidden="1" customWidth="1"/>
    <col min="1855" max="1874" width="7.7109375" style="171" customWidth="1"/>
    <col min="1875" max="2048" width="8.7109375" style="171"/>
    <col min="2049" max="2049" width="38.42578125" style="171" customWidth="1"/>
    <col min="2050" max="2050" width="12.85546875" style="171" customWidth="1"/>
    <col min="2051" max="2110" width="0" style="171" hidden="1" customWidth="1"/>
    <col min="2111" max="2130" width="7.7109375" style="171" customWidth="1"/>
    <col min="2131" max="2304" width="8.7109375" style="171"/>
    <col min="2305" max="2305" width="38.42578125" style="171" customWidth="1"/>
    <col min="2306" max="2306" width="12.85546875" style="171" customWidth="1"/>
    <col min="2307" max="2366" width="0" style="171" hidden="1" customWidth="1"/>
    <col min="2367" max="2386" width="7.7109375" style="171" customWidth="1"/>
    <col min="2387" max="2560" width="8.7109375" style="171"/>
    <col min="2561" max="2561" width="38.42578125" style="171" customWidth="1"/>
    <col min="2562" max="2562" width="12.85546875" style="171" customWidth="1"/>
    <col min="2563" max="2622" width="0" style="171" hidden="1" customWidth="1"/>
    <col min="2623" max="2642" width="7.7109375" style="171" customWidth="1"/>
    <col min="2643" max="2816" width="8.7109375" style="171"/>
    <col min="2817" max="2817" width="38.42578125" style="171" customWidth="1"/>
    <col min="2818" max="2818" width="12.85546875" style="171" customWidth="1"/>
    <col min="2819" max="2878" width="0" style="171" hidden="1" customWidth="1"/>
    <col min="2879" max="2898" width="7.7109375" style="171" customWidth="1"/>
    <col min="2899" max="3072" width="8.7109375" style="171"/>
    <col min="3073" max="3073" width="38.42578125" style="171" customWidth="1"/>
    <col min="3074" max="3074" width="12.85546875" style="171" customWidth="1"/>
    <col min="3075" max="3134" width="0" style="171" hidden="1" customWidth="1"/>
    <col min="3135" max="3154" width="7.7109375" style="171" customWidth="1"/>
    <col min="3155" max="3328" width="8.7109375" style="171"/>
    <col min="3329" max="3329" width="38.42578125" style="171" customWidth="1"/>
    <col min="3330" max="3330" width="12.85546875" style="171" customWidth="1"/>
    <col min="3331" max="3390" width="0" style="171" hidden="1" customWidth="1"/>
    <col min="3391" max="3410" width="7.7109375" style="171" customWidth="1"/>
    <col min="3411" max="3584" width="8.7109375" style="171"/>
    <col min="3585" max="3585" width="38.42578125" style="171" customWidth="1"/>
    <col min="3586" max="3586" width="12.85546875" style="171" customWidth="1"/>
    <col min="3587" max="3646" width="0" style="171" hidden="1" customWidth="1"/>
    <col min="3647" max="3666" width="7.7109375" style="171" customWidth="1"/>
    <col min="3667" max="3840" width="8.7109375" style="171"/>
    <col min="3841" max="3841" width="38.42578125" style="171" customWidth="1"/>
    <col min="3842" max="3842" width="12.85546875" style="171" customWidth="1"/>
    <col min="3843" max="3902" width="0" style="171" hidden="1" customWidth="1"/>
    <col min="3903" max="3922" width="7.7109375" style="171" customWidth="1"/>
    <col min="3923" max="4096" width="8.7109375" style="171"/>
    <col min="4097" max="4097" width="38.42578125" style="171" customWidth="1"/>
    <col min="4098" max="4098" width="12.85546875" style="171" customWidth="1"/>
    <col min="4099" max="4158" width="0" style="171" hidden="1" customWidth="1"/>
    <col min="4159" max="4178" width="7.7109375" style="171" customWidth="1"/>
    <col min="4179" max="4352" width="8.7109375" style="171"/>
    <col min="4353" max="4353" width="38.42578125" style="171" customWidth="1"/>
    <col min="4354" max="4354" width="12.85546875" style="171" customWidth="1"/>
    <col min="4355" max="4414" width="0" style="171" hidden="1" customWidth="1"/>
    <col min="4415" max="4434" width="7.7109375" style="171" customWidth="1"/>
    <col min="4435" max="4608" width="8.7109375" style="171"/>
    <col min="4609" max="4609" width="38.42578125" style="171" customWidth="1"/>
    <col min="4610" max="4610" width="12.85546875" style="171" customWidth="1"/>
    <col min="4611" max="4670" width="0" style="171" hidden="1" customWidth="1"/>
    <col min="4671" max="4690" width="7.7109375" style="171" customWidth="1"/>
    <col min="4691" max="4864" width="8.7109375" style="171"/>
    <col min="4865" max="4865" width="38.42578125" style="171" customWidth="1"/>
    <col min="4866" max="4866" width="12.85546875" style="171" customWidth="1"/>
    <col min="4867" max="4926" width="0" style="171" hidden="1" customWidth="1"/>
    <col min="4927" max="4946" width="7.7109375" style="171" customWidth="1"/>
    <col min="4947" max="5120" width="8.7109375" style="171"/>
    <col min="5121" max="5121" width="38.42578125" style="171" customWidth="1"/>
    <col min="5122" max="5122" width="12.85546875" style="171" customWidth="1"/>
    <col min="5123" max="5182" width="0" style="171" hidden="1" customWidth="1"/>
    <col min="5183" max="5202" width="7.7109375" style="171" customWidth="1"/>
    <col min="5203" max="5376" width="8.7109375" style="171"/>
    <col min="5377" max="5377" width="38.42578125" style="171" customWidth="1"/>
    <col min="5378" max="5378" width="12.85546875" style="171" customWidth="1"/>
    <col min="5379" max="5438" width="0" style="171" hidden="1" customWidth="1"/>
    <col min="5439" max="5458" width="7.7109375" style="171" customWidth="1"/>
    <col min="5459" max="5632" width="8.7109375" style="171"/>
    <col min="5633" max="5633" width="38.42578125" style="171" customWidth="1"/>
    <col min="5634" max="5634" width="12.85546875" style="171" customWidth="1"/>
    <col min="5635" max="5694" width="0" style="171" hidden="1" customWidth="1"/>
    <col min="5695" max="5714" width="7.7109375" style="171" customWidth="1"/>
    <col min="5715" max="5888" width="8.7109375" style="171"/>
    <col min="5889" max="5889" width="38.42578125" style="171" customWidth="1"/>
    <col min="5890" max="5890" width="12.85546875" style="171" customWidth="1"/>
    <col min="5891" max="5950" width="0" style="171" hidden="1" customWidth="1"/>
    <col min="5951" max="5970" width="7.7109375" style="171" customWidth="1"/>
    <col min="5971" max="6144" width="8.7109375" style="171"/>
    <col min="6145" max="6145" width="38.42578125" style="171" customWidth="1"/>
    <col min="6146" max="6146" width="12.85546875" style="171" customWidth="1"/>
    <col min="6147" max="6206" width="0" style="171" hidden="1" customWidth="1"/>
    <col min="6207" max="6226" width="7.7109375" style="171" customWidth="1"/>
    <col min="6227" max="6400" width="8.7109375" style="171"/>
    <col min="6401" max="6401" width="38.42578125" style="171" customWidth="1"/>
    <col min="6402" max="6402" width="12.85546875" style="171" customWidth="1"/>
    <col min="6403" max="6462" width="0" style="171" hidden="1" customWidth="1"/>
    <col min="6463" max="6482" width="7.7109375" style="171" customWidth="1"/>
    <col min="6483" max="6656" width="8.7109375" style="171"/>
    <col min="6657" max="6657" width="38.42578125" style="171" customWidth="1"/>
    <col min="6658" max="6658" width="12.85546875" style="171" customWidth="1"/>
    <col min="6659" max="6718" width="0" style="171" hidden="1" customWidth="1"/>
    <col min="6719" max="6738" width="7.7109375" style="171" customWidth="1"/>
    <col min="6739" max="6912" width="8.7109375" style="171"/>
    <col min="6913" max="6913" width="38.42578125" style="171" customWidth="1"/>
    <col min="6914" max="6914" width="12.85546875" style="171" customWidth="1"/>
    <col min="6915" max="6974" width="0" style="171" hidden="1" customWidth="1"/>
    <col min="6975" max="6994" width="7.7109375" style="171" customWidth="1"/>
    <col min="6995" max="7168" width="8.7109375" style="171"/>
    <col min="7169" max="7169" width="38.42578125" style="171" customWidth="1"/>
    <col min="7170" max="7170" width="12.85546875" style="171" customWidth="1"/>
    <col min="7171" max="7230" width="0" style="171" hidden="1" customWidth="1"/>
    <col min="7231" max="7250" width="7.7109375" style="171" customWidth="1"/>
    <col min="7251" max="7424" width="8.7109375" style="171"/>
    <col min="7425" max="7425" width="38.42578125" style="171" customWidth="1"/>
    <col min="7426" max="7426" width="12.85546875" style="171" customWidth="1"/>
    <col min="7427" max="7486" width="0" style="171" hidden="1" customWidth="1"/>
    <col min="7487" max="7506" width="7.7109375" style="171" customWidth="1"/>
    <col min="7507" max="7680" width="8.7109375" style="171"/>
    <col min="7681" max="7681" width="38.42578125" style="171" customWidth="1"/>
    <col min="7682" max="7682" width="12.85546875" style="171" customWidth="1"/>
    <col min="7683" max="7742" width="0" style="171" hidden="1" customWidth="1"/>
    <col min="7743" max="7762" width="7.7109375" style="171" customWidth="1"/>
    <col min="7763" max="7936" width="8.7109375" style="171"/>
    <col min="7937" max="7937" width="38.42578125" style="171" customWidth="1"/>
    <col min="7938" max="7938" width="12.85546875" style="171" customWidth="1"/>
    <col min="7939" max="7998" width="0" style="171" hidden="1" customWidth="1"/>
    <col min="7999" max="8018" width="7.7109375" style="171" customWidth="1"/>
    <col min="8019" max="8192" width="8.7109375" style="171"/>
    <col min="8193" max="8193" width="38.42578125" style="171" customWidth="1"/>
    <col min="8194" max="8194" width="12.85546875" style="171" customWidth="1"/>
    <col min="8195" max="8254" width="0" style="171" hidden="1" customWidth="1"/>
    <col min="8255" max="8274" width="7.7109375" style="171" customWidth="1"/>
    <col min="8275" max="8448" width="8.7109375" style="171"/>
    <col min="8449" max="8449" width="38.42578125" style="171" customWidth="1"/>
    <col min="8450" max="8450" width="12.85546875" style="171" customWidth="1"/>
    <col min="8451" max="8510" width="0" style="171" hidden="1" customWidth="1"/>
    <col min="8511" max="8530" width="7.7109375" style="171" customWidth="1"/>
    <col min="8531" max="8704" width="8.7109375" style="171"/>
    <col min="8705" max="8705" width="38.42578125" style="171" customWidth="1"/>
    <col min="8706" max="8706" width="12.85546875" style="171" customWidth="1"/>
    <col min="8707" max="8766" width="0" style="171" hidden="1" customWidth="1"/>
    <col min="8767" max="8786" width="7.7109375" style="171" customWidth="1"/>
    <col min="8787" max="8960" width="8.7109375" style="171"/>
    <col min="8961" max="8961" width="38.42578125" style="171" customWidth="1"/>
    <col min="8962" max="8962" width="12.85546875" style="171" customWidth="1"/>
    <col min="8963" max="9022" width="0" style="171" hidden="1" customWidth="1"/>
    <col min="9023" max="9042" width="7.7109375" style="171" customWidth="1"/>
    <col min="9043" max="9216" width="8.7109375" style="171"/>
    <col min="9217" max="9217" width="38.42578125" style="171" customWidth="1"/>
    <col min="9218" max="9218" width="12.85546875" style="171" customWidth="1"/>
    <col min="9219" max="9278" width="0" style="171" hidden="1" customWidth="1"/>
    <col min="9279" max="9298" width="7.7109375" style="171" customWidth="1"/>
    <col min="9299" max="9472" width="8.7109375" style="171"/>
    <col min="9473" max="9473" width="38.42578125" style="171" customWidth="1"/>
    <col min="9474" max="9474" width="12.85546875" style="171" customWidth="1"/>
    <col min="9475" max="9534" width="0" style="171" hidden="1" customWidth="1"/>
    <col min="9535" max="9554" width="7.7109375" style="171" customWidth="1"/>
    <col min="9555" max="9728" width="8.7109375" style="171"/>
    <col min="9729" max="9729" width="38.42578125" style="171" customWidth="1"/>
    <col min="9730" max="9730" width="12.85546875" style="171" customWidth="1"/>
    <col min="9731" max="9790" width="0" style="171" hidden="1" customWidth="1"/>
    <col min="9791" max="9810" width="7.7109375" style="171" customWidth="1"/>
    <col min="9811" max="9984" width="8.7109375" style="171"/>
    <col min="9985" max="9985" width="38.42578125" style="171" customWidth="1"/>
    <col min="9986" max="9986" width="12.85546875" style="171" customWidth="1"/>
    <col min="9987" max="10046" width="0" style="171" hidden="1" customWidth="1"/>
    <col min="10047" max="10066" width="7.7109375" style="171" customWidth="1"/>
    <col min="10067" max="10240" width="8.7109375" style="171"/>
    <col min="10241" max="10241" width="38.42578125" style="171" customWidth="1"/>
    <col min="10242" max="10242" width="12.85546875" style="171" customWidth="1"/>
    <col min="10243" max="10302" width="0" style="171" hidden="1" customWidth="1"/>
    <col min="10303" max="10322" width="7.7109375" style="171" customWidth="1"/>
    <col min="10323" max="10496" width="8.7109375" style="171"/>
    <col min="10497" max="10497" width="38.42578125" style="171" customWidth="1"/>
    <col min="10498" max="10498" width="12.85546875" style="171" customWidth="1"/>
    <col min="10499" max="10558" width="0" style="171" hidden="1" customWidth="1"/>
    <col min="10559" max="10578" width="7.7109375" style="171" customWidth="1"/>
    <col min="10579" max="10752" width="8.7109375" style="171"/>
    <col min="10753" max="10753" width="38.42578125" style="171" customWidth="1"/>
    <col min="10754" max="10754" width="12.85546875" style="171" customWidth="1"/>
    <col min="10755" max="10814" width="0" style="171" hidden="1" customWidth="1"/>
    <col min="10815" max="10834" width="7.7109375" style="171" customWidth="1"/>
    <col min="10835" max="11008" width="8.7109375" style="171"/>
    <col min="11009" max="11009" width="38.42578125" style="171" customWidth="1"/>
    <col min="11010" max="11010" width="12.85546875" style="171" customWidth="1"/>
    <col min="11011" max="11070" width="0" style="171" hidden="1" customWidth="1"/>
    <col min="11071" max="11090" width="7.7109375" style="171" customWidth="1"/>
    <col min="11091" max="11264" width="8.7109375" style="171"/>
    <col min="11265" max="11265" width="38.42578125" style="171" customWidth="1"/>
    <col min="11266" max="11266" width="12.85546875" style="171" customWidth="1"/>
    <col min="11267" max="11326" width="0" style="171" hidden="1" customWidth="1"/>
    <col min="11327" max="11346" width="7.7109375" style="171" customWidth="1"/>
    <col min="11347" max="11520" width="8.7109375" style="171"/>
    <col min="11521" max="11521" width="38.42578125" style="171" customWidth="1"/>
    <col min="11522" max="11522" width="12.85546875" style="171" customWidth="1"/>
    <col min="11523" max="11582" width="0" style="171" hidden="1" customWidth="1"/>
    <col min="11583" max="11602" width="7.7109375" style="171" customWidth="1"/>
    <col min="11603" max="11776" width="8.7109375" style="171"/>
    <col min="11777" max="11777" width="38.42578125" style="171" customWidth="1"/>
    <col min="11778" max="11778" width="12.85546875" style="171" customWidth="1"/>
    <col min="11779" max="11838" width="0" style="171" hidden="1" customWidth="1"/>
    <col min="11839" max="11858" width="7.7109375" style="171" customWidth="1"/>
    <col min="11859" max="12032" width="8.7109375" style="171"/>
    <col min="12033" max="12033" width="38.42578125" style="171" customWidth="1"/>
    <col min="12034" max="12034" width="12.85546875" style="171" customWidth="1"/>
    <col min="12035" max="12094" width="0" style="171" hidden="1" customWidth="1"/>
    <col min="12095" max="12114" width="7.7109375" style="171" customWidth="1"/>
    <col min="12115" max="12288" width="8.7109375" style="171"/>
    <col min="12289" max="12289" width="38.42578125" style="171" customWidth="1"/>
    <col min="12290" max="12290" width="12.85546875" style="171" customWidth="1"/>
    <col min="12291" max="12350" width="0" style="171" hidden="1" customWidth="1"/>
    <col min="12351" max="12370" width="7.7109375" style="171" customWidth="1"/>
    <col min="12371" max="12544" width="8.7109375" style="171"/>
    <col min="12545" max="12545" width="38.42578125" style="171" customWidth="1"/>
    <col min="12546" max="12546" width="12.85546875" style="171" customWidth="1"/>
    <col min="12547" max="12606" width="0" style="171" hidden="1" customWidth="1"/>
    <col min="12607" max="12626" width="7.7109375" style="171" customWidth="1"/>
    <col min="12627" max="12800" width="8.7109375" style="171"/>
    <col min="12801" max="12801" width="38.42578125" style="171" customWidth="1"/>
    <col min="12802" max="12802" width="12.85546875" style="171" customWidth="1"/>
    <col min="12803" max="12862" width="0" style="171" hidden="1" customWidth="1"/>
    <col min="12863" max="12882" width="7.7109375" style="171" customWidth="1"/>
    <col min="12883" max="13056" width="8.7109375" style="171"/>
    <col min="13057" max="13057" width="38.42578125" style="171" customWidth="1"/>
    <col min="13058" max="13058" width="12.85546875" style="171" customWidth="1"/>
    <col min="13059" max="13118" width="0" style="171" hidden="1" customWidth="1"/>
    <col min="13119" max="13138" width="7.7109375" style="171" customWidth="1"/>
    <col min="13139" max="13312" width="8.7109375" style="171"/>
    <col min="13313" max="13313" width="38.42578125" style="171" customWidth="1"/>
    <col min="13314" max="13314" width="12.85546875" style="171" customWidth="1"/>
    <col min="13315" max="13374" width="0" style="171" hidden="1" customWidth="1"/>
    <col min="13375" max="13394" width="7.7109375" style="171" customWidth="1"/>
    <col min="13395" max="13568" width="8.7109375" style="171"/>
    <col min="13569" max="13569" width="38.42578125" style="171" customWidth="1"/>
    <col min="13570" max="13570" width="12.85546875" style="171" customWidth="1"/>
    <col min="13571" max="13630" width="0" style="171" hidden="1" customWidth="1"/>
    <col min="13631" max="13650" width="7.7109375" style="171" customWidth="1"/>
    <col min="13651" max="13824" width="8.7109375" style="171"/>
    <col min="13825" max="13825" width="38.42578125" style="171" customWidth="1"/>
    <col min="13826" max="13826" width="12.85546875" style="171" customWidth="1"/>
    <col min="13827" max="13886" width="0" style="171" hidden="1" customWidth="1"/>
    <col min="13887" max="13906" width="7.7109375" style="171" customWidth="1"/>
    <col min="13907" max="14080" width="8.7109375" style="171"/>
    <col min="14081" max="14081" width="38.42578125" style="171" customWidth="1"/>
    <col min="14082" max="14082" width="12.85546875" style="171" customWidth="1"/>
    <col min="14083" max="14142" width="0" style="171" hidden="1" customWidth="1"/>
    <col min="14143" max="14162" width="7.7109375" style="171" customWidth="1"/>
    <col min="14163" max="14336" width="8.7109375" style="171"/>
    <col min="14337" max="14337" width="38.42578125" style="171" customWidth="1"/>
    <col min="14338" max="14338" width="12.85546875" style="171" customWidth="1"/>
    <col min="14339" max="14398" width="0" style="171" hidden="1" customWidth="1"/>
    <col min="14399" max="14418" width="7.7109375" style="171" customWidth="1"/>
    <col min="14419" max="14592" width="8.7109375" style="171"/>
    <col min="14593" max="14593" width="38.42578125" style="171" customWidth="1"/>
    <col min="14594" max="14594" width="12.85546875" style="171" customWidth="1"/>
    <col min="14595" max="14654" width="0" style="171" hidden="1" customWidth="1"/>
    <col min="14655" max="14674" width="7.7109375" style="171" customWidth="1"/>
    <col min="14675" max="14848" width="8.7109375" style="171"/>
    <col min="14849" max="14849" width="38.42578125" style="171" customWidth="1"/>
    <col min="14850" max="14850" width="12.85546875" style="171" customWidth="1"/>
    <col min="14851" max="14910" width="0" style="171" hidden="1" customWidth="1"/>
    <col min="14911" max="14930" width="7.7109375" style="171" customWidth="1"/>
    <col min="14931" max="15104" width="8.7109375" style="171"/>
    <col min="15105" max="15105" width="38.42578125" style="171" customWidth="1"/>
    <col min="15106" max="15106" width="12.85546875" style="171" customWidth="1"/>
    <col min="15107" max="15166" width="0" style="171" hidden="1" customWidth="1"/>
    <col min="15167" max="15186" width="7.7109375" style="171" customWidth="1"/>
    <col min="15187" max="15360" width="8.7109375" style="171"/>
    <col min="15361" max="15361" width="38.42578125" style="171" customWidth="1"/>
    <col min="15362" max="15362" width="12.85546875" style="171" customWidth="1"/>
    <col min="15363" max="15422" width="0" style="171" hidden="1" customWidth="1"/>
    <col min="15423" max="15442" width="7.7109375" style="171" customWidth="1"/>
    <col min="15443" max="15616" width="8.7109375" style="171"/>
    <col min="15617" max="15617" width="38.42578125" style="171" customWidth="1"/>
    <col min="15618" max="15618" width="12.85546875" style="171" customWidth="1"/>
    <col min="15619" max="15678" width="0" style="171" hidden="1" customWidth="1"/>
    <col min="15679" max="15698" width="7.7109375" style="171" customWidth="1"/>
    <col min="15699" max="15872" width="8.7109375" style="171"/>
    <col min="15873" max="15873" width="38.42578125" style="171" customWidth="1"/>
    <col min="15874" max="15874" width="12.85546875" style="171" customWidth="1"/>
    <col min="15875" max="15934" width="0" style="171" hidden="1" customWidth="1"/>
    <col min="15935" max="15954" width="7.7109375" style="171" customWidth="1"/>
    <col min="15955" max="16128" width="8.7109375" style="171"/>
    <col min="16129" max="16129" width="38.42578125" style="171" customWidth="1"/>
    <col min="16130" max="16130" width="12.85546875" style="171" customWidth="1"/>
    <col min="16131" max="16190" width="0" style="171" hidden="1" customWidth="1"/>
    <col min="16191" max="16210" width="7.7109375" style="171" customWidth="1"/>
    <col min="16211" max="16384" width="8.7109375" style="171"/>
  </cols>
  <sheetData>
    <row r="1" spans="1:98" ht="18" x14ac:dyDescent="0.25">
      <c r="A1" s="262" t="s">
        <v>141</v>
      </c>
      <c r="B1" s="263"/>
    </row>
    <row r="2" spans="1:98" ht="15.75" x14ac:dyDescent="0.25">
      <c r="A2" s="172" t="s">
        <v>142</v>
      </c>
      <c r="B2" s="173"/>
    </row>
    <row r="3" spans="1:98" ht="15.75" thickBot="1" x14ac:dyDescent="0.3">
      <c r="A3" s="174" t="s">
        <v>143</v>
      </c>
      <c r="B3" s="175"/>
    </row>
    <row r="6" spans="1:98" x14ac:dyDescent="0.2">
      <c r="BQ6" s="177" t="s">
        <v>144</v>
      </c>
      <c r="BR6" s="177" t="s">
        <v>144</v>
      </c>
      <c r="BS6" s="177" t="s">
        <v>144</v>
      </c>
      <c r="BT6" s="177" t="s">
        <v>144</v>
      </c>
      <c r="BU6" s="178" t="s">
        <v>145</v>
      </c>
      <c r="BV6" s="178" t="s">
        <v>145</v>
      </c>
      <c r="BW6" s="178" t="s">
        <v>145</v>
      </c>
      <c r="BX6" s="178" t="s">
        <v>145</v>
      </c>
      <c r="BY6" s="179" t="s">
        <v>146</v>
      </c>
      <c r="BZ6" s="179" t="s">
        <v>146</v>
      </c>
      <c r="CA6" s="179" t="s">
        <v>146</v>
      </c>
      <c r="CB6" s="179" t="s">
        <v>146</v>
      </c>
      <c r="CC6" s="180" t="s">
        <v>147</v>
      </c>
      <c r="CD6" s="180" t="s">
        <v>147</v>
      </c>
      <c r="CE6" s="180" t="s">
        <v>147</v>
      </c>
      <c r="CF6" s="180" t="s">
        <v>147</v>
      </c>
      <c r="CG6" s="181" t="s">
        <v>148</v>
      </c>
      <c r="CH6" s="181" t="s">
        <v>148</v>
      </c>
      <c r="CI6" s="181" t="s">
        <v>148</v>
      </c>
      <c r="CJ6" s="181" t="s">
        <v>148</v>
      </c>
    </row>
    <row r="7" spans="1:98" s="176" customFormat="1" x14ac:dyDescent="0.2">
      <c r="B7" s="176" t="s">
        <v>149</v>
      </c>
      <c r="C7" s="182" t="s">
        <v>150</v>
      </c>
      <c r="D7" s="182" t="s">
        <v>151</v>
      </c>
      <c r="E7" s="182" t="s">
        <v>152</v>
      </c>
      <c r="F7" s="182" t="s">
        <v>153</v>
      </c>
      <c r="G7" s="182" t="s">
        <v>154</v>
      </c>
      <c r="H7" s="182" t="s">
        <v>155</v>
      </c>
      <c r="I7" s="182" t="s">
        <v>156</v>
      </c>
      <c r="J7" s="182" t="s">
        <v>157</v>
      </c>
      <c r="K7" s="182" t="s">
        <v>158</v>
      </c>
      <c r="L7" s="182" t="s">
        <v>159</v>
      </c>
      <c r="M7" s="182" t="s">
        <v>160</v>
      </c>
      <c r="N7" s="182" t="s">
        <v>161</v>
      </c>
      <c r="O7" s="182" t="s">
        <v>162</v>
      </c>
      <c r="P7" s="182" t="s">
        <v>163</v>
      </c>
      <c r="Q7" s="182" t="s">
        <v>164</v>
      </c>
      <c r="R7" s="182" t="s">
        <v>165</v>
      </c>
      <c r="S7" s="182" t="s">
        <v>166</v>
      </c>
      <c r="T7" s="182" t="s">
        <v>167</v>
      </c>
      <c r="U7" s="182" t="s">
        <v>168</v>
      </c>
      <c r="V7" s="182" t="s">
        <v>169</v>
      </c>
      <c r="W7" s="182" t="s">
        <v>170</v>
      </c>
      <c r="X7" s="182" t="s">
        <v>171</v>
      </c>
      <c r="Y7" s="182" t="s">
        <v>172</v>
      </c>
      <c r="Z7" s="182" t="s">
        <v>173</v>
      </c>
      <c r="AA7" s="182" t="s">
        <v>174</v>
      </c>
      <c r="AB7" s="182" t="s">
        <v>175</v>
      </c>
      <c r="AC7" s="182" t="s">
        <v>176</v>
      </c>
      <c r="AD7" s="182" t="s">
        <v>177</v>
      </c>
      <c r="AE7" s="182" t="s">
        <v>178</v>
      </c>
      <c r="AF7" s="182" t="s">
        <v>179</v>
      </c>
      <c r="AG7" s="182" t="s">
        <v>180</v>
      </c>
      <c r="AH7" s="182" t="s">
        <v>181</v>
      </c>
      <c r="AI7" s="182" t="s">
        <v>182</v>
      </c>
      <c r="AJ7" s="182" t="s">
        <v>183</v>
      </c>
      <c r="AK7" s="182" t="s">
        <v>184</v>
      </c>
      <c r="AL7" s="182" t="s">
        <v>185</v>
      </c>
      <c r="AM7" s="182" t="s">
        <v>186</v>
      </c>
      <c r="AN7" s="182" t="s">
        <v>187</v>
      </c>
      <c r="AO7" s="182" t="s">
        <v>188</v>
      </c>
      <c r="AP7" s="182" t="s">
        <v>189</v>
      </c>
      <c r="AQ7" s="182" t="s">
        <v>190</v>
      </c>
      <c r="AR7" s="182" t="s">
        <v>191</v>
      </c>
      <c r="AS7" s="182" t="s">
        <v>192</v>
      </c>
      <c r="AT7" s="182" t="s">
        <v>193</v>
      </c>
      <c r="AU7" s="176" t="s">
        <v>194</v>
      </c>
      <c r="AV7" s="176" t="s">
        <v>195</v>
      </c>
      <c r="AW7" s="176" t="s">
        <v>196</v>
      </c>
      <c r="AX7" s="176" t="s">
        <v>197</v>
      </c>
      <c r="AY7" s="176" t="s">
        <v>198</v>
      </c>
      <c r="AZ7" s="176" t="s">
        <v>199</v>
      </c>
      <c r="BA7" s="176" t="s">
        <v>200</v>
      </c>
      <c r="BB7" s="176" t="s">
        <v>201</v>
      </c>
      <c r="BC7" s="176" t="s">
        <v>202</v>
      </c>
      <c r="BD7" s="176" t="s">
        <v>203</v>
      </c>
      <c r="BE7" s="176" t="s">
        <v>204</v>
      </c>
      <c r="BF7" s="176" t="s">
        <v>205</v>
      </c>
      <c r="BG7" s="176" t="s">
        <v>206</v>
      </c>
      <c r="BH7" s="176" t="s">
        <v>207</v>
      </c>
      <c r="BI7" s="176" t="s">
        <v>208</v>
      </c>
      <c r="BJ7" s="176" t="s">
        <v>209</v>
      </c>
      <c r="BK7" s="176" t="s">
        <v>210</v>
      </c>
      <c r="BL7" s="176" t="s">
        <v>211</v>
      </c>
      <c r="BM7" s="176" t="s">
        <v>212</v>
      </c>
      <c r="BN7" s="176" t="s">
        <v>213</v>
      </c>
      <c r="BO7" s="176" t="s">
        <v>214</v>
      </c>
      <c r="BP7" s="176" t="s">
        <v>215</v>
      </c>
      <c r="BQ7" s="176" t="s">
        <v>216</v>
      </c>
      <c r="BR7" s="176" t="s">
        <v>217</v>
      </c>
      <c r="BS7" s="176" t="s">
        <v>218</v>
      </c>
      <c r="BT7" s="176" t="s">
        <v>219</v>
      </c>
      <c r="BU7" s="176" t="s">
        <v>220</v>
      </c>
      <c r="BV7" s="176" t="s">
        <v>221</v>
      </c>
      <c r="BW7" s="176" t="s">
        <v>222</v>
      </c>
      <c r="BX7" s="176" t="s">
        <v>223</v>
      </c>
      <c r="BY7" s="176" t="s">
        <v>224</v>
      </c>
      <c r="BZ7" s="176" t="s">
        <v>225</v>
      </c>
      <c r="CA7" s="176" t="s">
        <v>226</v>
      </c>
      <c r="CB7" s="176" t="s">
        <v>227</v>
      </c>
      <c r="CC7" s="176" t="s">
        <v>228</v>
      </c>
      <c r="CD7" s="176" t="s">
        <v>229</v>
      </c>
      <c r="CE7" s="176" t="s">
        <v>230</v>
      </c>
      <c r="CF7" s="176" t="s">
        <v>231</v>
      </c>
      <c r="CG7" s="176" t="s">
        <v>232</v>
      </c>
      <c r="CH7" s="176" t="s">
        <v>233</v>
      </c>
      <c r="CI7" s="176" t="s">
        <v>234</v>
      </c>
      <c r="CJ7" s="176" t="s">
        <v>235</v>
      </c>
      <c r="CK7" s="176" t="s">
        <v>236</v>
      </c>
      <c r="CL7" s="176" t="s">
        <v>237</v>
      </c>
      <c r="CM7" s="176" t="s">
        <v>238</v>
      </c>
      <c r="CN7" s="176" t="s">
        <v>239</v>
      </c>
      <c r="CO7" s="176" t="s">
        <v>240</v>
      </c>
      <c r="CP7" s="176" t="s">
        <v>241</v>
      </c>
      <c r="CQ7" s="176" t="s">
        <v>242</v>
      </c>
      <c r="CR7" s="176" t="s">
        <v>243</v>
      </c>
      <c r="CS7" s="176" t="s">
        <v>244</v>
      </c>
      <c r="CT7" s="176" t="s">
        <v>245</v>
      </c>
    </row>
    <row r="8" spans="1:98" x14ac:dyDescent="0.2">
      <c r="A8" s="176" t="s">
        <v>246</v>
      </c>
      <c r="B8" s="176" t="s">
        <v>247</v>
      </c>
      <c r="C8" s="183">
        <v>2.03516971038266</v>
      </c>
      <c r="D8" s="183">
        <v>2.0603243586248499</v>
      </c>
      <c r="E8" s="183">
        <v>2.0653694065802699</v>
      </c>
      <c r="F8" s="183">
        <v>2.0874807762832099</v>
      </c>
      <c r="G8" s="183">
        <v>2.1050400482010199</v>
      </c>
      <c r="H8" s="183">
        <v>2.1154192603458899</v>
      </c>
      <c r="I8" s="183">
        <v>2.1518068200870601</v>
      </c>
      <c r="J8" s="183">
        <v>2.1707783725541501</v>
      </c>
      <c r="K8" s="183">
        <v>2.18783691981761</v>
      </c>
      <c r="L8" s="183">
        <v>2.2132586941521701</v>
      </c>
      <c r="M8" s="183">
        <v>2.2359257447920902</v>
      </c>
      <c r="N8" s="183">
        <v>2.2211869184724802</v>
      </c>
      <c r="O8" s="183">
        <v>2.2326241842019399</v>
      </c>
      <c r="P8" s="183">
        <v>2.25901750728924</v>
      </c>
      <c r="Q8" s="183">
        <v>2.2765164106308</v>
      </c>
      <c r="R8" s="183">
        <v>2.30291395940545</v>
      </c>
      <c r="S8" s="183">
        <v>2.3203732479405201</v>
      </c>
      <c r="T8" s="183">
        <v>2.3642172164480799</v>
      </c>
      <c r="U8" s="183">
        <v>2.4053168355103001</v>
      </c>
      <c r="V8" s="183">
        <v>2.3519755124970101</v>
      </c>
      <c r="W8" s="183">
        <v>2.3408422306286298</v>
      </c>
      <c r="X8" s="183">
        <v>2.3474188487574099</v>
      </c>
      <c r="Y8" s="183">
        <v>2.36722788639723</v>
      </c>
      <c r="Z8" s="183">
        <v>2.38170796623861</v>
      </c>
      <c r="AA8" s="183">
        <v>2.37977560548517</v>
      </c>
      <c r="AB8" s="183">
        <v>2.3845469305921401</v>
      </c>
      <c r="AC8" s="183">
        <v>2.3990494738484398</v>
      </c>
      <c r="AD8" s="183">
        <v>2.4227910394257499</v>
      </c>
      <c r="AE8" s="183">
        <v>2.4330498565991299</v>
      </c>
      <c r="AF8" s="183">
        <v>2.4782592908991101</v>
      </c>
      <c r="AG8" s="183">
        <v>2.48958598393371</v>
      </c>
      <c r="AH8" s="183">
        <v>2.4982528033804701</v>
      </c>
      <c r="AI8" s="183">
        <v>2.5146494553159999</v>
      </c>
      <c r="AJ8" s="183">
        <v>2.52107076869803</v>
      </c>
      <c r="AK8" s="183">
        <v>2.5313114193711401</v>
      </c>
      <c r="AL8" s="183">
        <v>2.5519818070473299</v>
      </c>
      <c r="AM8" s="183">
        <v>2.5588970948066301</v>
      </c>
      <c r="AN8" s="183">
        <v>2.5563607318916199</v>
      </c>
      <c r="AO8" s="183">
        <v>2.5757018498037501</v>
      </c>
      <c r="AP8" s="183">
        <v>2.5903118852466198</v>
      </c>
      <c r="AQ8" s="183">
        <v>2.5984834377108701</v>
      </c>
      <c r="AR8" s="183">
        <v>2.6097667453760698</v>
      </c>
      <c r="AS8" s="183">
        <v>2.6162580136308198</v>
      </c>
      <c r="AT8" s="183">
        <v>2.6185435816407101</v>
      </c>
      <c r="AU8" s="183">
        <v>2.6130742036410601</v>
      </c>
      <c r="AV8" s="183">
        <v>2.6248654931503501</v>
      </c>
      <c r="AW8" s="183">
        <v>2.6210903132751202</v>
      </c>
      <c r="AX8" s="183">
        <v>2.62812001494735</v>
      </c>
      <c r="AY8" s="183">
        <v>2.6195672059792101</v>
      </c>
      <c r="AZ8" s="183">
        <v>2.6445845101286198</v>
      </c>
      <c r="BA8" s="183">
        <v>2.6645119184811499</v>
      </c>
      <c r="BB8" s="183">
        <v>2.6793127669589998</v>
      </c>
      <c r="BC8" s="183">
        <v>2.69196801581622</v>
      </c>
      <c r="BD8" s="183">
        <v>2.6963999173151398</v>
      </c>
      <c r="BE8" s="183">
        <v>2.70820199309592</v>
      </c>
      <c r="BF8" s="183">
        <v>2.7228199938442401</v>
      </c>
      <c r="BG8" s="183">
        <v>2.7581855200157999</v>
      </c>
      <c r="BH8" s="183">
        <v>2.7725868388914199</v>
      </c>
      <c r="BI8" s="183">
        <v>2.7794261240196301</v>
      </c>
      <c r="BJ8" s="183">
        <v>2.79252284616837</v>
      </c>
      <c r="BK8" s="183">
        <v>2.80204068249218</v>
      </c>
      <c r="BL8" s="183">
        <v>2.8122450644763202</v>
      </c>
      <c r="BM8" s="183">
        <v>2.8300584393122699</v>
      </c>
      <c r="BN8" s="183">
        <v>2.84208162724111</v>
      </c>
      <c r="BO8" s="183">
        <v>2.8551686160991401</v>
      </c>
      <c r="BP8" s="183">
        <v>2.8532778182259202</v>
      </c>
      <c r="BQ8" s="183">
        <v>2.8766732544002802</v>
      </c>
      <c r="BR8" s="183">
        <v>2.8982648495135899</v>
      </c>
      <c r="BS8" s="183">
        <v>2.9160216774221999</v>
      </c>
      <c r="BT8" s="183">
        <v>2.9654626403941302</v>
      </c>
      <c r="BU8" s="183">
        <v>3.0081548337632902</v>
      </c>
      <c r="BV8" s="183">
        <v>3.0630482422248799</v>
      </c>
      <c r="BW8" s="183">
        <v>3.1259030163817498</v>
      </c>
      <c r="BX8" s="183">
        <v>3.2014215237569101</v>
      </c>
      <c r="BY8" s="183">
        <v>3.2421852795932899</v>
      </c>
      <c r="BZ8" s="183">
        <v>3.28097034676113</v>
      </c>
      <c r="CA8" s="183">
        <v>3.3147673493876102</v>
      </c>
      <c r="CB8" s="183">
        <v>3.3342442670690202</v>
      </c>
      <c r="CC8" s="183">
        <v>3.3575240050477801</v>
      </c>
      <c r="CD8" s="183">
        <v>3.3819769082909898</v>
      </c>
      <c r="CE8" s="183">
        <v>3.4050737208242499</v>
      </c>
      <c r="CF8" s="183">
        <v>3.4235125377062201</v>
      </c>
      <c r="CG8" s="183">
        <v>3.4450513542515901</v>
      </c>
      <c r="CH8" s="183">
        <v>3.46875440874557</v>
      </c>
      <c r="CI8" s="183">
        <v>3.4882052868706701</v>
      </c>
      <c r="CJ8" s="183">
        <v>3.5079404569764301</v>
      </c>
      <c r="CK8" s="183">
        <v>3.52720160365971</v>
      </c>
      <c r="CL8" s="183">
        <v>3.5476099886222801</v>
      </c>
      <c r="CM8" s="183">
        <v>3.56843780489451</v>
      </c>
      <c r="CN8" s="183">
        <v>3.5885155982193702</v>
      </c>
      <c r="CO8" s="183">
        <v>3.6085155243706</v>
      </c>
      <c r="CP8" s="183">
        <v>3.6288578979966402</v>
      </c>
      <c r="CQ8" s="183">
        <v>3.6502636785569198</v>
      </c>
      <c r="CR8" s="183">
        <v>3.6714830563818301</v>
      </c>
      <c r="CS8" s="183">
        <v>3.6917467571563201</v>
      </c>
      <c r="CT8" s="183">
        <v>3.7124949401037699</v>
      </c>
    </row>
    <row r="9" spans="1:98" x14ac:dyDescent="0.2">
      <c r="A9" s="176" t="s">
        <v>248</v>
      </c>
      <c r="B9" s="176" t="s">
        <v>249</v>
      </c>
      <c r="C9" s="183">
        <v>2.03516971038266</v>
      </c>
      <c r="D9" s="183">
        <v>2.0603243586248499</v>
      </c>
      <c r="E9" s="183">
        <v>2.0653694065802699</v>
      </c>
      <c r="F9" s="183">
        <v>2.0874807762832099</v>
      </c>
      <c r="G9" s="183">
        <v>2.1050400482010199</v>
      </c>
      <c r="H9" s="183">
        <v>2.1154192603458899</v>
      </c>
      <c r="I9" s="183">
        <v>2.1518068200870601</v>
      </c>
      <c r="J9" s="183">
        <v>2.1707783725541501</v>
      </c>
      <c r="K9" s="183">
        <v>2.18783691981761</v>
      </c>
      <c r="L9" s="183">
        <v>2.2132586941521701</v>
      </c>
      <c r="M9" s="183">
        <v>2.2359257447920902</v>
      </c>
      <c r="N9" s="183">
        <v>2.2211869184724802</v>
      </c>
      <c r="O9" s="183">
        <v>2.2326241842019399</v>
      </c>
      <c r="P9" s="183">
        <v>2.25901750728924</v>
      </c>
      <c r="Q9" s="183">
        <v>2.2765164106308</v>
      </c>
      <c r="R9" s="183">
        <v>2.30291395940545</v>
      </c>
      <c r="S9" s="183">
        <v>2.3203732479405201</v>
      </c>
      <c r="T9" s="183">
        <v>2.3642172164480799</v>
      </c>
      <c r="U9" s="183">
        <v>2.4053168355103001</v>
      </c>
      <c r="V9" s="183">
        <v>2.3519755124970101</v>
      </c>
      <c r="W9" s="183">
        <v>2.3408422306286298</v>
      </c>
      <c r="X9" s="183">
        <v>2.3474188487574099</v>
      </c>
      <c r="Y9" s="183">
        <v>2.36722788639723</v>
      </c>
      <c r="Z9" s="183">
        <v>2.38170796623861</v>
      </c>
      <c r="AA9" s="183">
        <v>2.37977560548517</v>
      </c>
      <c r="AB9" s="183">
        <v>2.3845469305921401</v>
      </c>
      <c r="AC9" s="183">
        <v>2.3990494738484398</v>
      </c>
      <c r="AD9" s="183">
        <v>2.4227910394257499</v>
      </c>
      <c r="AE9" s="183">
        <v>2.4330498565991299</v>
      </c>
      <c r="AF9" s="183">
        <v>2.4782592908991101</v>
      </c>
      <c r="AG9" s="183">
        <v>2.48958598393371</v>
      </c>
      <c r="AH9" s="183">
        <v>2.4982528033804701</v>
      </c>
      <c r="AI9" s="183">
        <v>2.5146494553159999</v>
      </c>
      <c r="AJ9" s="183">
        <v>2.52107076869803</v>
      </c>
      <c r="AK9" s="183">
        <v>2.5313114193711401</v>
      </c>
      <c r="AL9" s="183">
        <v>2.5519818070473299</v>
      </c>
      <c r="AM9" s="183">
        <v>2.5588970948066301</v>
      </c>
      <c r="AN9" s="183">
        <v>2.5563607318916199</v>
      </c>
      <c r="AO9" s="183">
        <v>2.5757018498037501</v>
      </c>
      <c r="AP9" s="183">
        <v>2.5903118852466198</v>
      </c>
      <c r="AQ9" s="183">
        <v>2.5984834377108701</v>
      </c>
      <c r="AR9" s="183">
        <v>2.6097667453760698</v>
      </c>
      <c r="AS9" s="183">
        <v>2.6162580136308198</v>
      </c>
      <c r="AT9" s="183">
        <v>2.6185435816407101</v>
      </c>
      <c r="AU9" s="183">
        <v>2.6130742036410601</v>
      </c>
      <c r="AV9" s="183">
        <v>2.6248654931503501</v>
      </c>
      <c r="AW9" s="183">
        <v>2.6210903132751202</v>
      </c>
      <c r="AX9" s="183">
        <v>2.62812001494735</v>
      </c>
      <c r="AY9" s="183">
        <v>2.6195672059792101</v>
      </c>
      <c r="AZ9" s="183">
        <v>2.6445845101286198</v>
      </c>
      <c r="BA9" s="183">
        <v>2.6645119184811499</v>
      </c>
      <c r="BB9" s="183">
        <v>2.6793127669589998</v>
      </c>
      <c r="BC9" s="183">
        <v>2.69196801581622</v>
      </c>
      <c r="BD9" s="183">
        <v>2.6963999173151398</v>
      </c>
      <c r="BE9" s="183">
        <v>2.70820199309592</v>
      </c>
      <c r="BF9" s="183">
        <v>2.7228199938442401</v>
      </c>
      <c r="BG9" s="183">
        <v>2.7581855200157999</v>
      </c>
      <c r="BH9" s="183">
        <v>2.7725868388914199</v>
      </c>
      <c r="BI9" s="183">
        <v>2.7794261240196301</v>
      </c>
      <c r="BJ9" s="183">
        <v>2.79252284616837</v>
      </c>
      <c r="BK9" s="183">
        <v>2.80204068249218</v>
      </c>
      <c r="BL9" s="183">
        <v>2.8122450644763202</v>
      </c>
      <c r="BM9" s="183">
        <v>2.8300584393122699</v>
      </c>
      <c r="BN9" s="183">
        <v>2.84208162724111</v>
      </c>
      <c r="BO9" s="183">
        <v>2.8551686160991401</v>
      </c>
      <c r="BP9" s="183">
        <v>2.8532778182259202</v>
      </c>
      <c r="BQ9" s="183">
        <v>2.8766732544002802</v>
      </c>
      <c r="BR9" s="183">
        <v>2.8982648495135899</v>
      </c>
      <c r="BS9" s="183">
        <v>2.9160216774221999</v>
      </c>
      <c r="BT9" s="183">
        <v>2.9654626403941302</v>
      </c>
      <c r="BU9" s="183">
        <v>3.0081548337632902</v>
      </c>
      <c r="BV9" s="183">
        <v>3.0630482422248799</v>
      </c>
      <c r="BW9" s="183">
        <v>3.1259030163817498</v>
      </c>
      <c r="BX9" s="183">
        <v>3.2014215237569101</v>
      </c>
      <c r="BY9" s="183">
        <v>3.2255363055134101</v>
      </c>
      <c r="BZ9" s="183">
        <v>3.2598916230874599</v>
      </c>
      <c r="CA9" s="183">
        <v>3.2891346677534301</v>
      </c>
      <c r="CB9" s="183">
        <v>3.30621025530152</v>
      </c>
      <c r="CC9" s="183">
        <v>3.3272304548242801</v>
      </c>
      <c r="CD9" s="183">
        <v>3.3506000676307002</v>
      </c>
      <c r="CE9" s="183">
        <v>3.3713855548821599</v>
      </c>
      <c r="CF9" s="183">
        <v>3.3883014039568402</v>
      </c>
      <c r="CG9" s="183">
        <v>3.4080858525713902</v>
      </c>
      <c r="CH9" s="183">
        <v>3.42941797508669</v>
      </c>
      <c r="CI9" s="183">
        <v>3.4464785567767202</v>
      </c>
      <c r="CJ9" s="183">
        <v>3.46378925221474</v>
      </c>
      <c r="CK9" s="183">
        <v>3.4809094361872699</v>
      </c>
      <c r="CL9" s="183">
        <v>3.4992140517661001</v>
      </c>
      <c r="CM9" s="183">
        <v>3.5178797103848898</v>
      </c>
      <c r="CN9" s="183">
        <v>3.53579934508278</v>
      </c>
      <c r="CO9" s="183">
        <v>3.5537903995520801</v>
      </c>
      <c r="CP9" s="183">
        <v>3.5722371267770701</v>
      </c>
      <c r="CQ9" s="183">
        <v>3.5919469703646798</v>
      </c>
      <c r="CR9" s="183">
        <v>3.6114642330203099</v>
      </c>
      <c r="CS9" s="183">
        <v>3.6300819400814999</v>
      </c>
      <c r="CT9" s="183">
        <v>3.6492439952051701</v>
      </c>
    </row>
    <row r="10" spans="1:98" x14ac:dyDescent="0.2">
      <c r="A10" s="176" t="s">
        <v>250</v>
      </c>
      <c r="B10" s="176" t="s">
        <v>251</v>
      </c>
      <c r="C10" s="183">
        <v>2.03516971038266</v>
      </c>
      <c r="D10" s="183">
        <v>2.0603243586248499</v>
      </c>
      <c r="E10" s="183">
        <v>2.0653694065802699</v>
      </c>
      <c r="F10" s="183">
        <v>2.0874807762832099</v>
      </c>
      <c r="G10" s="183">
        <v>2.1050400482010199</v>
      </c>
      <c r="H10" s="183">
        <v>2.1154192603458899</v>
      </c>
      <c r="I10" s="183">
        <v>2.1518068200870601</v>
      </c>
      <c r="J10" s="183">
        <v>2.1707783725541501</v>
      </c>
      <c r="K10" s="183">
        <v>2.18783691981761</v>
      </c>
      <c r="L10" s="183">
        <v>2.2132586941521701</v>
      </c>
      <c r="M10" s="183">
        <v>2.2359257447920902</v>
      </c>
      <c r="N10" s="183">
        <v>2.2211869184724802</v>
      </c>
      <c r="O10" s="183">
        <v>2.2326241842019399</v>
      </c>
      <c r="P10" s="183">
        <v>2.25901750728924</v>
      </c>
      <c r="Q10" s="183">
        <v>2.2765164106308</v>
      </c>
      <c r="R10" s="183">
        <v>2.30291395940545</v>
      </c>
      <c r="S10" s="183">
        <v>2.3203732479405201</v>
      </c>
      <c r="T10" s="183">
        <v>2.3642172164480799</v>
      </c>
      <c r="U10" s="183">
        <v>2.4053168355103001</v>
      </c>
      <c r="V10" s="183">
        <v>2.3519755124970101</v>
      </c>
      <c r="W10" s="183">
        <v>2.3408422306286298</v>
      </c>
      <c r="X10" s="183">
        <v>2.3474188487574099</v>
      </c>
      <c r="Y10" s="183">
        <v>2.36722788639723</v>
      </c>
      <c r="Z10" s="183">
        <v>2.38170796623861</v>
      </c>
      <c r="AA10" s="183">
        <v>2.37977560548517</v>
      </c>
      <c r="AB10" s="183">
        <v>2.3845469305921401</v>
      </c>
      <c r="AC10" s="183">
        <v>2.3990494738484398</v>
      </c>
      <c r="AD10" s="183">
        <v>2.4227910394257499</v>
      </c>
      <c r="AE10" s="183">
        <v>2.4330498565991299</v>
      </c>
      <c r="AF10" s="183">
        <v>2.4782592908991101</v>
      </c>
      <c r="AG10" s="183">
        <v>2.48958598393371</v>
      </c>
      <c r="AH10" s="183">
        <v>2.4982528033804701</v>
      </c>
      <c r="AI10" s="183">
        <v>2.5146494553159999</v>
      </c>
      <c r="AJ10" s="183">
        <v>2.52107076869803</v>
      </c>
      <c r="AK10" s="183">
        <v>2.5313114193711401</v>
      </c>
      <c r="AL10" s="183">
        <v>2.5519818070473299</v>
      </c>
      <c r="AM10" s="183">
        <v>2.5588970948066301</v>
      </c>
      <c r="AN10" s="183">
        <v>2.5563607318916199</v>
      </c>
      <c r="AO10" s="183">
        <v>2.5757018498037501</v>
      </c>
      <c r="AP10" s="183">
        <v>2.5903118852466198</v>
      </c>
      <c r="AQ10" s="183">
        <v>2.5984834377108701</v>
      </c>
      <c r="AR10" s="183">
        <v>2.6097667453760698</v>
      </c>
      <c r="AS10" s="183">
        <v>2.6162580136308198</v>
      </c>
      <c r="AT10" s="183">
        <v>2.6185435816407101</v>
      </c>
      <c r="AU10" s="183">
        <v>2.6130742036410601</v>
      </c>
      <c r="AV10" s="183">
        <v>2.6248654931503501</v>
      </c>
      <c r="AW10" s="183">
        <v>2.6210903132751202</v>
      </c>
      <c r="AX10" s="183">
        <v>2.62812001494735</v>
      </c>
      <c r="AY10" s="183">
        <v>2.6195672059792101</v>
      </c>
      <c r="AZ10" s="183">
        <v>2.6445845101286198</v>
      </c>
      <c r="BA10" s="183">
        <v>2.6645119184811499</v>
      </c>
      <c r="BB10" s="183">
        <v>2.6793127669589998</v>
      </c>
      <c r="BC10" s="183">
        <v>2.69196801581622</v>
      </c>
      <c r="BD10" s="183">
        <v>2.6963999173151398</v>
      </c>
      <c r="BE10" s="183">
        <v>2.70820199309592</v>
      </c>
      <c r="BF10" s="183">
        <v>2.7228199938442401</v>
      </c>
      <c r="BG10" s="183">
        <v>2.7581855200157999</v>
      </c>
      <c r="BH10" s="183">
        <v>2.7725868388914199</v>
      </c>
      <c r="BI10" s="183">
        <v>2.7794261240196301</v>
      </c>
      <c r="BJ10" s="183">
        <v>2.79252284616837</v>
      </c>
      <c r="BK10" s="183">
        <v>2.80204068249218</v>
      </c>
      <c r="BL10" s="183">
        <v>2.8122450644763202</v>
      </c>
      <c r="BM10" s="183">
        <v>2.8300584393122699</v>
      </c>
      <c r="BN10" s="183">
        <v>2.84208162724111</v>
      </c>
      <c r="BO10" s="183">
        <v>2.8551686160991401</v>
      </c>
      <c r="BP10" s="183">
        <v>2.8532778182259202</v>
      </c>
      <c r="BQ10" s="183">
        <v>2.8766732544002802</v>
      </c>
      <c r="BR10" s="183">
        <v>2.8982648495135899</v>
      </c>
      <c r="BS10" s="183">
        <v>2.9160216774221999</v>
      </c>
      <c r="BT10" s="183">
        <v>2.9654626403941302</v>
      </c>
      <c r="BU10" s="183">
        <v>3.0081548337632902</v>
      </c>
      <c r="BV10" s="183">
        <v>3.0630482422248799</v>
      </c>
      <c r="BW10" s="183">
        <v>3.1259030163817498</v>
      </c>
      <c r="BX10" s="183">
        <v>3.2014215237569101</v>
      </c>
      <c r="BY10" s="183">
        <v>3.2538360600876799</v>
      </c>
      <c r="BZ10" s="183">
        <v>3.3031965097870799</v>
      </c>
      <c r="CA10" s="183">
        <v>3.3480395194667398</v>
      </c>
      <c r="CB10" s="183">
        <v>3.3772072582577199</v>
      </c>
      <c r="CC10" s="183">
        <v>3.4094675504554299</v>
      </c>
      <c r="CD10" s="183">
        <v>3.4424749536492398</v>
      </c>
      <c r="CE10" s="183">
        <v>3.4743211894451802</v>
      </c>
      <c r="CF10" s="183">
        <v>3.5006039732964802</v>
      </c>
      <c r="CG10" s="183">
        <v>3.5303989876569202</v>
      </c>
      <c r="CH10" s="183">
        <v>3.5628674447020598</v>
      </c>
      <c r="CI10" s="183">
        <v>3.5914669049492498</v>
      </c>
      <c r="CJ10" s="183">
        <v>3.6209181772272898</v>
      </c>
      <c r="CK10" s="183">
        <v>3.6499561132707901</v>
      </c>
      <c r="CL10" s="183">
        <v>3.6803370088943401</v>
      </c>
      <c r="CM10" s="183">
        <v>3.7115944324369101</v>
      </c>
      <c r="CN10" s="183">
        <v>3.7424449232069499</v>
      </c>
      <c r="CO10" s="183">
        <v>3.7735168503534799</v>
      </c>
      <c r="CP10" s="183">
        <v>3.8051953825342602</v>
      </c>
      <c r="CQ10" s="183">
        <v>3.8381085422962502</v>
      </c>
      <c r="CR10" s="183">
        <v>3.8709313876845499</v>
      </c>
      <c r="CS10" s="183">
        <v>3.9029692393289599</v>
      </c>
      <c r="CT10" s="183">
        <v>3.9358493172804301</v>
      </c>
    </row>
    <row r="12" spans="1:98" x14ac:dyDescent="0.2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</row>
    <row r="13" spans="1:98" x14ac:dyDescent="0.2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BW13" s="185" t="s">
        <v>252</v>
      </c>
      <c r="BX13" s="186"/>
      <c r="BY13" s="186"/>
      <c r="BZ13" s="187" t="s">
        <v>253</v>
      </c>
      <c r="CA13" s="188"/>
      <c r="CB13" s="188"/>
      <c r="CC13" s="188"/>
      <c r="CD13" s="188"/>
      <c r="CE13" s="188"/>
      <c r="CF13" s="186"/>
      <c r="CG13" s="186"/>
      <c r="CH13" s="186"/>
    </row>
    <row r="14" spans="1:98" x14ac:dyDescent="0.2"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BW14" s="189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1"/>
    </row>
    <row r="15" spans="1:98" x14ac:dyDescent="0.2"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BW15" s="192"/>
      <c r="BX15" s="193" t="s">
        <v>254</v>
      </c>
      <c r="BY15" s="194" t="s">
        <v>255</v>
      </c>
      <c r="BZ15" s="186"/>
      <c r="CA15" s="186"/>
      <c r="CB15" s="186"/>
      <c r="CC15" s="186"/>
      <c r="CD15" s="186"/>
      <c r="CE15" s="186"/>
      <c r="CF15" s="186"/>
      <c r="CG15" s="186"/>
      <c r="CH15" s="195"/>
    </row>
    <row r="16" spans="1:98" x14ac:dyDescent="0.2"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BW16" s="192"/>
      <c r="BX16" s="186"/>
      <c r="BY16" s="196" t="str">
        <f>CB7</f>
        <v>2023Q2</v>
      </c>
      <c r="BZ16" s="186"/>
      <c r="CA16" s="186"/>
      <c r="CB16" s="186"/>
      <c r="CC16" s="186"/>
      <c r="CD16" s="186"/>
      <c r="CE16" s="186"/>
      <c r="CF16" s="186"/>
      <c r="CG16" s="186"/>
      <c r="CH16" s="197" t="s">
        <v>256</v>
      </c>
    </row>
    <row r="17" spans="3:86" x14ac:dyDescent="0.2"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BW17" s="192"/>
      <c r="BX17" s="186"/>
      <c r="BY17" s="199">
        <f>CB9</f>
        <v>3.30621025530152</v>
      </c>
      <c r="BZ17" s="186"/>
      <c r="CA17" s="186"/>
      <c r="CB17" s="186"/>
      <c r="CC17" s="186"/>
      <c r="CD17" s="186"/>
      <c r="CE17" s="186"/>
      <c r="CF17" s="186"/>
      <c r="CG17" s="186"/>
      <c r="CH17" s="200">
        <f>BY17</f>
        <v>3.30621025530152</v>
      </c>
    </row>
    <row r="18" spans="3:86" x14ac:dyDescent="0.2">
      <c r="BW18" s="192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201"/>
    </row>
    <row r="19" spans="3:86" x14ac:dyDescent="0.2">
      <c r="BW19" s="264" t="s">
        <v>257</v>
      </c>
      <c r="BX19" s="265"/>
      <c r="BY19" s="265"/>
      <c r="BZ19" s="186" t="s">
        <v>258</v>
      </c>
      <c r="CA19" s="186"/>
      <c r="CB19" s="186"/>
      <c r="CC19" s="186"/>
      <c r="CD19" s="186"/>
      <c r="CE19" s="186"/>
      <c r="CF19" s="186"/>
      <c r="CG19" s="186"/>
      <c r="CH19" s="201"/>
    </row>
    <row r="20" spans="3:86" x14ac:dyDescent="0.2">
      <c r="BW20" s="202"/>
      <c r="BX20" s="193"/>
      <c r="BY20" s="203" t="str">
        <f>CC7</f>
        <v>2023Q3</v>
      </c>
      <c r="BZ20" s="203" t="str">
        <f t="shared" ref="BZ20:CF20" si="0">CD7</f>
        <v>2023Q4</v>
      </c>
      <c r="CA20" s="203" t="str">
        <f t="shared" si="0"/>
        <v>2024Q1</v>
      </c>
      <c r="CB20" s="203" t="str">
        <f t="shared" si="0"/>
        <v>2024Q2</v>
      </c>
      <c r="CC20" s="203" t="str">
        <f t="shared" si="0"/>
        <v>2024Q3</v>
      </c>
      <c r="CD20" s="203" t="str">
        <f t="shared" si="0"/>
        <v>2024Q4</v>
      </c>
      <c r="CE20" s="203" t="str">
        <f t="shared" si="0"/>
        <v>2025Q1</v>
      </c>
      <c r="CF20" s="203" t="str">
        <f t="shared" si="0"/>
        <v>2025Q2</v>
      </c>
      <c r="CG20" s="186"/>
      <c r="CH20" s="201"/>
    </row>
    <row r="21" spans="3:86" x14ac:dyDescent="0.2">
      <c r="BW21" s="192"/>
      <c r="BX21" s="186"/>
      <c r="BY21" s="199">
        <f>CC9</f>
        <v>3.3272304548242801</v>
      </c>
      <c r="BZ21" s="199">
        <f t="shared" ref="BZ21:CF21" si="1">CD9</f>
        <v>3.3506000676307002</v>
      </c>
      <c r="CA21" s="199">
        <f t="shared" si="1"/>
        <v>3.3713855548821599</v>
      </c>
      <c r="CB21" s="199">
        <f t="shared" si="1"/>
        <v>3.3883014039568402</v>
      </c>
      <c r="CC21" s="199">
        <f t="shared" si="1"/>
        <v>3.4080858525713902</v>
      </c>
      <c r="CD21" s="199">
        <f t="shared" si="1"/>
        <v>3.42941797508669</v>
      </c>
      <c r="CE21" s="199">
        <f t="shared" si="1"/>
        <v>3.4464785567767202</v>
      </c>
      <c r="CF21" s="199">
        <f t="shared" si="1"/>
        <v>3.46378925221474</v>
      </c>
      <c r="CG21" s="186"/>
      <c r="CH21" s="200">
        <f>AVERAGE(BY21:CF21)</f>
        <v>3.3981611397429399</v>
      </c>
    </row>
    <row r="22" spans="3:86" x14ac:dyDescent="0.2">
      <c r="BW22" s="192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201"/>
    </row>
    <row r="23" spans="3:86" x14ac:dyDescent="0.2">
      <c r="BW23" s="192"/>
      <c r="BX23" s="186"/>
      <c r="BY23" s="186"/>
      <c r="BZ23" s="186"/>
      <c r="CA23" s="186"/>
      <c r="CB23" s="186"/>
      <c r="CC23" s="186"/>
      <c r="CD23" s="186"/>
      <c r="CE23" s="186"/>
      <c r="CF23" s="186"/>
      <c r="CG23" s="204" t="s">
        <v>259</v>
      </c>
      <c r="CH23" s="205">
        <f>(CH21-CH17)/CH17</f>
        <v>2.7811565914169036E-2</v>
      </c>
    </row>
    <row r="24" spans="3:86" x14ac:dyDescent="0.2">
      <c r="BW24" s="206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8"/>
    </row>
  </sheetData>
  <mergeCells count="2">
    <mergeCell ref="A1:B1"/>
    <mergeCell ref="BW19:BY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M2021 BLS  SALARY CHART</vt:lpstr>
      <vt:lpstr>FY22 Models  (FRCs)</vt:lpstr>
      <vt:lpstr>Per Diem Rates </vt:lpstr>
      <vt:lpstr>CAF Fall 2022</vt:lpstr>
      <vt:lpstr>'FY22 Models  (FRCs)'!Print_Area</vt:lpstr>
      <vt:lpstr>'M2021 BLS  SALARY CHART'!Print_Area</vt:lpstr>
      <vt:lpstr>'Per Diem Rates '!Print_Area</vt:lpstr>
      <vt:lpstr>'CAF Fall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2023-04-10T17:39:41Z</dcterms:created>
  <dcterms:modified xsi:type="dcterms:W3CDTF">2023-04-27T18:55:29Z</dcterms:modified>
</cp:coreProperties>
</file>